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671" documentId="13_ncr:1_{09AB83A8-F969-4E8F-9034-FBDE56616B19}" xr6:coauthVersionLast="47" xr6:coauthVersionMax="47" xr10:uidLastSave="{B0A778A2-BC9F-4ACD-BE68-B78DAB8EA117}"/>
  <bookViews>
    <workbookView xWindow="2388" yWindow="144" windowWidth="23040" windowHeight="11508" tabRatio="548" activeTab="1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843" i="1" l="1"/>
  <c r="Z3843" i="1"/>
  <c r="Y2739" i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2480" i="1" l="1"/>
  <c r="AC2480" i="1" s="1"/>
  <c r="AB3664" i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843" i="1"/>
  <c r="AC3843" i="1" s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868" i="1"/>
  <c r="AC3869" i="1"/>
  <c r="AC3870" i="1"/>
  <c r="AC3871" i="1"/>
  <c r="AC3920" i="1"/>
  <c r="AC3921" i="1"/>
  <c r="AC3922" i="1"/>
  <c r="AC3923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9" i="1"/>
  <c r="Z3820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AB3926" i="1" s="1"/>
  <c r="AC3926" i="1" s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AB3924" i="1" s="1"/>
  <c r="AC3924" i="1" s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925" i="1" l="1"/>
  <c r="AC3925" i="1" s="1"/>
  <c r="AB3890" i="1"/>
  <c r="AC3890" i="1" s="1"/>
  <c r="AB3910" i="1"/>
  <c r="AC3910" i="1" s="1"/>
  <c r="AB3902" i="1"/>
  <c r="AC3902" i="1" s="1"/>
  <c r="AB3907" i="1"/>
  <c r="AC3907" i="1" s="1"/>
  <c r="AB3899" i="1"/>
  <c r="AC3899" i="1" s="1"/>
  <c r="AB3916" i="1"/>
  <c r="AC3916" i="1" s="1"/>
  <c r="AB3898" i="1"/>
  <c r="AC3898" i="1" s="1"/>
  <c r="AB3912" i="1"/>
  <c r="AC3912" i="1" s="1"/>
  <c r="AB3904" i="1"/>
  <c r="AC3904" i="1" s="1"/>
  <c r="AB3896" i="1"/>
  <c r="AC3896" i="1" s="1"/>
  <c r="AB3906" i="1"/>
  <c r="AC3906" i="1" s="1"/>
  <c r="AB3897" i="1"/>
  <c r="AC3897" i="1" s="1"/>
  <c r="AB3909" i="1"/>
  <c r="AC3909" i="1" s="1"/>
  <c r="AB3901" i="1"/>
  <c r="AC3901" i="1" s="1"/>
  <c r="AB3915" i="1"/>
  <c r="AC3915" i="1" s="1"/>
  <c r="AB3908" i="1"/>
  <c r="AC3908" i="1" s="1"/>
  <c r="AB3900" i="1"/>
  <c r="AC3900" i="1" s="1"/>
  <c r="AB3914" i="1"/>
  <c r="AC3914" i="1" s="1"/>
  <c r="AB3913" i="1"/>
  <c r="AC3913" i="1" s="1"/>
  <c r="AB3905" i="1"/>
  <c r="AC3905" i="1" s="1"/>
  <c r="AB3918" i="1"/>
  <c r="AC3918" i="1" s="1"/>
  <c r="AB3919" i="1"/>
  <c r="AC3919" i="1" s="1"/>
  <c r="AB3911" i="1"/>
  <c r="AC3911" i="1" s="1"/>
  <c r="AB3903" i="1"/>
  <c r="AC3903" i="1" s="1"/>
  <c r="AB3895" i="1"/>
  <c r="AC3895" i="1" s="1"/>
  <c r="AB3917" i="1"/>
  <c r="AC3917" i="1" s="1"/>
  <c r="AB3891" i="1"/>
  <c r="AC3891" i="1" s="1"/>
  <c r="AB3883" i="1"/>
  <c r="AC3883" i="1" s="1"/>
  <c r="AB3888" i="1"/>
  <c r="AC3888" i="1" s="1"/>
  <c r="AB3894" i="1"/>
  <c r="AC3894" i="1" s="1"/>
  <c r="AB3886" i="1"/>
  <c r="AC3886" i="1" s="1"/>
  <c r="AB3882" i="1"/>
  <c r="AC3882" i="1" s="1"/>
  <c r="AB3889" i="1"/>
  <c r="AC3889" i="1" s="1"/>
  <c r="AB3887" i="1"/>
  <c r="AC3887" i="1" s="1"/>
  <c r="AB3885" i="1"/>
  <c r="AC3885" i="1" s="1"/>
  <c r="AB3893" i="1"/>
  <c r="AC3893" i="1" s="1"/>
  <c r="AB3892" i="1"/>
  <c r="AC3892" i="1" s="1"/>
  <c r="AB3884" i="1"/>
  <c r="AC3884" i="1" s="1"/>
  <c r="AB3881" i="1"/>
  <c r="AC3881" i="1" s="1"/>
  <c r="AB3880" i="1"/>
  <c r="AC3880" i="1" s="1"/>
  <c r="AB3877" i="1"/>
  <c r="AC3877" i="1" s="1"/>
  <c r="AB3879" i="1"/>
  <c r="AC3879" i="1" s="1"/>
  <c r="AB3875" i="1"/>
  <c r="AC3875" i="1" s="1"/>
  <c r="AB3872" i="1"/>
  <c r="AC3872" i="1" s="1"/>
  <c r="AB3876" i="1"/>
  <c r="AC3876" i="1" s="1"/>
  <c r="AB3874" i="1"/>
  <c r="AC3874" i="1" s="1"/>
  <c r="AB3873" i="1"/>
  <c r="AC3873" i="1" s="1"/>
  <c r="AB3878" i="1"/>
  <c r="AC3878" i="1" s="1"/>
  <c r="AB3862" i="1"/>
  <c r="AC3862" i="1" s="1"/>
  <c r="AB3854" i="1"/>
  <c r="AC3854" i="1" s="1"/>
  <c r="AB3860" i="1"/>
  <c r="AC3860" i="1" s="1"/>
  <c r="AB3867" i="1"/>
  <c r="AC3867" i="1" s="1"/>
  <c r="AB3859" i="1"/>
  <c r="AC3859" i="1" s="1"/>
  <c r="AB3852" i="1"/>
  <c r="AC3852" i="1" s="1"/>
  <c r="AB3865" i="1"/>
  <c r="AC3865" i="1" s="1"/>
  <c r="AB3857" i="1"/>
  <c r="AC3857" i="1" s="1"/>
  <c r="AB3864" i="1"/>
  <c r="AC3864" i="1" s="1"/>
  <c r="AB3856" i="1"/>
  <c r="AC3856" i="1" s="1"/>
  <c r="AB3861" i="1"/>
  <c r="AC3861" i="1" s="1"/>
  <c r="AB3853" i="1"/>
  <c r="AC3853" i="1" s="1"/>
  <c r="AB3858" i="1"/>
  <c r="AC3858" i="1" s="1"/>
  <c r="AB3866" i="1"/>
  <c r="AC3866" i="1" s="1"/>
  <c r="AB3863" i="1"/>
  <c r="AC3863" i="1" s="1"/>
  <c r="AB3855" i="1"/>
  <c r="AC3855" i="1" s="1"/>
  <c r="AB3847" i="1"/>
  <c r="AC3847" i="1" s="1"/>
  <c r="AB3850" i="1"/>
  <c r="AC3850" i="1" s="1"/>
  <c r="AB3849" i="1"/>
  <c r="AC3849" i="1" s="1"/>
  <c r="AB3845" i="1"/>
  <c r="AC3845" i="1" s="1"/>
  <c r="AB3851" i="1"/>
  <c r="AC3851" i="1" s="1"/>
  <c r="AB3848" i="1"/>
  <c r="AC3848" i="1" s="1"/>
  <c r="AB3841" i="1"/>
  <c r="AC3841" i="1" s="1"/>
  <c r="AB3840" i="1"/>
  <c r="AC3840" i="1" s="1"/>
  <c r="AB3846" i="1"/>
  <c r="AC3846" i="1" s="1"/>
  <c r="AB3844" i="1"/>
  <c r="AC3844" i="1" s="1"/>
  <c r="AB3842" i="1"/>
  <c r="AC3842" i="1" s="1"/>
  <c r="AB3839" i="1"/>
  <c r="AC3839" i="1" s="1"/>
  <c r="AB3836" i="1"/>
  <c r="AC3836" i="1" s="1"/>
  <c r="AB3828" i="1"/>
  <c r="AC3828" i="1" s="1"/>
  <c r="AB3838" i="1"/>
  <c r="AC3838" i="1" s="1"/>
  <c r="AB3831" i="1"/>
  <c r="AC3831" i="1" s="1"/>
  <c r="AB3823" i="1"/>
  <c r="AC3823" i="1" s="1"/>
  <c r="AB3821" i="1"/>
  <c r="AC3821" i="1" s="1"/>
  <c r="AB3822" i="1"/>
  <c r="AC3822" i="1" s="1"/>
  <c r="AB3830" i="1"/>
  <c r="AC3830" i="1" s="1"/>
  <c r="AB3833" i="1"/>
  <c r="AC3833" i="1" s="1"/>
  <c r="AB3825" i="1"/>
  <c r="AC3825" i="1" s="1"/>
  <c r="AB3835" i="1"/>
  <c r="AC3835" i="1" s="1"/>
  <c r="AB3827" i="1"/>
  <c r="AC3827" i="1" s="1"/>
  <c r="AB3829" i="1"/>
  <c r="AC3829" i="1" s="1"/>
  <c r="AB3826" i="1"/>
  <c r="AC3826" i="1" s="1"/>
  <c r="AB3837" i="1"/>
  <c r="AC3837" i="1" s="1"/>
  <c r="AB3834" i="1"/>
  <c r="AC3834" i="1" s="1"/>
  <c r="AB3832" i="1"/>
  <c r="AC3832" i="1" s="1"/>
  <c r="AB3824" i="1"/>
  <c r="AC3824" i="1" s="1"/>
  <c r="AB3820" i="1"/>
  <c r="AC3820" i="1" s="1"/>
  <c r="AB3819" i="1"/>
  <c r="AC3819" i="1" s="1"/>
  <c r="AB3817" i="1"/>
  <c r="AC3817" i="1" s="1"/>
  <c r="AB3818" i="1"/>
  <c r="AC3818" i="1" s="1"/>
  <c r="AB3815" i="1"/>
  <c r="AC3815" i="1" s="1"/>
  <c r="AB3814" i="1"/>
  <c r="AC3814" i="1" s="1"/>
  <c r="AB3813" i="1"/>
  <c r="AC3813" i="1" s="1"/>
  <c r="AB3810" i="1"/>
  <c r="AC3810" i="1" s="1"/>
  <c r="AB3816" i="1"/>
  <c r="AC3816" i="1" s="1"/>
  <c r="AB3808" i="1"/>
  <c r="AC3808" i="1" s="1"/>
  <c r="AB3812" i="1"/>
  <c r="AC3812" i="1" s="1"/>
  <c r="AB3806" i="1"/>
  <c r="AC3806" i="1" s="1"/>
  <c r="AB3805" i="1"/>
  <c r="AC3805" i="1" s="1"/>
  <c r="AB3789" i="1"/>
  <c r="AC3789" i="1" s="1"/>
  <c r="AB3811" i="1"/>
  <c r="AC3811" i="1" s="1"/>
  <c r="AB3809" i="1"/>
  <c r="AC3809" i="1" s="1"/>
  <c r="AB3807" i="1"/>
  <c r="AC3807" i="1" s="1"/>
  <c r="AB3801" i="1"/>
  <c r="AC3801" i="1" s="1"/>
  <c r="AB3798" i="1"/>
  <c r="AC3798" i="1" s="1"/>
  <c r="AB3800" i="1"/>
  <c r="AC3800" i="1" s="1"/>
  <c r="AB3792" i="1"/>
  <c r="AC3792" i="1" s="1"/>
  <c r="AB3794" i="1"/>
  <c r="AC3794" i="1" s="1"/>
  <c r="AB3804" i="1"/>
  <c r="AC3804" i="1" s="1"/>
  <c r="AB3796" i="1"/>
  <c r="AC3796" i="1" s="1"/>
  <c r="AB3788" i="1"/>
  <c r="AC3788" i="1" s="1"/>
  <c r="AB3803" i="1"/>
  <c r="AC3803" i="1" s="1"/>
  <c r="AB3795" i="1"/>
  <c r="AC3795" i="1" s="1"/>
  <c r="AB3799" i="1"/>
  <c r="AC3799" i="1" s="1"/>
  <c r="AB3791" i="1"/>
  <c r="AC3791" i="1" s="1"/>
  <c r="AB3790" i="1"/>
  <c r="AC3790" i="1" s="1"/>
  <c r="AB3797" i="1"/>
  <c r="AC3797" i="1" s="1"/>
  <c r="AB3781" i="1"/>
  <c r="AC3781" i="1" s="1"/>
  <c r="AB3793" i="1"/>
  <c r="AC3793" i="1" s="1"/>
  <c r="AB3802" i="1"/>
  <c r="AC3802" i="1" s="1"/>
  <c r="AB3785" i="1"/>
  <c r="AC3785" i="1" s="1"/>
  <c r="AB3787" i="1"/>
  <c r="AC3787" i="1" s="1"/>
  <c r="AB3784" i="1"/>
  <c r="AC3784" i="1" s="1"/>
  <c r="AB3786" i="1"/>
  <c r="AC3786" i="1" s="1"/>
  <c r="AB3783" i="1"/>
  <c r="AC3783" i="1" s="1"/>
  <c r="AB3782" i="1"/>
  <c r="AC3782" i="1" s="1"/>
  <c r="AB3775" i="1"/>
  <c r="AC3775" i="1" s="1"/>
  <c r="AB3774" i="1"/>
  <c r="AC3774" i="1" s="1"/>
  <c r="AB3771" i="1"/>
  <c r="AC3771" i="1" s="1"/>
  <c r="AB3772" i="1"/>
  <c r="AC3772" i="1" s="1"/>
  <c r="AB3776" i="1"/>
  <c r="AC3776" i="1" s="1"/>
  <c r="AB3773" i="1"/>
  <c r="AC3773" i="1" s="1"/>
  <c r="AB3770" i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I3921" i="1"/>
  <c r="I3922" i="1"/>
  <c r="I3923" i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560" i="1"/>
  <c r="AC2560" i="1" s="1"/>
  <c r="AB2504" i="1"/>
  <c r="AC2504" i="1" s="1"/>
  <c r="AB964" i="1"/>
  <c r="AC964" i="1" s="1"/>
  <c r="AB2325" i="1"/>
  <c r="AC2325" i="1" s="1"/>
  <c r="AB444" i="1"/>
  <c r="AC444" i="1" s="1"/>
  <c r="AB1435" i="1"/>
  <c r="AC1435" i="1" s="1"/>
  <c r="AB504" i="1"/>
  <c r="AC504" i="1" s="1"/>
  <c r="AB1220" i="1"/>
  <c r="AC1220" i="1" s="1"/>
  <c r="AB1484" i="1"/>
  <c r="AC1484" i="1" s="1"/>
  <c r="AB1568" i="1"/>
  <c r="AC1568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1611" i="1"/>
  <c r="AC1611" i="1" s="1"/>
  <c r="AB1980" i="1"/>
  <c r="AC1980" i="1" s="1"/>
  <c r="AB2116" i="1"/>
  <c r="AC2116" i="1" s="1"/>
  <c r="AB2126" i="1"/>
  <c r="AC2126" i="1" s="1"/>
  <c r="AB201" i="1"/>
  <c r="AC201" i="1" s="1"/>
  <c r="AB928" i="1"/>
  <c r="AC928" i="1" s="1"/>
  <c r="AB2243" i="1"/>
  <c r="AC2243" i="1" s="1"/>
  <c r="AB3144" i="1"/>
  <c r="AC3144" i="1" s="1"/>
  <c r="AB2144" i="1"/>
  <c r="AC2144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413" i="1"/>
  <c r="AC1413" i="1" s="1"/>
  <c r="AB1973" i="1"/>
  <c r="AC1973" i="1" s="1"/>
  <c r="AB1489" i="1"/>
  <c r="AC1489" i="1" s="1"/>
  <c r="AB884" i="1"/>
  <c r="AC884" i="1" s="1"/>
  <c r="AB2004" i="1"/>
  <c r="AC2004" i="1" s="1"/>
  <c r="AB3042" i="1"/>
  <c r="AC3042" i="1" s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229" i="1"/>
  <c r="AC229" i="1" s="1"/>
  <c r="AB2688" i="1"/>
  <c r="AC2688" i="1" s="1"/>
  <c r="AB180" i="1"/>
  <c r="AC180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2930" i="1"/>
  <c r="AC2930" i="1" s="1"/>
  <c r="AB1458" i="1"/>
  <c r="AC1458" i="1" s="1"/>
  <c r="AB1341" i="1"/>
  <c r="AC1341" i="1" s="1"/>
  <c r="AB1486" i="1"/>
  <c r="AC1486" i="1" s="1"/>
  <c r="AB3146" i="1"/>
  <c r="AC3146" i="1" s="1"/>
  <c r="AB191" i="1"/>
  <c r="AC191" i="1" s="1"/>
  <c r="AB174" i="1"/>
  <c r="AB1263" i="1"/>
  <c r="AC1263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2494" i="1"/>
  <c r="AB784" i="1"/>
  <c r="AB432" i="1"/>
  <c r="AC432" i="1" s="1"/>
  <c r="AB117" i="1"/>
  <c r="AC117" i="1" s="1"/>
  <c r="AB930" i="1"/>
  <c r="AC930" i="1" s="1"/>
  <c r="AB437" i="1"/>
  <c r="AC437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543" i="1"/>
  <c r="AC543" i="1" s="1"/>
  <c r="AB2146" i="1"/>
  <c r="AC2146" i="1" s="1"/>
  <c r="AB2535" i="1"/>
  <c r="AC2535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2929" i="1"/>
  <c r="AC2929" i="1" s="1"/>
  <c r="AB808" i="1"/>
  <c r="AC808" i="1" s="1"/>
  <c r="AB2932" i="1"/>
  <c r="AC2932" i="1" s="1"/>
  <c r="AB1632" i="1"/>
  <c r="AC1632" i="1" s="1"/>
  <c r="AB668" i="1"/>
  <c r="AC668" i="1" s="1"/>
  <c r="AB540" i="1"/>
  <c r="AC540" i="1" s="1"/>
  <c r="AB2644" i="1"/>
  <c r="AC2644" i="1" s="1"/>
  <c r="AB2215" i="1"/>
  <c r="AC2215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786" i="1"/>
  <c r="AC1786" i="1" s="1"/>
  <c r="AB3037" i="1"/>
  <c r="AC3037" i="1" s="1"/>
  <c r="AB1905" i="1"/>
  <c r="AC1905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2670" i="1"/>
  <c r="AC2670" i="1" s="1"/>
  <c r="AB1096" i="1"/>
  <c r="AC1096" i="1" s="1"/>
  <c r="AB192" i="1"/>
  <c r="AC192" i="1" s="1"/>
  <c r="AB1099" i="1"/>
  <c r="AC109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1908" i="1"/>
  <c r="AC1908" i="1" s="1"/>
  <c r="AB2127" i="1"/>
  <c r="AC2127" i="1" s="1"/>
  <c r="AB998" i="1"/>
  <c r="AC998" i="1" s="1"/>
  <c r="AB678" i="1"/>
  <c r="AC678" i="1" s="1"/>
  <c r="AB1104" i="1"/>
  <c r="AC1104" i="1" s="1"/>
  <c r="AB2240" i="1"/>
  <c r="AC2240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535" i="1"/>
  <c r="AC535" i="1" s="1"/>
  <c r="AB2158" i="1"/>
  <c r="AC215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B2410" i="1" l="1"/>
  <c r="AC2410" i="1" s="1"/>
  <c r="AB1533" i="1"/>
  <c r="AC1533" i="1" s="1"/>
  <c r="AB1859" i="1"/>
  <c r="AC1859" i="1" s="1"/>
  <c r="AB2000" i="1"/>
  <c r="AC2000" i="1" s="1"/>
  <c r="J10" i="2"/>
  <c r="AB669" i="1"/>
  <c r="AC669" i="1" s="1"/>
  <c r="AB1442" i="1"/>
  <c r="AC1442" i="1" s="1"/>
  <c r="AB1367" i="1"/>
  <c r="AC1367" i="1" s="1"/>
  <c r="AB336" i="1"/>
  <c r="AC336" i="1" s="1"/>
  <c r="AB3141" i="1"/>
  <c r="AC3141" i="1" s="1"/>
  <c r="AB929" i="1"/>
  <c r="AC929" i="1" s="1"/>
  <c r="AB258" i="1"/>
  <c r="AC258" i="1" s="1"/>
  <c r="AB262" i="1"/>
  <c r="AC262" i="1" s="1"/>
  <c r="AB2103" i="1"/>
  <c r="AC2103" i="1" s="1"/>
  <c r="AB420" i="1"/>
  <c r="AC420" i="1" s="1"/>
  <c r="AB1463" i="1"/>
  <c r="AC1463" i="1" s="1"/>
  <c r="AB877" i="1"/>
  <c r="AC877" i="1" s="1"/>
  <c r="AB202" i="1"/>
  <c r="AC202" i="1" s="1"/>
  <c r="AB3212" i="1"/>
  <c r="AC3212" i="1" s="1"/>
  <c r="AB1942" i="1"/>
  <c r="AC1942" i="1" s="1"/>
  <c r="AB1538" i="1"/>
  <c r="AC1538" i="1" s="1"/>
  <c r="AB3084" i="1"/>
  <c r="AC3084" i="1" s="1"/>
  <c r="AB3055" i="1"/>
  <c r="AC3055" i="1" s="1"/>
  <c r="AB130" i="1"/>
  <c r="AC130" i="1" s="1"/>
  <c r="AB1033" i="1"/>
  <c r="AC1033" i="1" s="1"/>
  <c r="AB1309" i="1"/>
  <c r="AC1309" i="1" s="1"/>
  <c r="AB1310" i="1"/>
  <c r="AC1310" i="1" s="1"/>
  <c r="AB1593" i="1"/>
  <c r="AC1593" i="1" s="1"/>
  <c r="AB988" i="1"/>
  <c r="AC988" i="1" s="1"/>
  <c r="AB2920" i="1"/>
  <c r="AC2920" i="1" s="1"/>
  <c r="AB616" i="1"/>
  <c r="AC616" i="1" s="1"/>
  <c r="AB2793" i="1"/>
  <c r="AC2793" i="1" s="1"/>
  <c r="AB3038" i="1"/>
  <c r="AC3038" i="1" s="1"/>
  <c r="AB3041" i="1"/>
  <c r="AC3041" i="1" s="1"/>
  <c r="AB2719" i="1"/>
  <c r="AC2719" i="1" s="1"/>
  <c r="AB676" i="1"/>
  <c r="AC676" i="1" s="1"/>
  <c r="AB1710" i="1"/>
  <c r="AC1710" i="1" s="1"/>
  <c r="AB1118" i="1"/>
  <c r="AB583" i="1"/>
  <c r="AC583" i="1" s="1"/>
  <c r="AB2669" i="1"/>
  <c r="AC2669" i="1" s="1"/>
  <c r="AB1565" i="1"/>
  <c r="AC1565" i="1" s="1"/>
  <c r="AB2869" i="1"/>
  <c r="AC2869" i="1" s="1"/>
  <c r="AB1807" i="1"/>
  <c r="AC1807" i="1" s="1"/>
  <c r="AB589" i="1"/>
  <c r="AC589" i="1" s="1"/>
  <c r="AB2502" i="1"/>
  <c r="AC2502" i="1" s="1"/>
  <c r="AB2671" i="1"/>
  <c r="AC2671" i="1" s="1"/>
  <c r="AB2147" i="1"/>
  <c r="AC2147" i="1" s="1"/>
  <c r="AB1968" i="1"/>
  <c r="AC1968" i="1" s="1"/>
  <c r="AB1976" i="1"/>
  <c r="AC1976" i="1" s="1"/>
  <c r="AB2647" i="1"/>
  <c r="AC2647" i="1" s="1"/>
  <c r="AB878" i="1"/>
  <c r="AC878" i="1" s="1"/>
  <c r="AB2414" i="1"/>
  <c r="AC2414" i="1" s="1"/>
  <c r="AB2214" i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C2372" i="1" s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E3856" i="1"/>
  <c r="E3848" i="1"/>
  <c r="E3840" i="1"/>
  <c r="E3832" i="1"/>
  <c r="E3824" i="1"/>
  <c r="E3816" i="1"/>
  <c r="E3808" i="1"/>
  <c r="E3800" i="1"/>
  <c r="E3792" i="1"/>
  <c r="E3784" i="1"/>
  <c r="E3768" i="1"/>
  <c r="E3760" i="1"/>
  <c r="E3752" i="1"/>
  <c r="E3736" i="1"/>
  <c r="E3728" i="1"/>
  <c r="E3704" i="1"/>
  <c r="E3688" i="1"/>
  <c r="E3672" i="1"/>
  <c r="E3951" i="1"/>
  <c r="AI3951" i="1" s="1"/>
  <c r="E3935" i="1"/>
  <c r="AJ3935" i="1" s="1"/>
  <c r="AK3935" i="1" s="1"/>
  <c r="E3919" i="1"/>
  <c r="E3911" i="1"/>
  <c r="E3879" i="1"/>
  <c r="E3863" i="1"/>
  <c r="E3855" i="1"/>
  <c r="E3847" i="1"/>
  <c r="E3839" i="1"/>
  <c r="E3831" i="1"/>
  <c r="E3823" i="1"/>
  <c r="E3815" i="1"/>
  <c r="E3807" i="1"/>
  <c r="E3799" i="1"/>
  <c r="E3791" i="1"/>
  <c r="E3783" i="1"/>
  <c r="E3775" i="1"/>
  <c r="E3759" i="1"/>
  <c r="E3751" i="1"/>
  <c r="E3727" i="1"/>
  <c r="E3711" i="1"/>
  <c r="E3695" i="1"/>
  <c r="E3687" i="1"/>
  <c r="E3690" i="1"/>
  <c r="E3894" i="1"/>
  <c r="E3854" i="1"/>
  <c r="E3838" i="1"/>
  <c r="E3830" i="1"/>
  <c r="E3822" i="1"/>
  <c r="E3814" i="1"/>
  <c r="E3806" i="1"/>
  <c r="E3798" i="1"/>
  <c r="E3790" i="1"/>
  <c r="E3782" i="1"/>
  <c r="E3774" i="1"/>
  <c r="E3766" i="1"/>
  <c r="E3750" i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AI3965" i="1" s="1"/>
  <c r="E3909" i="1"/>
  <c r="E3901" i="1"/>
  <c r="E3885" i="1"/>
  <c r="E3877" i="1"/>
  <c r="E3861" i="1"/>
  <c r="E3853" i="1"/>
  <c r="E3845" i="1"/>
  <c r="E3773" i="1"/>
  <c r="E3765" i="1"/>
  <c r="E3757" i="1"/>
  <c r="E3733" i="1"/>
  <c r="E3725" i="1"/>
  <c r="E3709" i="1"/>
  <c r="E3701" i="1"/>
  <c r="E3685" i="1"/>
  <c r="E3681" i="1"/>
  <c r="E3964" i="1"/>
  <c r="AJ3964" i="1" s="1"/>
  <c r="AK3964" i="1" s="1"/>
  <c r="E3884" i="1"/>
  <c r="E3876" i="1"/>
  <c r="E3860" i="1"/>
  <c r="E3844" i="1"/>
  <c r="E3836" i="1"/>
  <c r="E3828" i="1"/>
  <c r="E3820" i="1"/>
  <c r="E3812" i="1"/>
  <c r="E3804" i="1"/>
  <c r="E3796" i="1"/>
  <c r="E3788" i="1"/>
  <c r="E3764" i="1"/>
  <c r="E3756" i="1"/>
  <c r="E3748" i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AI3947" i="1" s="1"/>
  <c r="E3931" i="1"/>
  <c r="AJ3931" i="1" s="1"/>
  <c r="AK3931" i="1" s="1"/>
  <c r="E3907" i="1"/>
  <c r="E3891" i="1"/>
  <c r="E3875" i="1"/>
  <c r="E3859" i="1"/>
  <c r="E3851" i="1"/>
  <c r="E3843" i="1"/>
  <c r="E3835" i="1"/>
  <c r="E3827" i="1"/>
  <c r="E3819" i="1"/>
  <c r="E3811" i="1"/>
  <c r="E3803" i="1"/>
  <c r="E3795" i="1"/>
  <c r="E3787" i="1"/>
  <c r="E3771" i="1"/>
  <c r="E3755" i="1"/>
  <c r="E3747" i="1"/>
  <c r="E3707" i="1"/>
  <c r="E3683" i="1"/>
  <c r="E3675" i="1"/>
  <c r="E3667" i="1"/>
  <c r="E3914" i="1"/>
  <c r="E3906" i="1"/>
  <c r="E3898" i="1"/>
  <c r="E3874" i="1"/>
  <c r="E3858" i="1"/>
  <c r="E3850" i="1"/>
  <c r="E3842" i="1"/>
  <c r="E3834" i="1"/>
  <c r="E3826" i="1"/>
  <c r="E3818" i="1"/>
  <c r="E3810" i="1"/>
  <c r="E3802" i="1"/>
  <c r="E3794" i="1"/>
  <c r="E3786" i="1"/>
  <c r="E3770" i="1"/>
  <c r="E3762" i="1"/>
  <c r="E3754" i="1"/>
  <c r="E3746" i="1"/>
  <c r="E3730" i="1"/>
  <c r="E3706" i="1"/>
  <c r="E3682" i="1"/>
  <c r="E2476" i="1"/>
  <c r="E3993" i="1"/>
  <c r="AJ3993" i="1" s="1"/>
  <c r="AK3993" i="1" s="1"/>
  <c r="E3945" i="1"/>
  <c r="AJ3945" i="1" s="1"/>
  <c r="AK3945" i="1" s="1"/>
  <c r="E3913" i="1"/>
  <c r="E3889" i="1"/>
  <c r="E3873" i="1"/>
  <c r="E3865" i="1"/>
  <c r="E3849" i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946" i="1"/>
  <c r="AJ3946" i="1"/>
  <c r="AK3946" i="1" s="1"/>
  <c r="AI3938" i="1"/>
  <c r="AJ3938" i="1"/>
  <c r="AK3938" i="1" s="1"/>
  <c r="AI3930" i="1"/>
  <c r="AJ3930" i="1"/>
  <c r="AK3930" i="1" s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I3944" i="1"/>
  <c r="AJ3944" i="1"/>
  <c r="AK3944" i="1" s="1"/>
  <c r="AJ3936" i="1"/>
  <c r="AK3936" i="1" s="1"/>
  <c r="AI3936" i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37" i="1"/>
  <c r="AK3937" i="1" s="1"/>
  <c r="AI3937" i="1"/>
  <c r="AI3929" i="1"/>
  <c r="AJ3929" i="1"/>
  <c r="AK3929" i="1" s="1"/>
  <c r="AI3928" i="1"/>
  <c r="AJ3928" i="1"/>
  <c r="AK3928" i="1" s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43" i="1"/>
  <c r="AK3943" i="1" s="1"/>
  <c r="AI3943" i="1"/>
  <c r="AI3927" i="1"/>
  <c r="AJ3927" i="1"/>
  <c r="AK3927" i="1" s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I3942" i="1"/>
  <c r="AJ3942" i="1"/>
  <c r="AK3942" i="1" s="1"/>
  <c r="AJ3934" i="1"/>
  <c r="AK3934" i="1" s="1"/>
  <c r="AI3934" i="1"/>
  <c r="AI3926" i="1"/>
  <c r="AJ3926" i="1"/>
  <c r="AJ3973" i="1"/>
  <c r="AK3973" i="1" s="1"/>
  <c r="AI3973" i="1"/>
  <c r="AJ3957" i="1"/>
  <c r="AK3957" i="1" s="1"/>
  <c r="AI3957" i="1"/>
  <c r="AI3949" i="1"/>
  <c r="AJ3949" i="1"/>
  <c r="AK3949" i="1" s="1"/>
  <c r="AI3941" i="1"/>
  <c r="AJ3941" i="1"/>
  <c r="AK3941" i="1" s="1"/>
  <c r="AJ3933" i="1"/>
  <c r="AK3933" i="1" s="1"/>
  <c r="AI3933" i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K3948" i="1" s="1"/>
  <c r="AI3948" i="1"/>
  <c r="AJ3940" i="1"/>
  <c r="AK3940" i="1" s="1"/>
  <c r="AI3940" i="1"/>
  <c r="AI3932" i="1"/>
  <c r="AJ3932" i="1"/>
  <c r="AK3932" i="1" s="1"/>
  <c r="AB1466" i="1"/>
  <c r="AC1466" i="1" s="1"/>
  <c r="AI3987" i="1"/>
  <c r="AJ3987" i="1"/>
  <c r="AK3987" i="1" s="1"/>
  <c r="AJ3939" i="1"/>
  <c r="AK3939" i="1" s="1"/>
  <c r="AI3939" i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K3926" i="1" l="1"/>
  <c r="AI3924" i="1"/>
  <c r="AI3925" i="1"/>
  <c r="AJ3920" i="1"/>
  <c r="AJ3922" i="1"/>
  <c r="AJ3921" i="1"/>
  <c r="AI3923" i="1"/>
  <c r="AI3921" i="1"/>
  <c r="AJ3923" i="1"/>
  <c r="AI3920" i="1"/>
  <c r="AI3922" i="1"/>
  <c r="AI3880" i="1"/>
  <c r="AI3898" i="1"/>
  <c r="AI3908" i="1"/>
  <c r="AI3912" i="1"/>
  <c r="AI3905" i="1"/>
  <c r="AI3916" i="1"/>
  <c r="AI3902" i="1"/>
  <c r="AI3895" i="1"/>
  <c r="AI3899" i="1"/>
  <c r="AI3903" i="1"/>
  <c r="AI3915" i="1"/>
  <c r="AI3917" i="1"/>
  <c r="AI3910" i="1"/>
  <c r="AI3896" i="1"/>
  <c r="AI3900" i="1"/>
  <c r="AI3918" i="1"/>
  <c r="AI3904" i="1"/>
  <c r="AI3897" i="1"/>
  <c r="AI3906" i="1"/>
  <c r="AI3914" i="1"/>
  <c r="AI3911" i="1"/>
  <c r="AI3907" i="1"/>
  <c r="AI3901" i="1"/>
  <c r="AI3893" i="1"/>
  <c r="AI3886" i="1"/>
  <c r="AI3892" i="1"/>
  <c r="AI3890" i="1"/>
  <c r="AI3889" i="1"/>
  <c r="AI3887" i="1"/>
  <c r="AI3883" i="1"/>
  <c r="AI3888" i="1"/>
  <c r="AI3885" i="1"/>
  <c r="AI3882" i="1"/>
  <c r="AI3884" i="1"/>
  <c r="AI3891" i="1"/>
  <c r="AI3894" i="1"/>
  <c r="AI3881" i="1"/>
  <c r="AI3879" i="1"/>
  <c r="AI3878" i="1"/>
  <c r="AI3872" i="1"/>
  <c r="AI3873" i="1"/>
  <c r="AI3875" i="1"/>
  <c r="AI3870" i="1"/>
  <c r="AJ3870" i="1"/>
  <c r="AJ3869" i="1"/>
  <c r="AI3871" i="1"/>
  <c r="AJ3868" i="1"/>
  <c r="AI3852" i="1"/>
  <c r="AI3867" i="1"/>
  <c r="AI3866" i="1"/>
  <c r="AI3865" i="1"/>
  <c r="AI3862" i="1"/>
  <c r="AI3860" i="1"/>
  <c r="AI3861" i="1"/>
  <c r="AI3859" i="1"/>
  <c r="AI3856" i="1"/>
  <c r="AI3857" i="1"/>
  <c r="AI3854" i="1"/>
  <c r="AI3848" i="1"/>
  <c r="AI3850" i="1"/>
  <c r="AI3846" i="1"/>
  <c r="AI3844" i="1"/>
  <c r="AI3839" i="1"/>
  <c r="AI3841" i="1"/>
  <c r="AI3840" i="1"/>
  <c r="AJ3838" i="1"/>
  <c r="AI3837" i="1"/>
  <c r="AI3825" i="1"/>
  <c r="AI3833" i="1"/>
  <c r="AI3829" i="1"/>
  <c r="AI3827" i="1"/>
  <c r="AI3831" i="1"/>
  <c r="AI3834" i="1"/>
  <c r="AI3830" i="1"/>
  <c r="AI3823" i="1"/>
  <c r="AI3821" i="1"/>
  <c r="AI3822" i="1"/>
  <c r="AI3819" i="1"/>
  <c r="AI3813" i="1"/>
  <c r="AI3817" i="1"/>
  <c r="AI3810" i="1"/>
  <c r="AI3809" i="1"/>
  <c r="AI3816" i="1"/>
  <c r="AI3811" i="1"/>
  <c r="AI3805" i="1"/>
  <c r="AI677" i="1"/>
  <c r="AI3797" i="1"/>
  <c r="AJ3797" i="1"/>
  <c r="AJ3798" i="1"/>
  <c r="AI3801" i="1"/>
  <c r="AJ3789" i="1"/>
  <c r="AI3789" i="1"/>
  <c r="AI3793" i="1"/>
  <c r="AI3802" i="1"/>
  <c r="AI3794" i="1"/>
  <c r="AI3792" i="1"/>
  <c r="AI3783" i="1"/>
  <c r="AI3788" i="1"/>
  <c r="AI3782" i="1"/>
  <c r="AI3784" i="1"/>
  <c r="AI3785" i="1"/>
  <c r="AI3781" i="1"/>
  <c r="AI3786" i="1"/>
  <c r="AI3779" i="1"/>
  <c r="AJ3777" i="1"/>
  <c r="AI3780" i="1"/>
  <c r="AJ3778" i="1"/>
  <c r="AI3771" i="1"/>
  <c r="AI3775" i="1"/>
  <c r="AI3772" i="1"/>
  <c r="AI3776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J3963" i="1"/>
  <c r="AK3963" i="1" s="1"/>
  <c r="AI3721" i="1"/>
  <c r="AI3723" i="1"/>
  <c r="AI3815" i="1"/>
  <c r="AI3005" i="1"/>
  <c r="AI3808" i="1"/>
  <c r="AI3722" i="1"/>
  <c r="AI3392" i="1"/>
  <c r="AI3851" i="1"/>
  <c r="AI3719" i="1"/>
  <c r="AI3717" i="1"/>
  <c r="AI350" i="1"/>
  <c r="U13" i="2"/>
  <c r="AJ3780" i="1"/>
  <c r="AI3751" i="1"/>
  <c r="AI3868" i="1"/>
  <c r="AI3935" i="1"/>
  <c r="AI3796" i="1"/>
  <c r="AI3853" i="1"/>
  <c r="AJ3981" i="1"/>
  <c r="AK3981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I3746" i="1"/>
  <c r="AI1029" i="1"/>
  <c r="AI3849" i="1"/>
  <c r="AI3591" i="1"/>
  <c r="V17" i="2"/>
  <c r="T17" i="2"/>
  <c r="S17" i="2"/>
  <c r="U17" i="2"/>
  <c r="AI3838" i="1"/>
  <c r="AI3774" i="1"/>
  <c r="AJ3965" i="1"/>
  <c r="AK3965" i="1" s="1"/>
  <c r="AI3845" i="1"/>
  <c r="AI3718" i="1"/>
  <c r="AI3798" i="1"/>
  <c r="AI3199" i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I2709" i="1"/>
  <c r="AI1278" i="1"/>
  <c r="AI362" i="1"/>
  <c r="AI363" i="1"/>
  <c r="AI3814" i="1"/>
  <c r="AI3695" i="1"/>
  <c r="AI3795" i="1"/>
  <c r="AI3847" i="1"/>
  <c r="AI3724" i="1"/>
  <c r="AI3818" i="1"/>
  <c r="AJ3951" i="1"/>
  <c r="AK3951" i="1" s="1"/>
  <c r="AI3835" i="1"/>
  <c r="U14" i="2"/>
  <c r="AI3569" i="1"/>
  <c r="AI3688" i="1"/>
  <c r="AI3993" i="1"/>
  <c r="AI3790" i="1"/>
  <c r="AJ3947" i="1"/>
  <c r="AK3947" i="1" s="1"/>
  <c r="AI3687" i="1"/>
  <c r="AI3592" i="1"/>
  <c r="U15" i="2"/>
  <c r="AI3858" i="1"/>
  <c r="AI3832" i="1"/>
  <c r="AI3869" i="1"/>
  <c r="AI3820" i="1"/>
  <c r="AI3876" i="1"/>
  <c r="AI3804" i="1"/>
  <c r="AI3578" i="1"/>
  <c r="AI3754" i="1"/>
  <c r="AI3971" i="1"/>
  <c r="AI3737" i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I1788" i="1"/>
  <c r="AI1553" i="1"/>
  <c r="AI3836" i="1"/>
  <c r="AI3945" i="1"/>
  <c r="AI865" i="1"/>
  <c r="AI3766" i="1"/>
  <c r="AI3401" i="1"/>
  <c r="AI3142" i="1"/>
  <c r="AI3768" i="1"/>
  <c r="AI3400" i="1"/>
  <c r="AI3828" i="1"/>
  <c r="AI3745" i="1"/>
  <c r="AI3562" i="1"/>
  <c r="AI3778" i="1"/>
  <c r="AI3747" i="1"/>
  <c r="AI3842" i="1"/>
  <c r="AI3563" i="1"/>
  <c r="AI2093" i="1"/>
  <c r="AI1449" i="1"/>
  <c r="AI3683" i="1"/>
  <c r="AI3824" i="1"/>
  <c r="AI3310" i="1"/>
  <c r="AI676" i="1"/>
  <c r="AI3855" i="1"/>
  <c r="AI3791" i="1"/>
  <c r="AI3931" i="1"/>
  <c r="AI1448" i="1"/>
  <c r="AI3757" i="1"/>
  <c r="AI3165" i="1"/>
  <c r="AI3843" i="1"/>
  <c r="AI3702" i="1"/>
  <c r="AI3807" i="1"/>
  <c r="AJ3955" i="1"/>
  <c r="AK3955" i="1" s="1"/>
  <c r="AI3773" i="1"/>
  <c r="AI3777" i="1"/>
  <c r="AI3909" i="1"/>
  <c r="AI2476" i="1"/>
  <c r="AJ3871" i="1"/>
  <c r="AI3874" i="1"/>
  <c r="AI3565" i="1"/>
  <c r="AI3806" i="1"/>
  <c r="AI3919" i="1"/>
  <c r="AI3720" i="1"/>
  <c r="AI3803" i="1"/>
  <c r="AI3800" i="1"/>
  <c r="AI3698" i="1"/>
  <c r="AJ3989" i="1"/>
  <c r="AK3989" i="1" s="1"/>
  <c r="AI3762" i="1"/>
  <c r="AI3812" i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AJ3909" i="1" s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J1620" i="1"/>
  <c r="AJ3020" i="1"/>
  <c r="AJ497" i="1"/>
  <c r="AJ1644" i="1"/>
  <c r="AJ1527" i="1"/>
  <c r="AJ1524" i="1"/>
  <c r="AJ3199" i="1"/>
  <c r="AJ2190" i="1"/>
  <c r="AJ2192" i="1"/>
  <c r="AJ3018" i="1"/>
  <c r="AJ3294" i="1"/>
  <c r="AJ2830" i="1"/>
  <c r="AJ2437" i="1"/>
  <c r="AJ3200" i="1"/>
  <c r="AJ136" i="1"/>
  <c r="AJ913" i="1"/>
  <c r="AJ2435" i="1"/>
  <c r="AJ3380" i="1"/>
  <c r="AJ1525" i="1"/>
  <c r="AJ2231" i="1"/>
  <c r="AJ3004" i="1"/>
  <c r="AK3004" i="1" s="1"/>
  <c r="AJ1497" i="1"/>
  <c r="AJ3298" i="1"/>
  <c r="AJ1526" i="1"/>
  <c r="AJ3282" i="1"/>
  <c r="AJ1896" i="1"/>
  <c r="AJ273" i="1"/>
  <c r="AJ1579" i="1"/>
  <c r="AJ1646" i="1"/>
  <c r="AJ1350" i="1"/>
  <c r="AJ605" i="1"/>
  <c r="AJ2746" i="1"/>
  <c r="AJ486" i="1"/>
  <c r="AJ1643" i="1"/>
  <c r="AJ3293" i="1"/>
  <c r="AJ1496" i="1"/>
  <c r="AJ3201" i="1"/>
  <c r="AJ1619" i="1"/>
  <c r="AJ2191" i="1"/>
  <c r="AJ3297" i="1"/>
  <c r="AJ2745" i="1"/>
  <c r="AJ3198" i="1"/>
  <c r="AJ254" i="1"/>
  <c r="AJ3281" i="1"/>
  <c r="AJ2434" i="1"/>
  <c r="AJ3202" i="1"/>
  <c r="AJ3017" i="1"/>
  <c r="AJ1897" i="1"/>
  <c r="AJ3379" i="1"/>
  <c r="AJ1136" i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J1552" i="1"/>
  <c r="AJ3259" i="1"/>
  <c r="AJ1346" i="1"/>
  <c r="AJ658" i="1"/>
  <c r="AJ3310" i="1"/>
  <c r="AJ3256" i="1"/>
  <c r="AJ3311" i="1"/>
  <c r="AJ1710" i="1"/>
  <c r="AJ2554" i="1"/>
  <c r="AJ1074" i="1"/>
  <c r="AJ1103" i="1"/>
  <c r="AJ677" i="1"/>
  <c r="AK677" i="1" s="1"/>
  <c r="AJ1553" i="1"/>
  <c r="AJ3385" i="1"/>
  <c r="AK3385" i="1" s="1"/>
  <c r="AJ1490" i="1"/>
  <c r="AJ656" i="1"/>
  <c r="AJ3386" i="1"/>
  <c r="AK3386" i="1" s="1"/>
  <c r="AJ1100" i="1"/>
  <c r="AJ1312" i="1"/>
  <c r="AJ3257" i="1"/>
  <c r="AJ679" i="1"/>
  <c r="AK679" i="1" s="1"/>
  <c r="AJ865" i="1"/>
  <c r="AJ2093" i="1"/>
  <c r="AJ678" i="1"/>
  <c r="AJ1518" i="1"/>
  <c r="AJ979" i="1"/>
  <c r="AJ339" i="1"/>
  <c r="AJ675" i="1"/>
  <c r="AJ1095" i="1"/>
  <c r="AJ1030" i="1"/>
  <c r="AJ1449" i="1"/>
  <c r="AK1449" i="1" s="1"/>
  <c r="AJ2154" i="1"/>
  <c r="AJ322" i="1"/>
  <c r="AJ3260" i="1"/>
  <c r="AJ2023" i="1"/>
  <c r="AJ2460" i="1"/>
  <c r="AJ3383" i="1"/>
  <c r="AJ1448" i="1"/>
  <c r="AJ3384" i="1"/>
  <c r="AJ2092" i="1"/>
  <c r="AJ3258" i="1"/>
  <c r="AJ111" i="1"/>
  <c r="AJ1073" i="1"/>
  <c r="AJ432" i="1"/>
  <c r="AJ676" i="1"/>
  <c r="AJ2943" i="1"/>
  <c r="AJ2942" i="1"/>
  <c r="AJ2112" i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J1244" i="1"/>
  <c r="AJ892" i="1"/>
  <c r="AJ1788" i="1"/>
  <c r="AJ363" i="1"/>
  <c r="AJ528" i="1"/>
  <c r="AJ186" i="1"/>
  <c r="AJ893" i="1"/>
  <c r="AJ344" i="1"/>
  <c r="AJ358" i="1"/>
  <c r="AJ361" i="1"/>
  <c r="AJ2711" i="1"/>
  <c r="AJ2630" i="1"/>
  <c r="AK2630" i="1" s="1"/>
  <c r="AJ529" i="1"/>
  <c r="AJ1242" i="1"/>
  <c r="AJ532" i="1"/>
  <c r="AJ1159" i="1"/>
  <c r="AJ3113" i="1"/>
  <c r="AJ2424" i="1"/>
  <c r="AJ350" i="1"/>
  <c r="AJ2710" i="1"/>
  <c r="AJ2708" i="1"/>
  <c r="AJ1046" i="1"/>
  <c r="AJ891" i="1"/>
  <c r="AJ362" i="1"/>
  <c r="AJ357" i="1"/>
  <c r="AJ533" i="1"/>
  <c r="AK533" i="1" s="1"/>
  <c r="AJ747" i="1"/>
  <c r="AJ1160" i="1"/>
  <c r="AK1160" i="1" s="1"/>
  <c r="AJ2706" i="1"/>
  <c r="AJ2707" i="1"/>
  <c r="AK2707" i="1" s="1"/>
  <c r="AJ2709" i="1"/>
  <c r="AJ534" i="1"/>
  <c r="AJ1243" i="1"/>
  <c r="AJ348" i="1"/>
  <c r="AJ530" i="1"/>
  <c r="AJ360" i="1"/>
  <c r="AJ359" i="1"/>
  <c r="AJ1495" i="1"/>
  <c r="AK1495" i="1" s="1"/>
  <c r="AJ1072" i="1"/>
  <c r="AJ187" i="1"/>
  <c r="AJ1279" i="1"/>
  <c r="AJ1667" i="1"/>
  <c r="AJ364" i="1"/>
  <c r="AK364" i="1" s="1"/>
  <c r="AJ531" i="1"/>
  <c r="AK531" i="1" s="1"/>
  <c r="AJ349" i="1"/>
  <c r="AJ1278" i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J3925" i="1" l="1"/>
  <c r="AK3925" i="1" s="1"/>
  <c r="AJ3924" i="1"/>
  <c r="AK3924" i="1" s="1"/>
  <c r="AK3920" i="1"/>
  <c r="AK3921" i="1"/>
  <c r="AK3922" i="1"/>
  <c r="AK3923" i="1"/>
  <c r="AJ3793" i="1"/>
  <c r="AJ3794" i="1"/>
  <c r="AK3794" i="1" s="1"/>
  <c r="AJ3791" i="1"/>
  <c r="AK3791" i="1" s="1"/>
  <c r="AJ3790" i="1"/>
  <c r="AK3790" i="1" s="1"/>
  <c r="AJ3792" i="1"/>
  <c r="AK3792" i="1" s="1"/>
  <c r="AJ3800" i="1"/>
  <c r="AK3800" i="1" s="1"/>
  <c r="AJ3799" i="1"/>
  <c r="AK3799" i="1" s="1"/>
  <c r="AJ3919" i="1"/>
  <c r="AK3919" i="1" s="1"/>
  <c r="AJ3906" i="1"/>
  <c r="AK3906" i="1" s="1"/>
  <c r="AJ3885" i="1"/>
  <c r="AK3885" i="1" s="1"/>
  <c r="AJ3897" i="1"/>
  <c r="AK3897" i="1" s="1"/>
  <c r="AJ3904" i="1"/>
  <c r="AK3904" i="1" s="1"/>
  <c r="AJ3918" i="1"/>
  <c r="AK3918" i="1" s="1"/>
  <c r="AJ3900" i="1"/>
  <c r="AK3900" i="1" s="1"/>
  <c r="AJ3915" i="1"/>
  <c r="AK3915" i="1" s="1"/>
  <c r="AJ3903" i="1"/>
  <c r="AK3903" i="1" s="1"/>
  <c r="AJ3896" i="1"/>
  <c r="AK3896" i="1" s="1"/>
  <c r="AJ3910" i="1"/>
  <c r="AK3910" i="1" s="1"/>
  <c r="AJ3917" i="1"/>
  <c r="AK3917" i="1" s="1"/>
  <c r="AJ3908" i="1"/>
  <c r="AK3908" i="1" s="1"/>
  <c r="AJ3895" i="1"/>
  <c r="AK3895" i="1" s="1"/>
  <c r="AJ3902" i="1"/>
  <c r="AK3902" i="1" s="1"/>
  <c r="AJ3916" i="1"/>
  <c r="AK3916" i="1" s="1"/>
  <c r="AJ3899" i="1"/>
  <c r="AK3899" i="1" s="1"/>
  <c r="AJ3905" i="1"/>
  <c r="AK3905" i="1" s="1"/>
  <c r="AJ3912" i="1"/>
  <c r="AK3912" i="1" s="1"/>
  <c r="AJ3914" i="1"/>
  <c r="AK3914" i="1" s="1"/>
  <c r="AJ3901" i="1"/>
  <c r="AK3901" i="1" s="1"/>
  <c r="AJ3898" i="1"/>
  <c r="AK3898" i="1" s="1"/>
  <c r="AJ3907" i="1"/>
  <c r="AK3907" i="1" s="1"/>
  <c r="AJ3911" i="1"/>
  <c r="AK3911" i="1" s="1"/>
  <c r="AJ3913" i="1"/>
  <c r="AK3913" i="1" s="1"/>
  <c r="AK3909" i="1"/>
  <c r="AJ3884" i="1"/>
  <c r="AK3884" i="1" s="1"/>
  <c r="AJ3894" i="1"/>
  <c r="AK3894" i="1" s="1"/>
  <c r="AJ3889" i="1"/>
  <c r="AK3889" i="1" s="1"/>
  <c r="AJ3888" i="1"/>
  <c r="AK3888" i="1" s="1"/>
  <c r="AJ3883" i="1"/>
  <c r="AK3883" i="1" s="1"/>
  <c r="AJ3887" i="1"/>
  <c r="AK3887" i="1" s="1"/>
  <c r="AJ3890" i="1"/>
  <c r="AK3890" i="1" s="1"/>
  <c r="AJ3886" i="1"/>
  <c r="AK3886" i="1" s="1"/>
  <c r="AJ3893" i="1"/>
  <c r="AK3893" i="1" s="1"/>
  <c r="AJ3882" i="1"/>
  <c r="AK3882" i="1" s="1"/>
  <c r="AJ3892" i="1"/>
  <c r="AK3892" i="1" s="1"/>
  <c r="AJ3891" i="1"/>
  <c r="AK3891" i="1" s="1"/>
  <c r="AJ3880" i="1"/>
  <c r="AK3880" i="1" s="1"/>
  <c r="AJ3881" i="1"/>
  <c r="AK3881" i="1" s="1"/>
  <c r="AK3869" i="1"/>
  <c r="AJ3879" i="1"/>
  <c r="AK3879" i="1" s="1"/>
  <c r="AJ3877" i="1"/>
  <c r="AK3877" i="1" s="1"/>
  <c r="AK3871" i="1"/>
  <c r="AJ3874" i="1"/>
  <c r="AK3874" i="1" s="1"/>
  <c r="AJ3872" i="1"/>
  <c r="AK3872" i="1" s="1"/>
  <c r="AJ3878" i="1"/>
  <c r="AK3878" i="1" s="1"/>
  <c r="AJ3875" i="1"/>
  <c r="AK3875" i="1" s="1"/>
  <c r="AJ3873" i="1"/>
  <c r="AK3873" i="1" s="1"/>
  <c r="AJ3876" i="1"/>
  <c r="AK3876" i="1" s="1"/>
  <c r="AK1448" i="1"/>
  <c r="AK349" i="1"/>
  <c r="AK2424" i="1"/>
  <c r="AK3868" i="1"/>
  <c r="AK3870" i="1"/>
  <c r="AJ3863" i="1"/>
  <c r="AK3863" i="1" s="1"/>
  <c r="AJ3860" i="1"/>
  <c r="AK3860" i="1" s="1"/>
  <c r="AJ3859" i="1"/>
  <c r="AK3859" i="1" s="1"/>
  <c r="AJ3854" i="1"/>
  <c r="AK3854" i="1" s="1"/>
  <c r="AJ3865" i="1"/>
  <c r="AK3865" i="1" s="1"/>
  <c r="AJ3864" i="1"/>
  <c r="AK3864" i="1" s="1"/>
  <c r="AJ3857" i="1"/>
  <c r="AK3857" i="1" s="1"/>
  <c r="AJ3866" i="1"/>
  <c r="AK3866" i="1" s="1"/>
  <c r="AJ3862" i="1"/>
  <c r="AK3862" i="1" s="1"/>
  <c r="AJ3867" i="1"/>
  <c r="AK3867" i="1" s="1"/>
  <c r="AJ3861" i="1"/>
  <c r="AK3861" i="1" s="1"/>
  <c r="AJ3856" i="1"/>
  <c r="AK3856" i="1" s="1"/>
  <c r="AJ3858" i="1"/>
  <c r="AK3858" i="1" s="1"/>
  <c r="AJ3855" i="1"/>
  <c r="AK3855" i="1" s="1"/>
  <c r="AK186" i="1"/>
  <c r="AK3199" i="1"/>
  <c r="AK2710" i="1"/>
  <c r="AJ3796" i="1"/>
  <c r="AK3796" i="1" s="1"/>
  <c r="AJ3852" i="1"/>
  <c r="AK3852" i="1" s="1"/>
  <c r="AJ3853" i="1"/>
  <c r="AK3853" i="1" s="1"/>
  <c r="AJ3851" i="1"/>
  <c r="AK3851" i="1" s="1"/>
  <c r="AJ3848" i="1"/>
  <c r="AK3848" i="1" s="1"/>
  <c r="AJ3847" i="1"/>
  <c r="AK3847" i="1" s="1"/>
  <c r="AJ3849" i="1"/>
  <c r="AK3849" i="1" s="1"/>
  <c r="AJ3850" i="1"/>
  <c r="AK3850" i="1" s="1"/>
  <c r="AJ3846" i="1"/>
  <c r="AK3846" i="1" s="1"/>
  <c r="AJ3845" i="1"/>
  <c r="AK3845" i="1" s="1"/>
  <c r="AK1136" i="1"/>
  <c r="AK2122" i="1"/>
  <c r="AK3311" i="1"/>
  <c r="AJ3843" i="1"/>
  <c r="AK3843" i="1" s="1"/>
  <c r="AJ3839" i="1"/>
  <c r="AK3839" i="1" s="1"/>
  <c r="AJ3844" i="1"/>
  <c r="AK3844" i="1" s="1"/>
  <c r="AJ3841" i="1"/>
  <c r="AK3841" i="1" s="1"/>
  <c r="AJ3840" i="1"/>
  <c r="AK3840" i="1" s="1"/>
  <c r="AJ3842" i="1"/>
  <c r="AK3842" i="1" s="1"/>
  <c r="AK3838" i="1"/>
  <c r="AJ3802" i="1"/>
  <c r="AK3802" i="1" s="1"/>
  <c r="AJ3803" i="1"/>
  <c r="AK3803" i="1" s="1"/>
  <c r="AJ3804" i="1"/>
  <c r="AK3804" i="1" s="1"/>
  <c r="AJ3801" i="1"/>
  <c r="AK3801" i="1" s="1"/>
  <c r="AJ3832" i="1"/>
  <c r="AK3832" i="1" s="1"/>
  <c r="AJ3836" i="1"/>
  <c r="AK3836" i="1" s="1"/>
  <c r="AJ3830" i="1"/>
  <c r="AK3830" i="1" s="1"/>
  <c r="AJ3828" i="1"/>
  <c r="AK3828" i="1" s="1"/>
  <c r="AJ3826" i="1"/>
  <c r="AK3826" i="1" s="1"/>
  <c r="AJ3822" i="1"/>
  <c r="AK3822" i="1" s="1"/>
  <c r="AJ3825" i="1"/>
  <c r="AK3825" i="1" s="1"/>
  <c r="AJ3837" i="1"/>
  <c r="AK3837" i="1" s="1"/>
  <c r="AJ3829" i="1"/>
  <c r="AK3829" i="1" s="1"/>
  <c r="AJ3833" i="1"/>
  <c r="AK3833" i="1" s="1"/>
  <c r="AJ3835" i="1"/>
  <c r="AK3835" i="1" s="1"/>
  <c r="AJ3831" i="1"/>
  <c r="AK3831" i="1" s="1"/>
  <c r="AJ3827" i="1"/>
  <c r="AK3827" i="1" s="1"/>
  <c r="AJ3834" i="1"/>
  <c r="AK3834" i="1" s="1"/>
  <c r="AJ3824" i="1"/>
  <c r="AK3824" i="1" s="1"/>
  <c r="AJ3823" i="1"/>
  <c r="AK3823" i="1" s="1"/>
  <c r="AK2706" i="1"/>
  <c r="AJ3821" i="1"/>
  <c r="AK3821" i="1" s="1"/>
  <c r="AJ3820" i="1"/>
  <c r="AK3820" i="1" s="1"/>
  <c r="AJ3795" i="1"/>
  <c r="AK3795" i="1" s="1"/>
  <c r="AK530" i="1"/>
  <c r="AK362" i="1"/>
  <c r="AK1553" i="1"/>
  <c r="AJ3819" i="1"/>
  <c r="AK3819" i="1" s="1"/>
  <c r="AJ3816" i="1"/>
  <c r="AK3816" i="1" s="1"/>
  <c r="AJ3818" i="1"/>
  <c r="AK3818" i="1" s="1"/>
  <c r="AJ3807" i="1"/>
  <c r="AK3807" i="1" s="1"/>
  <c r="AJ3817" i="1"/>
  <c r="AK3817" i="1" s="1"/>
  <c r="AJ3813" i="1"/>
  <c r="AK3813" i="1" s="1"/>
  <c r="AJ3815" i="1"/>
  <c r="AK3815" i="1" s="1"/>
  <c r="AJ3814" i="1"/>
  <c r="AK3814" i="1" s="1"/>
  <c r="AJ3812" i="1"/>
  <c r="AK3812" i="1" s="1"/>
  <c r="AK273" i="1"/>
  <c r="AK358" i="1"/>
  <c r="AJ3811" i="1"/>
  <c r="AK3811" i="1" s="1"/>
  <c r="AJ3810" i="1"/>
  <c r="AK3810" i="1" s="1"/>
  <c r="AJ3808" i="1"/>
  <c r="AK3808" i="1" s="1"/>
  <c r="AJ3809" i="1"/>
  <c r="AK3809" i="1" s="1"/>
  <c r="AJ3806" i="1"/>
  <c r="AK3806" i="1" s="1"/>
  <c r="AK3798" i="1"/>
  <c r="AK3797" i="1"/>
  <c r="AJ3805" i="1"/>
  <c r="AK3805" i="1" s="1"/>
  <c r="AK3793" i="1"/>
  <c r="AK3789" i="1"/>
  <c r="AK3257" i="1"/>
  <c r="AK2460" i="1"/>
  <c r="AK1644" i="1"/>
  <c r="AK3020" i="1"/>
  <c r="AK339" i="1"/>
  <c r="AK1518" i="1"/>
  <c r="AK3379" i="1"/>
  <c r="AK1526" i="1"/>
  <c r="AK117" i="1"/>
  <c r="AK1030" i="1"/>
  <c r="AK3017" i="1"/>
  <c r="AK3298" i="1"/>
  <c r="AK3780" i="1"/>
  <c r="AK1278" i="1"/>
  <c r="AK360" i="1"/>
  <c r="AJ3782" i="1"/>
  <c r="AK3782" i="1" s="1"/>
  <c r="AK3113" i="1"/>
  <c r="AK1072" i="1"/>
  <c r="AK3400" i="1"/>
  <c r="AJ3783" i="1"/>
  <c r="AK3783" i="1" s="1"/>
  <c r="AJ3784" i="1"/>
  <c r="AK3784" i="1" s="1"/>
  <c r="AJ3781" i="1"/>
  <c r="AK3781" i="1" s="1"/>
  <c r="AJ3786" i="1"/>
  <c r="AK3786" i="1" s="1"/>
  <c r="AJ3787" i="1"/>
  <c r="AK3787" i="1" s="1"/>
  <c r="AJ3785" i="1"/>
  <c r="AK3785" i="1" s="1"/>
  <c r="AJ3788" i="1"/>
  <c r="AK3788" i="1" s="1"/>
  <c r="AK3777" i="1"/>
  <c r="AK3779" i="1"/>
  <c r="AK3778" i="1"/>
  <c r="AK348" i="1"/>
  <c r="AK1074" i="1"/>
  <c r="AK350" i="1"/>
  <c r="AK1243" i="1"/>
  <c r="AK3258" i="1"/>
  <c r="AK1552" i="1"/>
  <c r="AK3198" i="1"/>
  <c r="AK3018" i="1"/>
  <c r="AK2218" i="1"/>
  <c r="AK2112" i="1"/>
  <c r="AK656" i="1"/>
  <c r="AK486" i="1"/>
  <c r="AK1620" i="1"/>
  <c r="AK1645" i="1"/>
  <c r="AK2943" i="1"/>
  <c r="AK865" i="1"/>
  <c r="AK136" i="1"/>
  <c r="AK359" i="1"/>
  <c r="AK1350" i="1"/>
  <c r="AK1524" i="1"/>
  <c r="AJ3773" i="1"/>
  <c r="AK3773" i="1" s="1"/>
  <c r="AJ3776" i="1"/>
  <c r="AK3776" i="1" s="1"/>
  <c r="AJ3772" i="1"/>
  <c r="AK3772" i="1" s="1"/>
  <c r="AJ3775" i="1"/>
  <c r="AK3775" i="1" s="1"/>
  <c r="AJ3774" i="1"/>
  <c r="AK3774" i="1" s="1"/>
  <c r="AJ3771" i="1"/>
  <c r="AK3771" i="1" s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<sst xmlns="http://schemas.openxmlformats.org/spreadsheetml/2006/main" count="46808" uniqueCount="3702">
  <si>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</si>
  <si>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</si>
  <si>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</si>
  <si>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</si>
  <si>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</si>
  <si>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</si>
  <si>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</si>
  <si>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</si>
  <si>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</si>
  <si>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</si>
  <si>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</si>
  <si>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</si>
  <si>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</si>
  <si>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</si>
  <si>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</si>
  <si>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</si>
  <si>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</si>
  <si>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</si>
  <si>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</si>
  <si>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</si>
  <si>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</si>
  <si>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</si>
  <si>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</si>
  <si>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</si>
  <si>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</si>
  <si>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</si>
  <si>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</si>
  <si>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</si>
  <si>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</si>
  <si>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</si>
  <si>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</si>
  <si>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</si>
  <si>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</si>
  <si>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</si>
  <si>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</si>
  <si>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</si>
  <si>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</si>
  <si>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</si>
  <si>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</si>
  <si>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</si>
  <si>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</si>
  <si>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</si>
  <si>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</si>
  <si>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</si>
  <si>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</si>
  <si>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</si>
  <si>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</si>
  <si>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</si>
  <si>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</si>
  <si>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</si>
  <si>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</si>
  <si>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</si>
  <si>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</si>
  <si>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</si>
  <si>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</si>
  <si>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</si>
  <si>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</si>
  <si>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</si>
  <si>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</si>
  <si>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</si>
  <si>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</si>
  <si>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</si>
  <si>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</si>
  <si>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</si>
  <si>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</si>
  <si>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</si>
  <si>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</si>
  <si>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</si>
  <si>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</si>
  <si>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</si>
  <si>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</si>
  <si>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</si>
  <si>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</si>
  <si>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</si>
  <si>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</si>
  <si>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</si>
  <si>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</si>
  <si>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</si>
  <si>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</si>
  <si>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</si>
  <si>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</si>
  <si>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</si>
  <si>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</si>
  <si>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</si>
  <si>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</si>
  <si>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</si>
  <si>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</si>
  <si>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</si>
  <si>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</si>
  <si>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</si>
  <si>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</si>
  <si>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</si>
  <si>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</si>
  <si>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</si>
  <si>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</si>
  <si>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</si>
  <si>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</si>
  <si>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</si>
  <si>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</si>
  <si>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</si>
  <si>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</si>
  <si>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</si>
  <si>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</si>
  <si>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</si>
  <si>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</si>
  <si>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</si>
  <si>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</si>
  <si>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</si>
  <si>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</si>
  <si>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</si>
  <si>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</si>
  <si>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</si>
  <si>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</si>
  <si>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</si>
  <si>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</si>
  <si>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</si>
  <si>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</si>
  <si>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</si>
  <si>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</si>
  <si>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</si>
  <si>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</si>
  <si>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</si>
  <si>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</si>
  <si>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</si>
  <si>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</si>
  <si>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</si>
  <si>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</si>
  <si>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</si>
  <si>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</si>
  <si>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</si>
  <si>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</si>
  <si>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</si>
  <si>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</si>
  <si>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</si>
  <si>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</si>
  <si>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</si>
  <si>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</si>
  <si>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</si>
  <si>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</si>
  <si>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</si>
  <si>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</si>
  <si>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</si>
  <si>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</si>
  <si>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</si>
  <si>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</si>
  <si>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</si>
  <si>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</si>
  <si>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</si>
  <si>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</si>
  <si>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</si>
  <si>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</si>
  <si>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</si>
  <si>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</si>
  <si>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</si>
  <si>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</si>
  <si>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</si>
  <si>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</si>
  <si>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</si>
  <si>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</si>
  <si>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</si>
  <si>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</si>
  <si>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</si>
  <si>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</si>
  <si>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</si>
  <si>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</si>
  <si>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</si>
  <si>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</si>
  <si>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</si>
  <si>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</si>
  <si>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</si>
  <si>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</si>
  <si>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</si>
  <si>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</si>
  <si>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</si>
  <si>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</si>
  <si>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</si>
  <si>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</si>
  <si>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</si>
  <si>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</si>
  <si>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</si>
  <si>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</si>
  <si>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</si>
  <si>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</si>
  <si>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</si>
  <si>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</si>
  <si>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</si>
  <si>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</si>
  <si>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</si>
  <si>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</si>
  <si>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</si>
  <si>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</si>
  <si>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</si>
  <si>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</si>
  <si>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</si>
  <si>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</si>
  <si>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</si>
  <si>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</si>
  <si>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</si>
  <si>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</si>
  <si>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</si>
  <si>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</si>
  <si>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</si>
  <si>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</si>
  <si>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</si>
  <si>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</si>
  <si>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</si>
  <si>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</si>
  <si>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</si>
  <si>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</si>
  <si>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</si>
  <si>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</si>
  <si>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</si>
  <si>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</si>
  <si>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</si>
  <si>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</si>
  <si>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</si>
  <si>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</si>
  <si>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</si>
  <si>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</si>
  <si>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</si>
  <si>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</si>
  <si>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</si>
  <si>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</si>
  <si>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</si>
  <si>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</si>
  <si>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</si>
  <si>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</si>
  <si>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</si>
  <si>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</si>
  <si>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</si>
  <si>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</si>
  <si>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</si>
  <si>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</si>
  <si>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</si>
  <si>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</si>
  <si>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</si>
  <si>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</si>
  <si>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</si>
  <si>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</si>
  <si>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</si>
  <si>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</si>
  <si>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</si>
  <si>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</si>
  <si>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</si>
  <si>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</si>
  <si>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</si>
  <si>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</si>
  <si>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</si>
  <si>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</si>
  <si>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</si>
  <si>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</si>
  <si>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</si>
  <si>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</si>
  <si>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</si>
  <si>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</si>
  <si>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</si>
  <si>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</si>
  <si>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</si>
  <si>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</si>
  <si>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</si>
  <si>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</si>
  <si>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</si>
  <si>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</si>
  <si>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</si>
  <si>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</si>
  <si>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</si>
  <si>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</si>
  <si>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</si>
  <si>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</si>
  <si>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</si>
  <si>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</si>
  <si>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</si>
  <si>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</si>
  <si>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</si>
  <si>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</si>
  <si>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</si>
  <si>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</si>
  <si>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</si>
  <si>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</si>
  <si>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</si>
  <si>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</si>
  <si>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</si>
  <si>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</si>
  <si>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</si>
  <si>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</si>
  <si>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</si>
  <si>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</si>
  <si>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</si>
  <si>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</si>
  <si>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</si>
  <si>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</si>
  <si>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</si>
  <si>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</si>
  <si>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</si>
  <si>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</si>
  <si>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</si>
  <si>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</si>
  <si>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</si>
  <si>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</si>
  <si>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</si>
  <si>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</si>
  <si>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</si>
  <si>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</si>
  <si>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</si>
  <si>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</si>
  <si>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</si>
  <si>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</si>
  <si>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</si>
  <si>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</si>
  <si>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</si>
  <si>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</si>
  <si>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</si>
  <si>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</si>
  <si>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</si>
  <si>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</si>
  <si>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</si>
  <si>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</si>
  <si>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</si>
  <si>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</si>
  <si>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</si>
  <si>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</si>
  <si>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</si>
  <si>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</si>
  <si>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</si>
  <si>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</si>
  <si>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</si>
  <si>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</si>
  <si>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</si>
  <si>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</si>
  <si>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</si>
  <si>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</si>
  <si>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</si>
  <si>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</si>
  <si>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</si>
  <si>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</si>
  <si>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</si>
  <si>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</si>
  <si>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</si>
  <si>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</si>
  <si>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</si>
  <si>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</si>
  <si>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</si>
  <si>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</si>
  <si>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</si>
  <si>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</si>
  <si>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</si>
  <si>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</si>
  <si>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</si>
  <si>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</si>
  <si>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</si>
  <si>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</si>
  <si>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</si>
  <si>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</si>
  <si>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</si>
  <si>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</si>
  <si>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</si>
  <si>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</si>
  <si>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</si>
  <si>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</si>
  <si>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</si>
  <si>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</si>
  <si>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</si>
  <si>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</si>
  <si>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</si>
  <si>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</si>
  <si>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</si>
  <si>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</si>
  <si>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</si>
  <si>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</si>
  <si>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</si>
  <si>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</si>
  <si>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</si>
  <si>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</si>
  <si>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</si>
  <si>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</si>
  <si>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</si>
  <si>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</si>
  <si>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</si>
  <si>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</si>
  <si>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</si>
  <si>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</si>
  <si>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</si>
  <si>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</si>
  <si>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</si>
  <si>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</si>
  <si>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</si>
  <si>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</si>
  <si>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</si>
  <si>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</si>
  <si>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</si>
  <si>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</si>
  <si>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</si>
  <si>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</si>
  <si>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</si>
  <si>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</si>
  <si>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</si>
  <si>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</si>
  <si>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</si>
  <si>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</si>
  <si>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</si>
  <si>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</si>
  <si>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</si>
  <si>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</si>
  <si>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</si>
  <si>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</si>
  <si>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</si>
  <si>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</si>
  <si>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</si>
  <si>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</si>
  <si>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</si>
  <si>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</si>
  <si>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</si>
  <si>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</si>
  <si>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</si>
  <si>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</si>
  <si>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</si>
  <si>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</si>
  <si>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</si>
  <si>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</si>
  <si>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</si>
  <si>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</si>
  <si>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</si>
  <si>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</si>
  <si>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</si>
  <si>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</si>
  <si>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</si>
  <si>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</si>
  <si>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</si>
  <si>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</si>
  <si>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</si>
  <si>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</si>
  <si>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</si>
  <si>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</si>
  <si>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</si>
  <si>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</si>
  <si>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</si>
  <si>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</si>
  <si>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</si>
  <si>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</si>
  <si>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</si>
  <si>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</si>
  <si>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</si>
  <si>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</si>
  <si>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</si>
  <si>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</si>
  <si>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</si>
  <si>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</si>
  <si>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</si>
  <si>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</si>
  <si>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</si>
  <si>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</si>
  <si>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</si>
  <si>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</si>
  <si>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</si>
  <si>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</si>
  <si>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</si>
  <si>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</si>
  <si>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</si>
  <si>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</si>
  <si>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</si>
  <si>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</si>
  <si>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</si>
  <si>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</si>
  <si>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</si>
  <si>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</si>
  <si>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</si>
  <si>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</si>
  <si>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</si>
  <si>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</si>
  <si>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</si>
  <si>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</si>
  <si>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</si>
  <si>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</si>
  <si>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</si>
  <si>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</si>
  <si>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</si>
  <si>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</si>
  <si>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</si>
  <si>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</si>
  <si>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</si>
  <si>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</si>
  <si>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</si>
  <si>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</si>
  <si>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</si>
  <si>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</si>
  <si>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</si>
  <si>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</si>
  <si>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</si>
  <si>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</si>
  <si>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</si>
  <si>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</si>
  <si>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</si>
  <si>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</si>
  <si>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</si>
  <si>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</si>
  <si>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</si>
  <si>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</si>
  <si>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</si>
  <si>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</si>
  <si>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</si>
  <si>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</si>
  <si>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</si>
  <si>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</si>
  <si>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</si>
  <si>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</si>
  <si>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</si>
  <si>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</si>
  <si>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</si>
  <si>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</si>
  <si>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</si>
  <si>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</si>
  <si>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</si>
  <si>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</si>
  <si>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</si>
  <si>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</si>
  <si>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</si>
  <si>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</si>
  <si>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</si>
  <si>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</si>
  <si>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</si>
  <si>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</si>
  <si>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</si>
  <si>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</si>
  <si>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</si>
  <si>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</si>
  <si>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</si>
  <si>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</si>
  <si>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</si>
  <si>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</si>
  <si>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</si>
  <si>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</si>
  <si>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</si>
  <si>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</si>
  <si>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</si>
  <si>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</si>
  <si>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</si>
  <si>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</si>
  <si>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</si>
  <si>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</si>
  <si>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</si>
  <si>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</si>
  <si>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</si>
  <si>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</si>
  <si>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</si>
  <si>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</si>
  <si>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</si>
  <si>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</si>
  <si>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</si>
  <si>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</si>
  <si>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</si>
  <si>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</si>
  <si>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</si>
  <si>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</si>
  <si>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</si>
  <si>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</si>
  <si>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</si>
  <si>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</si>
  <si>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</si>
  <si>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</si>
  <si>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</si>
  <si>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</si>
  <si>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</si>
  <si>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</si>
  <si>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</si>
  <si>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</si>
  <si>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</si>
  <si>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</si>
  <si>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</si>
  <si>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</si>
  <si>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</si>
  <si>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</si>
  <si>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</si>
  <si>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</si>
  <si>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</si>
  <si>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</si>
  <si>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</si>
  <si>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</si>
  <si>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</si>
  <si>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</si>
  <si>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</si>
  <si>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</si>
  <si>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</si>
  <si>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</si>
  <si>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</si>
  <si>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</si>
  <si>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</si>
  <si>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</si>
  <si>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</si>
  <si>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</si>
  <si>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</si>
  <si>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</si>
  <si>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</si>
  <si>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</si>
  <si>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</si>
  <si>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</si>
  <si>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</si>
  <si>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</si>
  <si>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</si>
  <si>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</si>
  <si>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</si>
  <si>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</si>
  <si>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</si>
  <si>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</si>
  <si>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</si>
  <si>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</si>
  <si>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</si>
  <si>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</si>
  <si>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</si>
  <si>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</si>
  <si>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</si>
  <si>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</si>
  <si>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</si>
  <si>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</si>
  <si>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</si>
  <si>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</si>
  <si>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</si>
  <si>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</si>
  <si>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</si>
  <si>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</si>
  <si>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</si>
  <si>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</si>
  <si>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</si>
  <si>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</si>
  <si>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</si>
  <si>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</si>
  <si>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</si>
  <si>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</si>
  <si>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</si>
  <si>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</si>
  <si>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</si>
  <si>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</si>
  <si>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</si>
  <si>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</si>
  <si>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</si>
  <si>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</si>
  <si>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</si>
  <si>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</si>
  <si>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</si>
  <si>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</si>
  <si>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</si>
  <si>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</si>
  <si>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</si>
  <si>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</si>
  <si>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</si>
  <si>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</si>
  <si>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</si>
  <si>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</si>
  <si>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</si>
  <si>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</si>
  <si>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</si>
  <si>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</si>
  <si>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</si>
  <si>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</si>
  <si>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</si>
  <si>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</si>
  <si>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</si>
  <si>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</si>
  <si>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</si>
  <si>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</si>
  <si>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</si>
  <si>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</si>
  <si>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</si>
  <si>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</si>
  <si>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</si>
  <si>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</si>
  <si>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</si>
  <si>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</si>
  <si>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</si>
  <si>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</si>
  <si>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</si>
  <si>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</si>
  <si>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</si>
  <si>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</si>
  <si>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</si>
  <si>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</si>
  <si>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</si>
  <si>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</si>
  <si>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</si>
  <si>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</si>
  <si>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</si>
  <si>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</si>
  <si>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</si>
  <si>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</si>
  <si>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</si>
  <si>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</si>
  <si>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</si>
  <si>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</si>
  <si>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</si>
  <si>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</si>
  <si>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</si>
  <si>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</si>
  <si>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</si>
  <si>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</si>
  <si>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</si>
  <si>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</si>
  <si>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</si>
  <si>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</si>
  <si>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</si>
  <si>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</si>
  <si>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</si>
  <si>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</si>
  <si>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</si>
  <si>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</si>
  <si>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</si>
  <si>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</si>
  <si>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</si>
  <si>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</si>
  <si>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</si>
  <si>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</si>
  <si>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</si>
  <si>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</si>
  <si>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</si>
  <si>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</si>
  <si>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</si>
  <si>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</si>
  <si>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</si>
  <si>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</si>
  <si>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</si>
  <si>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</si>
  <si>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</si>
  <si>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</si>
  <si>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</si>
  <si>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</si>
  <si>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</si>
  <si>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</si>
  <si>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</si>
  <si>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</si>
  <si>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</si>
  <si>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</si>
  <si>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</si>
  <si>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</si>
  <si>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</si>
  <si>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</si>
  <si>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</si>
  <si>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</si>
  <si>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</si>
  <si>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</si>
  <si>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</si>
  <si>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</si>
  <si>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</si>
  <si>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</si>
  <si>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</si>
  <si>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</si>
  <si>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</si>
  <si>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</si>
  <si>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</si>
  <si>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</si>
  <si>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</si>
  <si>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</si>
  <si>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</si>
  <si>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</si>
  <si>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</si>
  <si>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</si>
  <si>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</si>
  <si>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</si>
  <si>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</si>
  <si>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</si>
  <si>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</si>
  <si>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</si>
  <si>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</si>
  <si>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</si>
  <si>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</si>
  <si>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</si>
  <si>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</si>
  <si>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</si>
  <si>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</si>
  <si>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</si>
  <si>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</si>
  <si>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</si>
  <si>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</si>
  <si>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</si>
  <si>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</si>
  <si>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</si>
  <si>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</si>
  <si>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</si>
  <si>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</si>
  <si>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</si>
  <si>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</si>
  <si>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</si>
  <si>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</si>
  <si>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</si>
  <si>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</si>
  <si>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</si>
  <si>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</si>
  <si>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</si>
  <si>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</si>
  <si>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</si>
  <si>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</si>
  <si>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</si>
  <si>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</si>
  <si>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</si>
  <si>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</si>
  <si>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</si>
  <si>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</si>
  <si>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</si>
  <si>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</si>
  <si>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</si>
  <si>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</si>
  <si>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</si>
  <si>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</si>
  <si>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</si>
  <si>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</si>
  <si>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</si>
  <si>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</si>
  <si>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</si>
  <si>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</si>
  <si>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</si>
  <si>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</si>
  <si>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</si>
  <si>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</si>
  <si>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</si>
  <si>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</si>
  <si>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</si>
  <si>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</si>
  <si>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</si>
  <si>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</si>
  <si>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</si>
  <si>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</si>
  <si>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</si>
  <si>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</si>
  <si>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</si>
  <si>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</si>
  <si>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</si>
  <si>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</si>
  <si>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</si>
  <si>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</si>
  <si>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</si>
  <si>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</si>
  <si>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</si>
  <si>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</si>
  <si>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</si>
  <si>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</si>
  <si>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</si>
  <si>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</si>
  <si>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</si>
  <si>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</si>
  <si>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</si>
  <si>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</si>
  <si>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</si>
  <si>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</si>
  <si>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</si>
  <si>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</si>
  <si>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</si>
  <si>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</si>
  <si>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</si>
  <si>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</si>
  <si>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</si>
  <si>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</si>
  <si>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</si>
  <si>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</si>
  <si>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</si>
  <si>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</si>
  <si>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</si>
  <si>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</si>
  <si>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</si>
  <si>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</si>
  <si>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</si>
  <si>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</si>
  <si>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</si>
  <si>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</si>
  <si>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</si>
  <si>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</si>
  <si>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</si>
  <si>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</si>
  <si>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</si>
  <si>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</si>
  <si>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</si>
  <si>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</si>
  <si>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</si>
  <si>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</si>
  <si>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</si>
  <si>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</si>
  <si>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</si>
  <si>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</si>
  <si>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</si>
  <si>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</si>
  <si>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</si>
  <si>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</si>
  <si>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</si>
  <si>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</si>
  <si>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</si>
  <si>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</si>
  <si>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</si>
  <si>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</si>
  <si>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</si>
  <si>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</si>
  <si>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</si>
  <si>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</si>
  <si>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</si>
  <si>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</si>
  <si>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</si>
  <si>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</si>
  <si>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</si>
  <si>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</si>
  <si>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</si>
  <si>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</si>
  <si>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</si>
  <si>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</si>
  <si>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</si>
  <si>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</si>
  <si>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</si>
  <si>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</si>
  <si>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</si>
  <si>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</si>
  <si>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</si>
  <si>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</si>
  <si>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</si>
  <si>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</si>
  <si>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</si>
  <si>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</si>
  <si>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</si>
  <si>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</si>
  <si>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</si>
  <si>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</si>
  <si>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</si>
  <si>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</si>
  <si>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</si>
  <si>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</si>
  <si>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</si>
  <si>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</si>
  <si>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</si>
  <si>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</si>
  <si>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</si>
  <si>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</si>
  <si>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</si>
  <si>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</si>
  <si>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</si>
  <si>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</si>
  <si>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</si>
  <si>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</si>
  <si>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</si>
  <si>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</si>
  <si>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</si>
  <si>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</si>
  <si>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</si>
  <si>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</si>
  <si>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</si>
  <si>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</si>
  <si>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</si>
  <si>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</si>
  <si>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</si>
  <si>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</si>
  <si>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</si>
  <si>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</si>
  <si>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</si>
  <si>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</si>
  <si>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</si>
  <si>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</si>
  <si>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</si>
  <si>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</si>
  <si>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</si>
  <si>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</si>
  <si>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</si>
  <si>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</si>
  <si>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</si>
  <si>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</si>
  <si>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</si>
  <si>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</si>
  <si>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</si>
  <si>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</si>
  <si>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</si>
  <si>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</si>
  <si>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</si>
  <si>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</si>
  <si>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</si>
  <si>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</si>
  <si>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</si>
  <si>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</si>
  <si>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</si>
  <si>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</si>
  <si>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</si>
  <si>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</si>
  <si>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</si>
  <si>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</si>
  <si>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</si>
  <si>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</si>
  <si>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</si>
  <si>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</si>
  <si>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</si>
  <si>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</si>
  <si>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</si>
  <si>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</si>
  <si>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</si>
  <si>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</si>
  <si>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</si>
  <si>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</si>
  <si>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</si>
  <si>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</si>
  <si>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</si>
  <si>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</si>
  <si>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</si>
  <si>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</si>
  <si>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</si>
  <si>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</si>
  <si>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</si>
  <si>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</si>
  <si>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</si>
  <si>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</si>
  <si>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</si>
  <si>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</si>
  <si>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</si>
  <si>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</si>
  <si>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</si>
  <si>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</si>
  <si>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</si>
  <si>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</si>
  <si>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</si>
  <si>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</si>
  <si>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</si>
  <si>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</si>
  <si>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</si>
  <si>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</si>
  <si>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</si>
  <si>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</si>
  <si>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</si>
  <si>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</si>
  <si>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</si>
  <si>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</si>
  <si>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</si>
  <si>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</si>
  <si>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</si>
  <si>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</si>
  <si>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</si>
  <si>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</si>
  <si>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</si>
  <si>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</si>
  <si>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</si>
  <si>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</si>
  <si>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</si>
  <si>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</si>
  <si>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</si>
  <si>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</si>
  <si>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</si>
  <si>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</si>
  <si>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</si>
  <si>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</si>
  <si>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</si>
  <si>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</si>
  <si>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</si>
  <si>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</si>
  <si>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</si>
  <si>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</si>
  <si>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</si>
  <si>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</si>
  <si>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</si>
  <si>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</si>
  <si>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</si>
  <si>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</si>
  <si>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</si>
  <si>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</si>
  <si>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</si>
  <si>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</si>
  <si>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</si>
  <si>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</si>
  <si>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</si>
  <si>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</si>
  <si>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</si>
  <si>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</si>
  <si>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</si>
  <si>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</si>
  <si>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</si>
  <si>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</si>
  <si>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</si>
  <si>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</si>
  <si>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</si>
  <si>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</si>
  <si>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</si>
  <si>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</si>
  <si>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</si>
  <si>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</si>
  <si>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</si>
  <si>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</si>
  <si>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</si>
  <si>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</si>
  <si>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</si>
  <si>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</si>
  <si>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</si>
  <si>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</si>
  <si>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</si>
  <si>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</si>
  <si>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</si>
  <si>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</si>
  <si>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</si>
  <si>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</si>
  <si>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</si>
  <si>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</si>
  <si>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</si>
  <si>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</si>
  <si>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</si>
  <si>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</si>
  <si>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</si>
  <si>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</si>
  <si>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</si>
  <si>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</si>
  <si>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</si>
  <si>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</si>
  <si>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</si>
  <si>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</si>
  <si>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</si>
  <si>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</si>
  <si>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</si>
  <si>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</si>
  <si>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</si>
  <si>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</si>
  <si>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</si>
  <si>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</si>
  <si>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</si>
  <si>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</si>
  <si>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</si>
  <si>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</si>
  <si>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</si>
  <si>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</si>
  <si>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</si>
  <si>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</si>
  <si>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</si>
  <si>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</si>
  <si>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</si>
  <si>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</si>
  <si>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</si>
  <si>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</si>
  <si>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</si>
  <si>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</si>
  <si>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</si>
  <si>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</si>
  <si>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</si>
  <si>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</si>
  <si>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</si>
  <si>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</si>
  <si>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</si>
  <si>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</si>
  <si>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</si>
  <si>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</si>
  <si>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</si>
  <si>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</si>
  <si>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</si>
  <si>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</si>
  <si>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</si>
  <si>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</si>
  <si>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</si>
  <si>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</si>
  <si>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</si>
  <si>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</si>
  <si>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</si>
  <si>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</si>
  <si>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</si>
  <si>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</si>
  <si>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</si>
  <si>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</si>
  <si>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</si>
  <si>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</si>
  <si>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</si>
  <si>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</si>
  <si>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</si>
  <si>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</si>
  <si>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</si>
  <si>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</si>
  <si>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</si>
  <si>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</si>
  <si>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</si>
  <si>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</si>
  <si>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</si>
  <si>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</si>
  <si>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</si>
  <si>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</si>
  <si>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</si>
  <si>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</si>
  <si>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</si>
  <si>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</si>
  <si>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</si>
  <si>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</si>
  <si>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</si>
  <si>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</si>
  <si>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</si>
  <si>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</si>
  <si>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</si>
  <si>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</si>
  <si>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</si>
  <si>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</si>
  <si>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</si>
  <si>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</si>
  <si>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</si>
  <si>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</si>
  <si>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</si>
  <si>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</si>
  <si>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</si>
  <si>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</si>
  <si>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</si>
  <si>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</si>
  <si>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</si>
  <si>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</si>
  <si>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</si>
  <si>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</si>
  <si>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</si>
  <si>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</si>
  <si>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</si>
  <si>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</si>
  <si>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</si>
  <si>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</si>
  <si>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</si>
  <si>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</si>
  <si>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</si>
  <si>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</si>
  <si>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</si>
  <si>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</si>
  <si>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</si>
  <si>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</si>
  <si>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</si>
  <si>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</si>
  <si>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</si>
  <si>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</si>
  <si>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</si>
  <si>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</si>
  <si>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</si>
  <si>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</si>
  <si>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</si>
  <si>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</si>
  <si>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</si>
  <si>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</si>
  <si>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</si>
  <si>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</si>
  <si>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</si>
  <si>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</si>
  <si>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</si>
  <si>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</si>
  <si>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</si>
  <si>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</si>
  <si>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</si>
  <si>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</si>
  <si>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</si>
  <si>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</si>
  <si>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</si>
  <si>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</si>
  <si>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</si>
  <si>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</si>
  <si>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</si>
  <si>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</si>
  <si>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</si>
  <si>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</si>
  <si>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</si>
  <si>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</si>
  <si>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</si>
  <si>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</si>
  <si>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</si>
  <si>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</si>
  <si>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</si>
  <si>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</si>
  <si>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</si>
  <si>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</si>
  <si>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</si>
  <si>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</si>
  <si>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</si>
  <si>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</si>
  <si>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</si>
  <si>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</si>
  <si>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</si>
  <si>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</si>
  <si>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</si>
  <si>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</si>
  <si>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</si>
  <si>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</si>
  <si>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</si>
  <si>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</si>
  <si>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</si>
  <si>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</si>
  <si>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</si>
  <si>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</si>
  <si>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</si>
  <si>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</si>
  <si>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</si>
  <si>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</si>
  <si>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</si>
  <si>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</si>
  <si>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</si>
  <si>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</si>
  <si>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</si>
  <si>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</si>
  <si>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</si>
  <si>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</si>
  <si>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</si>
  <si>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</si>
  <si>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</si>
  <si>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</si>
  <si>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</si>
  <si>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</si>
  <si>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</si>
  <si>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</si>
  <si>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</si>
  <si>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</si>
  <si>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</si>
  <si>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</si>
  <si>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</si>
  <si>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</si>
  <si>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</si>
  <si>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</si>
  <si>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</si>
  <si>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</si>
  <si>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</si>
  <si>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</si>
  <si>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</si>
  <si>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</si>
  <si>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</si>
  <si>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</si>
  <si>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</si>
  <si>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</si>
  <si>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</si>
  <si>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</si>
  <si>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</si>
  <si>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</si>
  <si>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</si>
  <si>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</si>
  <si>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</si>
  <si>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</si>
  <si>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</si>
  <si>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</si>
  <si>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</si>
  <si>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</si>
  <si>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</si>
  <si>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</si>
  <si>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</si>
  <si>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</si>
  <si>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</si>
  <si>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</si>
  <si>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</si>
  <si>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</si>
  <si>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</si>
  <si>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</si>
  <si>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</si>
  <si>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</si>
  <si>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</si>
  <si>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</si>
  <si>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</si>
  <si>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</si>
  <si>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</si>
  <si>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</si>
  <si>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</si>
  <si>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</si>
  <si>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</si>
  <si>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</si>
  <si>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</si>
  <si>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</si>
  <si>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</si>
  <si>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</si>
  <si>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</si>
  <si>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</si>
  <si>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</si>
  <si>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</si>
  <si>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</si>
  <si>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</si>
  <si>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</si>
  <si>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</si>
  <si>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</si>
  <si>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</si>
  <si>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</si>
  <si>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</si>
  <si>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</si>
  <si>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</si>
  <si>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</si>
  <si>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</si>
  <si>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</si>
  <si>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</si>
  <si>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</si>
  <si>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</si>
  <si>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</si>
  <si>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</si>
  <si>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</si>
  <si>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</si>
  <si>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</si>
  <si>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</si>
  <si>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</si>
  <si>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</si>
  <si>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</si>
  <si>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</si>
  <si>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</si>
  <si>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</si>
  <si>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</si>
  <si>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</si>
  <si>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</si>
  <si>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</si>
  <si>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</si>
  <si>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</si>
  <si>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</si>
  <si>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</si>
  <si>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</si>
  <si>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</si>
  <si>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</si>
  <si>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</si>
  <si>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</si>
  <si>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</si>
  <si>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</si>
  <si>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</si>
  <si>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</si>
  <si>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</si>
  <si>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</si>
  <si>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</si>
  <si>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</si>
  <si>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</si>
  <si>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</si>
  <si>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</si>
  <si>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</si>
  <si>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</si>
  <si>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</si>
  <si>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</si>
  <si>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</si>
  <si>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</si>
  <si>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</si>
  <si>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</si>
  <si>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</si>
  <si>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</si>
  <si>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</si>
  <si>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</si>
  <si>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</si>
  <si>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</si>
  <si>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</si>
  <si>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</si>
  <si>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</si>
  <si>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</si>
  <si>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</si>
  <si>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</si>
  <si>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</si>
  <si>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</si>
  <si>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</si>
  <si>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</si>
  <si>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</si>
  <si>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</si>
  <si>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</si>
  <si>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</si>
  <si>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</si>
  <si>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</si>
  <si>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</si>
  <si>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</si>
  <si>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</si>
  <si>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</si>
  <si>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</si>
  <si>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</si>
  <si>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</si>
  <si>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</si>
  <si>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</si>
  <si>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</si>
  <si>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</si>
  <si>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</si>
  <si>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</si>
  <si>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</si>
  <si>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</si>
  <si>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</si>
  <si>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</si>
  <si>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</si>
  <si>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</si>
  <si>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</si>
  <si>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</si>
  <si>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</si>
  <si>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</si>
  <si>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</si>
  <si>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</si>
  <si>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</si>
  <si>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</si>
  <si>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</si>
  <si>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</si>
  <si>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</si>
  <si>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</si>
  <si>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</si>
  <si>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</si>
  <si>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</si>
  <si>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</si>
  <si>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</si>
  <si>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</si>
  <si>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</si>
  <si>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</si>
  <si>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</si>
  <si>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</si>
  <si>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</si>
  <si>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</si>
  <si>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</si>
  <si>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</si>
  <si>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</si>
  <si>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</si>
  <si>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</si>
  <si>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</si>
  <si>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</si>
  <si>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</si>
  <si>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</si>
  <si>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</si>
  <si>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</si>
  <si>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</si>
  <si>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</si>
  <si>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</si>
  <si>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</si>
  <si>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</si>
  <si>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</si>
  <si>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</si>
  <si>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</si>
  <si>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</si>
  <si>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</si>
  <si>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</si>
  <si>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</si>
  <si>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</si>
  <si>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</si>
  <si>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</si>
  <si>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</si>
  <si>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</si>
  <si>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</si>
  <si>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</si>
  <si>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</si>
  <si>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</si>
  <si>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</si>
  <si>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</si>
  <si>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</si>
  <si>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</si>
  <si>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</si>
  <si>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</si>
  <si>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</si>
  <si>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</si>
  <si>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</si>
  <si>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</si>
  <si>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</si>
  <si>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</si>
  <si>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</si>
  <si>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</si>
  <si>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</si>
  <si>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</si>
  <si>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</si>
  <si>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</si>
  <si>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</si>
  <si>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</si>
  <si>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</si>
  <si>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</si>
  <si>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</si>
  <si>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</si>
  <si>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</si>
  <si>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</si>
  <si>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</si>
  <si>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</si>
  <si>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</si>
  <si>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</si>
  <si>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</si>
  <si>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</si>
  <si>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</si>
  <si>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</si>
  <si>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</si>
  <si>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</si>
  <si>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</si>
  <si>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</si>
  <si>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</si>
  <si>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</si>
  <si>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</si>
  <si>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</si>
  <si>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</si>
  <si>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</si>
  <si>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</si>
  <si>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</si>
  <si>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</si>
  <si>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</si>
  <si>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</si>
  <si>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</si>
  <si>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</si>
  <si>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</si>
  <si>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</si>
  <si>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</si>
  <si>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</si>
  <si>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</si>
  <si>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</si>
  <si>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</si>
  <si>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</si>
  <si>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</si>
  <si>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</si>
  <si>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</si>
  <si>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</si>
  <si>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</si>
  <si>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</si>
  <si>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</si>
  <si>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</si>
  <si>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</si>
  <si>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</si>
  <si>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</si>
  <si>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</si>
  <si>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</si>
  <si>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</si>
  <si>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</si>
  <si>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</si>
  <si>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</si>
  <si>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</si>
  <si>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</si>
  <si>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</si>
  <si>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</si>
  <si>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</si>
  <si>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</si>
  <si>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</si>
  <si>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</si>
  <si>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</si>
  <si>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</si>
  <si>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</si>
  <si>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</si>
  <si>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</si>
  <si>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</si>
  <si>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</si>
  <si>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</si>
  <si>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</si>
  <si>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</si>
  <si>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</si>
  <si>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</si>
  <si>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</si>
  <si>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</si>
  <si>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</si>
  <si>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</si>
  <si>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</si>
  <si>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</si>
  <si>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</si>
  <si>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</si>
  <si>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</si>
  <si>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</si>
  <si>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</si>
  <si>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</si>
  <si>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</si>
  <si>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</si>
  <si>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</si>
  <si>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</si>
  <si>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</si>
  <si>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</si>
  <si>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</si>
  <si>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</si>
  <si>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</si>
  <si>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</si>
  <si>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</si>
  <si>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</si>
  <si>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</si>
  <si>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</si>
  <si>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</si>
  <si>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</si>
  <si>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</si>
  <si>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</si>
  <si>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</si>
  <si>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</si>
  <si>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</si>
  <si>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</si>
  <si>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</si>
  <si>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</si>
  <si>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</si>
  <si>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</si>
  <si>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</si>
  <si>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</si>
  <si>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</si>
  <si>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</si>
  <si>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</si>
  <si>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</si>
  <si>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</si>
  <si>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</si>
  <si>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</si>
  <si>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</si>
  <si>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</si>
  <si>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</si>
  <si>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</si>
  <si>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</si>
  <si>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</si>
  <si>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</si>
  <si>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</si>
  <si>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</si>
  <si>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</si>
  <si>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</si>
  <si>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</si>
  <si>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</si>
  <si>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</si>
  <si>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</si>
  <si>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</si>
  <si>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</si>
  <si>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</si>
  <si>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</si>
  <si>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</si>
  <si>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</si>
  <si>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</si>
  <si>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</si>
  <si>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</si>
  <si>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</si>
  <si>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</si>
  <si>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</si>
  <si>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</si>
  <si>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</si>
  <si>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</si>
  <si>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</si>
  <si>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</si>
  <si>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</si>
  <si>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</si>
  <si>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</si>
  <si>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</si>
  <si>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</si>
  <si>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</si>
  <si>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</si>
  <si>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</si>
  <si>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</si>
  <si>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</si>
  <si>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</si>
  <si>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</si>
  <si>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</si>
  <si>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</si>
  <si>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</si>
  <si>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</si>
  <si>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</si>
  <si>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</si>
  <si>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</si>
  <si>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</si>
  <si>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</si>
  <si>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</si>
  <si>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</si>
  <si>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</si>
  <si>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</si>
  <si>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</si>
  <si>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</si>
  <si>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</si>
  <si>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</si>
  <si>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</si>
  <si>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</si>
  <si>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</si>
  <si>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</si>
  <si>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</si>
  <si>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</si>
  <si>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</si>
  <si>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</si>
  <si>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</si>
  <si>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</si>
  <si>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</si>
  <si>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</si>
  <si>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</si>
  <si>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</si>
  <si>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</si>
  <si>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</si>
  <si>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</si>
  <si>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</si>
  <si>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</si>
  <si>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</si>
  <si>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</si>
  <si>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</si>
  <si>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</si>
  <si>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</si>
  <si>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</si>
  <si>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</si>
  <si>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</si>
  <si>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</si>
  <si>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</si>
  <si>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</si>
  <si>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</si>
  <si>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</si>
  <si>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</si>
  <si>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</si>
  <si>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</si>
  <si>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</si>
  <si>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</si>
  <si>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</si>
  <si>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</si>
  <si>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</si>
  <si>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</si>
  <si>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</si>
  <si>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</si>
  <si>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</si>
  <si>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</si>
  <si>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</si>
  <si>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</si>
  <si>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</si>
  <si>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</si>
  <si>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</si>
  <si>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</si>
  <si>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</si>
  <si>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</si>
  <si>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</si>
  <si>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</si>
  <si>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</si>
  <si>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</si>
  <si>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</si>
  <si>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</si>
  <si>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</si>
  <si>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</si>
  <si>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</si>
  <si>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</si>
  <si>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</si>
  <si>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</si>
  <si>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</si>
  <si>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</si>
  <si>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</si>
  <si>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</si>
  <si>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</si>
  <si>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</si>
  <si>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</si>
  <si>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</si>
  <si>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</si>
  <si>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</si>
  <si>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</si>
  <si>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</si>
  <si>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</si>
  <si>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</si>
  <si>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</si>
  <si>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</si>
  <si>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</si>
  <si>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</si>
  <si>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</si>
  <si>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</si>
  <si>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</si>
  <si>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</si>
  <si>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</si>
  <si>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</si>
  <si>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</si>
  <si>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</si>
  <si>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</si>
  <si>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</si>
  <si>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</si>
  <si>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</si>
  <si>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</si>
  <si>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</si>
  <si>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</si>
  <si>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</si>
  <si>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</si>
  <si>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</si>
  <si>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</si>
  <si>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</si>
  <si>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</si>
  <si>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</si>
  <si>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</si>
  <si>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</si>
  <si>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</si>
  <si>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</si>
  <si>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</si>
  <si>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</si>
  <si>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</si>
  <si>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</si>
  <si>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</si>
  <si>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</si>
  <si>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</si>
  <si>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</si>
  <si>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</si>
  <si>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</si>
  <si>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</si>
  <si>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</si>
  <si>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</si>
  <si>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</si>
  <si>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</si>
  <si>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</si>
  <si>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</si>
  <si>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</si>
  <si>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</si>
  <si>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</si>
  <si>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</si>
  <si>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</si>
  <si>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</si>
  <si>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</si>
  <si>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</si>
  <si>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</si>
  <si>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</si>
  <si>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</si>
  <si>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</si>
  <si>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</si>
  <si>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</si>
  <si>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</si>
  <si>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</si>
  <si>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</si>
  <si>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</si>
  <si>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</si>
  <si>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</si>
  <si>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</si>
  <si>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</si>
  <si>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</si>
  <si>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</si>
  <si>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</si>
  <si>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</si>
  <si>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</si>
  <si>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</si>
  <si>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</si>
  <si>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</si>
  <si>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</si>
  <si>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</si>
  <si>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</si>
  <si>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</si>
  <si>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</si>
  <si>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</si>
  <si>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</si>
  <si>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</si>
  <si>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</si>
  <si>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</si>
  <si>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</si>
  <si>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</si>
  <si>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</si>
  <si>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</si>
  <si>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</si>
  <si>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</si>
  <si>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</si>
  <si>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</si>
  <si>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</si>
  <si>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</si>
  <si>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</si>
  <si>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</si>
  <si>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</si>
  <si>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</si>
  <si>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</si>
  <si>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</si>
  <si>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</si>
  <si>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</si>
  <si>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</si>
  <si>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</si>
  <si>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</si>
  <si>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</si>
  <si>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</si>
  <si>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</si>
  <si>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</si>
  <si>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</si>
  <si>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</si>
  <si>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</si>
  <si>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</si>
  <si>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</si>
  <si>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</si>
  <si>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</si>
  <si>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</si>
  <si>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</si>
  <si>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</si>
  <si>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</si>
  <si>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</si>
  <si>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</si>
  <si>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</si>
  <si>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</si>
  <si>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</si>
  <si>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</si>
  <si>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</si>
  <si>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</si>
  <si>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</si>
  <si>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</si>
  <si>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</si>
  <si>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</si>
  <si>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</si>
  <si>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</si>
  <si>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</si>
  <si>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</si>
  <si>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</si>
  <si>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</si>
  <si>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</si>
  <si>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</si>
  <si>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</si>
  <si>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</si>
  <si>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</si>
  <si>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</si>
  <si>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</si>
  <si>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</si>
  <si>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</si>
  <si>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</si>
  <si>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</si>
  <si>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</si>
  <si>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</si>
  <si>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</si>
  <si>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</si>
  <si>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</si>
  <si>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</si>
  <si>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</si>
  <si>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</si>
  <si>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</si>
  <si>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</si>
  <si>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</si>
  <si>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</si>
  <si>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</si>
  <si>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</si>
  <si>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</si>
  <si>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</si>
  <si>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</si>
  <si>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</si>
  <si>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</si>
  <si>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</si>
  <si>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</si>
  <si>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</si>
  <si>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</si>
  <si>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</si>
  <si>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</si>
  <si>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</si>
  <si>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</si>
  <si>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</si>
  <si>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</si>
  <si>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</si>
  <si>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</si>
  <si>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</si>
  <si>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</si>
  <si>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</si>
  <si>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</si>
  <si>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</si>
  <si>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</si>
  <si>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</si>
  <si>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</si>
  <si>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</si>
  <si>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</si>
  <si>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</si>
  <si>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</si>
  <si>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</si>
  <si>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</si>
  <si>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</si>
  <si>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</si>
  <si>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</si>
  <si>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</si>
  <si>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</si>
  <si>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</si>
  <si>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</si>
  <si>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</si>
  <si>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</si>
  <si>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</si>
  <si>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</si>
  <si>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</si>
  <si>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</si>
  <si>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</si>
  <si>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</si>
  <si>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</si>
  <si>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</si>
  <si>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</si>
  <si>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</si>
  <si>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</si>
  <si>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</si>
  <si>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</si>
  <si>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</si>
  <si>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</si>
  <si>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</si>
  <si>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</si>
  <si>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</si>
  <si>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</si>
  <si>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</si>
  <si>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</si>
  <si>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</si>
  <si>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</si>
  <si>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</si>
  <si>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</si>
  <si>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</si>
  <si>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</si>
  <si>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</si>
  <si>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</si>
  <si>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</si>
  <si>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</si>
  <si>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</si>
  <si>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</si>
  <si>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</si>
  <si>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</si>
  <si>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</si>
  <si>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</si>
  <si>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</si>
  <si>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</si>
  <si>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</si>
  <si>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</si>
  <si>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</si>
  <si>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</si>
  <si>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</si>
  <si>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</si>
  <si>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</si>
  <si>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</si>
  <si>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</si>
  <si>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</si>
  <si>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</si>
  <si>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</si>
  <si>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</si>
  <si>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</si>
  <si>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</si>
  <si>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</si>
  <si>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</si>
  <si>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</si>
  <si>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</si>
  <si>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</si>
  <si>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</si>
  <si>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</si>
  <si>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</si>
  <si>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</si>
  <si>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</si>
  <si>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</si>
  <si>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</si>
  <si>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</si>
  <si>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</si>
  <si>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</si>
  <si>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</si>
  <si>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</si>
  <si>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</si>
  <si>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</si>
  <si>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</si>
  <si>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</si>
  <si>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</si>
  <si>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</si>
  <si>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</si>
  <si>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</si>
  <si>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</si>
  <si>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</si>
  <si>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</si>
  <si>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</si>
  <si>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</si>
  <si>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</si>
  <si>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</si>
  <si>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</si>
  <si>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</si>
  <si>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</si>
  <si>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</si>
  <si>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</si>
  <si>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</si>
  <si>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</si>
  <si>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</si>
  <si>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</si>
  <si>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</si>
  <si>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</si>
  <si>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</si>
  <si>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</si>
  <si>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</si>
  <si>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</si>
  <si>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</si>
  <si>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</si>
  <si>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</si>
  <si>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</si>
  <si>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</si>
  <si>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</si>
  <si>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</si>
  <si>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</si>
  <si>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</si>
  <si>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</si>
  <si>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</si>
  <si>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</si>
  <si>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</si>
  <si>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</si>
  <si>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</si>
  <si>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</si>
  <si>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</si>
  <si>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</si>
  <si>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</si>
  <si>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</si>
  <si>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</si>
  <si>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</si>
  <si>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</si>
  <si>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</si>
  <si>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</si>
  <si>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</si>
  <si>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</si>
  <si>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</si>
  <si>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</si>
  <si>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</si>
  <si>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</si>
  <si>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</si>
  <si>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</si>
  <si>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</si>
  <si>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</si>
  <si>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</si>
  <si>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</si>
  <si>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</si>
  <si>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</si>
  <si>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</si>
  <si>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</si>
  <si>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</si>
  <si>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</si>
  <si>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</si>
  <si>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</si>
  <si>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</si>
  <si>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</si>
  <si>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</si>
  <si>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</si>
  <si>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</si>
  <si>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</si>
  <si>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</si>
  <si>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</si>
  <si>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</si>
  <si>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</si>
  <si>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</si>
  <si>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</si>
  <si>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</si>
  <si>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</si>
  <si>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</si>
  <si>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</si>
  <si>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</si>
  <si>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</si>
  <si>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</si>
  <si>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</si>
  <si>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</si>
  <si>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</si>
  <si>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</si>
  <si>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</si>
  <si>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</si>
  <si>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</si>
  <si>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</si>
  <si>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</si>
  <si>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</si>
  <si>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</si>
  <si>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</si>
  <si>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</si>
  <si>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</si>
  <si>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</si>
  <si>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</si>
  <si>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</si>
  <si>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</si>
  <si>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</si>
  <si>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</si>
  <si>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</si>
  <si>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</si>
  <si>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</si>
  <si>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</si>
  <si>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</si>
  <si>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</si>
  <si>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</si>
  <si>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</si>
  <si>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</si>
  <si>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</si>
  <si>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</si>
  <si>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</si>
  <si>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</si>
  <si>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</si>
  <si>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</si>
  <si>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</si>
  <si>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</si>
  <si>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</si>
  <si>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</si>
  <si>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</si>
  <si>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</si>
  <si>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</si>
  <si>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</si>
  <si>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</si>
  <si>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</si>
  <si>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</si>
  <si>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</si>
  <si>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</si>
  <si>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</si>
  <si>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</si>
  <si>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</si>
  <si>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</si>
  <si>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</si>
  <si>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</si>
  <si>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</si>
  <si>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</si>
  <si>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</si>
  <si>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</si>
  <si>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</si>
  <si>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</si>
  <si>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</si>
  <si>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</si>
  <si>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</si>
  <si>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</si>
  <si>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</si>
  <si>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</si>
  <si>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</si>
  <si>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</si>
  <si>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</si>
  <si>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</si>
  <si>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</si>
  <si>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</si>
  <si>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</si>
  <si>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</si>
  <si>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</si>
  <si>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</si>
  <si>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</si>
  <si>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</si>
  <si>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</si>
  <si>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</si>
  <si>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</si>
  <si>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</si>
  <si>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</si>
  <si>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</si>
  <si>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</si>
  <si>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</si>
  <si>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</si>
  <si>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</si>
  <si>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</si>
  <si>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</si>
  <si>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</si>
  <si>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</si>
  <si>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</si>
  <si>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</si>
  <si>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</si>
  <si>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</si>
  <si>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</si>
  <si>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</si>
  <si>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</si>
  <si>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</si>
  <si>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</si>
  <si>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</si>
  <si>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</si>
  <si>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</si>
  <si>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</si>
  <si>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</si>
  <si>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</si>
  <si>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</si>
  <si>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</si>
  <si>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</si>
  <si>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</si>
  <si>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</si>
  <si>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</si>
  <si>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</si>
  <si>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</si>
  <si>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</si>
  <si>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</si>
  <si>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</si>
  <si>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</si>
  <si>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</si>
  <si>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</si>
  <si>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</si>
  <si>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</si>
  <si>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</si>
  <si>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</si>
  <si>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</si>
  <si>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</si>
  <si>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</si>
  <si>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</si>
  <si>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</si>
  <si>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</si>
  <si>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</si>
  <si>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</si>
  <si>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</si>
  <si>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</si>
  <si>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</si>
  <si>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</si>
  <si>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</si>
  <si>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</si>
  <si>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</si>
  <si>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</si>
  <si>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</si>
  <si>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</si>
  <si>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</si>
  <si>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</si>
  <si>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</si>
  <si>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</si>
  <si>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</si>
  <si>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</si>
  <si>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</si>
  <si>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</si>
  <si>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</si>
  <si>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</si>
  <si>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</si>
  <si>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</si>
  <si>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</si>
  <si>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</si>
  <si>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</si>
  <si>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</si>
  <si>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</si>
  <si>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</si>
  <si>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</si>
  <si>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</si>
  <si>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</si>
  <si>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</si>
  <si>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</si>
  <si>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</si>
  <si>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</si>
  <si>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</si>
  <si>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</si>
  <si>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</si>
  <si>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</si>
  <si>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</si>
  <si>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</si>
  <si>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</si>
  <si>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</si>
  <si>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</si>
  <si>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</si>
  <si>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</si>
  <si>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</si>
  <si>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</si>
  <si>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</si>
  <si>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</si>
  <si>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</si>
  <si>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</si>
  <si>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</si>
  <si>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</si>
  <si>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</si>
  <si>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</si>
  <si>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</si>
  <si>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</si>
  <si>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</si>
  <si>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</si>
  <si>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</si>
  <si>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</si>
  <si>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</si>
  <si>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</si>
  <si>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</si>
  <si>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</si>
  <si>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</si>
  <si>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</si>
  <si>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</si>
  <si>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</si>
  <si>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</si>
  <si>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</si>
  <si>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</si>
  <si>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</si>
  <si>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</si>
  <si>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</si>
  <si>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</si>
  <si>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</si>
  <si>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</si>
  <si>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</si>
  <si>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</si>
  <si>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</si>
  <si>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</si>
  <si>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</si>
  <si>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</si>
  <si>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</si>
  <si>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</si>
  <si>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</si>
  <si>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</si>
  <si>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</si>
  <si>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</si>
  <si>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</si>
  <si>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</si>
  <si>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</si>
  <si>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</si>
  <si>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</si>
  <si>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</si>
  <si>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</si>
  <si>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</si>
  <si>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</si>
  <si>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</si>
  <si>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</si>
  <si>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</si>
  <si>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</si>
  <si>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</si>
  <si>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</si>
  <si>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</si>
  <si>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</si>
  <si>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</si>
  <si>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</si>
  <si>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</si>
  <si>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</si>
  <si>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</si>
  <si>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</si>
  <si>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</si>
  <si>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</si>
  <si>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</si>
  <si>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</si>
  <si>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</si>
  <si>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</si>
  <si>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</si>
  <si>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</si>
  <si>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</si>
  <si>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</si>
  <si>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</si>
  <si>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</si>
  <si>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</si>
  <si>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</si>
  <si>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</si>
  <si>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</si>
  <si>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</si>
  <si>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</si>
  <si>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</si>
  <si>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</si>
  <si>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</si>
  <si>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</si>
  <si>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</si>
  <si>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</si>
  <si>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</si>
  <si>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</si>
  <si>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</si>
  <si>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</si>
  <si>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</si>
  <si>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</si>
  <si>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</si>
  <si>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</si>
  <si>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</si>
  <si>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</si>
  <si>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</si>
  <si>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</si>
  <si>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</si>
  <si>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</si>
  <si>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</si>
  <si>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</si>
  <si>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</si>
  <si>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</si>
  <si>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</si>
  <si>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</si>
  <si>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</si>
  <si>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</si>
  <si>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</si>
  <si>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</si>
  <si>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</si>
  <si>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</si>
  <si>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</si>
  <si>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</si>
  <si>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</si>
  <si>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</si>
  <si>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</si>
  <si>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</si>
  <si>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</si>
  <si>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</si>
  <si>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</si>
  <si>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</si>
  <si>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</si>
  <si>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</si>
  <si>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</si>
  <si>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</si>
  <si>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</si>
  <si>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</si>
  <si>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</si>
  <si>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</si>
  <si>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</si>
  <si>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</si>
  <si>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</si>
  <si>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</si>
  <si>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</si>
  <si>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</si>
  <si>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</si>
  <si>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</si>
  <si>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</si>
  <si>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</si>
  <si>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</si>
  <si>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</si>
  <si>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</si>
  <si>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</si>
  <si>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</si>
  <si>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</si>
  <si>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</si>
  <si>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</si>
  <si>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</si>
  <si>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</si>
  <si>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</si>
  <si>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</si>
  <si>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</si>
  <si>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</si>
  <si>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</si>
  <si>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</si>
  <si>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</si>
  <si>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</si>
  <si>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</si>
  <si>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</si>
  <si>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</si>
  <si>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</si>
  <si>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</si>
  <si>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</si>
  <si>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</si>
  <si>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</si>
  <si>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</si>
  <si>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</si>
  <si>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</si>
  <si>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</si>
  <si>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</si>
  <si>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</si>
  <si>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</si>
  <si>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</si>
  <si>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</si>
  <si>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</si>
  <si>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</si>
  <si>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</si>
  <si>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</si>
  <si>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</si>
  <si>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</si>
  <si>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</si>
  <si>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</si>
  <si>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</si>
  <si>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</si>
  <si>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</si>
  <si>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</si>
  <si>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</si>
  <si>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</si>
  <si>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</si>
  <si>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</si>
  <si>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</si>
  <si>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</si>
  <si>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</si>
  <si>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</si>
  <si>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</si>
  <si>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</si>
  <si>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</si>
  <si>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</si>
  <si>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</si>
  <si>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</si>
  <si>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</si>
  <si>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</si>
  <si>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</si>
  <si>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</si>
  <si>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</si>
  <si>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</si>
  <si>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</si>
  <si>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</si>
  <si>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</si>
  <si>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</si>
  <si>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</si>
  <si>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</si>
  <si>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</si>
  <si>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</si>
  <si>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</si>
  <si>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</si>
  <si>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</si>
  <si>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</si>
  <si>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</si>
  <si>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</si>
  <si>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</si>
  <si>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</si>
  <si>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</si>
  <si>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</si>
  <si>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</si>
  <si>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</si>
  <si>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</si>
  <si>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</si>
  <si>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</si>
  <si>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</si>
  <si>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</si>
  <si>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</si>
  <si>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</si>
  <si>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</si>
  <si>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</si>
  <si>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</si>
  <si>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</si>
  <si>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</si>
  <si>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</si>
  <si>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</si>
  <si>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</si>
  <si>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</si>
  <si>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</si>
  <si>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</si>
  <si>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</si>
  <si>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</si>
  <si>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</si>
  <si>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</si>
  <si>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</si>
  <si>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</si>
  <si>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</si>
  <si>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</si>
  <si>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</si>
  <si>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</si>
  <si>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</si>
  <si>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</si>
  <si>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</si>
  <si>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</si>
  <si>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</si>
  <si>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</si>
  <si>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</si>
  <si>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</si>
  <si>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</si>
  <si>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</si>
  <si>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</si>
  <si>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</si>
  <si>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</si>
  <si>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</si>
  <si>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</si>
  <si>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</si>
  <si>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</si>
  <si>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</si>
  <si>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</si>
  <si>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</si>
  <si>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</si>
  <si>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</si>
  <si>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</si>
  <si>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</si>
  <si>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</si>
  <si>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</si>
  <si>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</si>
  <si>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</si>
  <si>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</si>
  <si>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</si>
  <si>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</si>
  <si>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</si>
  <si>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</si>
  <si>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</si>
  <si>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</si>
  <si>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</si>
  <si>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</si>
  <si>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</si>
  <si>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</si>
  <si>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</si>
  <si>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</si>
  <si>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</si>
  <si>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</si>
  <si>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</si>
  <si>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</si>
  <si>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</si>
  <si>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</si>
  <si>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</si>
  <si>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</si>
  <si>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</si>
  <si>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</si>
  <si>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</si>
  <si>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</si>
  <si>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</si>
  <si>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</si>
  <si>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</si>
  <si>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</si>
  <si>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</si>
  <si>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</si>
  <si>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</si>
  <si>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</si>
  <si>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</si>
  <si>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</si>
  <si>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</si>
  <si>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</si>
  <si>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</si>
  <si>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</si>
  <si>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</si>
  <si>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</si>
  <si>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</si>
  <si>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</si>
  <si>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</si>
  <si>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</si>
  <si>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</si>
  <si>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</si>
  <si>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</si>
  <si>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</si>
  <si>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</si>
  <si>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</si>
  <si>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</si>
  <si>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</si>
  <si>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</si>
  <si>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</si>
  <si>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</si>
  <si>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</si>
  <si>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</si>
  <si>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</si>
  <si>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</si>
  <si>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</si>
  <si>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</si>
  <si>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</si>
  <si>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</si>
  <si>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</si>
  <si>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</si>
  <si>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</si>
  <si>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</si>
  <si>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</si>
  <si>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</si>
  <si>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</si>
  <si>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</si>
  <si>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</si>
  <si>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</si>
  <si>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</si>
  <si>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</si>
  <si>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</si>
  <si>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</si>
  <si>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</si>
  <si>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</si>
  <si>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</si>
  <si>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</si>
  <si>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</si>
  <si>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</si>
  <si>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</si>
  <si>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</si>
  <si>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</si>
  <si>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</si>
  <si>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</si>
  <si>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</si>
  <si>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</si>
  <si>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</si>
  <si>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</si>
  <si>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</si>
  <si>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</si>
  <si>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</si>
  <si>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</si>
  <si>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</si>
  <si>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</si>
  <si>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</si>
  <si>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</si>
  <si>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</si>
  <si>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</si>
  <si>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</si>
  <si>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</si>
  <si>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</si>
  <si>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</si>
  <si>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</si>
  <si>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</si>
  <si>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</si>
  <si>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</si>
  <si>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</si>
  <si>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</si>
  <si>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</si>
  <si>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</si>
  <si>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</si>
  <si>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</si>
  <si>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</si>
  <si>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</si>
  <si>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</si>
  <si>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</si>
  <si>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</si>
  <si>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</si>
  <si>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</si>
  <si>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</si>
  <si>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</si>
  <si>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</si>
  <si>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</si>
  <si>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</si>
  <si>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</si>
  <si>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</si>
  <si>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</si>
  <si>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</si>
  <si>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</si>
  <si>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</si>
  <si>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</si>
  <si>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</si>
  <si>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</si>
  <si>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</si>
  <si>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</si>
  <si>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</si>
  <si>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</si>
  <si>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</si>
  <si>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</si>
  <si>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</si>
  <si>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</si>
  <si>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</si>
  <si>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</si>
  <si>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</si>
  <si>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</si>
  <si>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</si>
  <si>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</si>
  <si>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</si>
  <si>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</si>
  <si>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</si>
  <si>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</si>
  <si>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</si>
  <si>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</si>
  <si>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</si>
  <si>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</si>
  <si>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</si>
  <si>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</si>
  <si>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</si>
  <si>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</si>
  <si>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</si>
  <si>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</si>
  <si>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</si>
  <si>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</si>
  <si>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</si>
  <si>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</si>
  <si>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</si>
  <si>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</si>
  <si>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</si>
  <si>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</si>
  <si>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</si>
  <si>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</si>
  <si>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</si>
  <si>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</si>
  <si>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</si>
  <si>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</si>
  <si>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</si>
  <si>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</si>
  <si>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</si>
  <si>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</si>
  <si>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</si>
  <si>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</si>
  <si>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</si>
  <si>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</si>
  <si>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</si>
  <si>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</si>
  <si>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</si>
  <si>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</si>
  <si>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</si>
  <si>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</si>
  <si>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</si>
  <si>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</si>
  <si>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</si>
  <si>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</si>
  <si>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</si>
  <si>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</si>
  <si>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</si>
  <si>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</si>
  <si>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</si>
  <si>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</si>
  <si>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</si>
  <si>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</si>
  <si>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</si>
  <si>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</si>
  <si>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</si>
  <si>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</si>
  <si>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</si>
  <si>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</si>
  <si>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</si>
  <si>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</si>
  <si>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</si>
  <si>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</si>
  <si>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</si>
  <si>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</si>
  <si>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</si>
  <si>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</si>
  <si>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</si>
  <si>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</si>
  <si>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</si>
  <si>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</si>
  <si>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</si>
  <si>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</si>
  <si>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</si>
  <si>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</si>
  <si>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</si>
  <si>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</si>
  <si>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</si>
  <si>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</si>
  <si>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</si>
  <si>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</si>
  <si>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</si>
  <si>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</si>
  <si>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</si>
  <si>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</si>
  <si>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</si>
  <si>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</si>
  <si>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</si>
  <si>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</si>
  <si>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</si>
  <si>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</si>
  <si>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</si>
  <si>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</si>
  <si>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</si>
  <si>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</si>
  <si>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</si>
  <si>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</si>
  <si>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</si>
  <si>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</si>
  <si>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</si>
  <si>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</si>
  <si>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</si>
  <si>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</si>
  <si>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</si>
  <si>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</si>
  <si>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</si>
  <si>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</si>
  <si>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</si>
  <si>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</si>
  <si>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</si>
  <si>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</si>
  <si>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</si>
  <si>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</si>
  <si>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</si>
  <si>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</si>
  <si>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</si>
  <si>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</si>
  <si>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</si>
  <si>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</si>
  <si>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</si>
  <si>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</si>
  <si>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</si>
  <si>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</si>
  <si>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</si>
  <si>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</si>
  <si>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</si>
  <si>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</si>
  <si>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</si>
  <si>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</si>
  <si>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</si>
  <si>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</si>
  <si>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</si>
  <si>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</si>
  <si>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</si>
  <si>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</si>
  <si>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</si>
  <si>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</si>
  <si>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</si>
  <si>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</si>
  <si>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</si>
  <si>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</si>
  <si>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</si>
  <si>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</si>
  <si>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</si>
  <si>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</si>
  <si>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</si>
  <si>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</si>
  <si>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</si>
  <si>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</si>
  <si>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</si>
  <si>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</si>
  <si>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</si>
  <si>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</si>
  <si>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</si>
  <si>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</si>
  <si>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</si>
  <si>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</si>
  <si>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</si>
  <si>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</si>
  <si>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</si>
  <si>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</si>
  <si>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</si>
  <si>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</si>
  <si>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</si>
  <si>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</si>
  <si>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</si>
  <si>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</si>
  <si>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</si>
  <si>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</si>
  <si>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</si>
  <si>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</si>
  <si>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</si>
  <si>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</si>
  <si>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</si>
  <si>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</si>
  <si>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</si>
  <si>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</si>
  <si>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</si>
  <si>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</si>
  <si>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</si>
  <si>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</si>
  <si>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</si>
  <si>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</si>
  <si>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</si>
  <si>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</si>
  <si>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</si>
  <si>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</si>
  <si>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</si>
  <si>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</si>
  <si>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</si>
  <si>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</si>
  <si>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</si>
  <si>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</si>
  <si>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</si>
  <si>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</si>
  <si>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</si>
  <si>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</si>
  <si>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</si>
  <si>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</si>
  <si>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</si>
  <si>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</si>
  <si>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</si>
  <si>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</si>
  <si>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</si>
  <si>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</si>
  <si>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</si>
  <si>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</si>
  <si>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</si>
  <si>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</si>
  <si>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</si>
  <si>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</si>
  <si>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</si>
  <si>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</si>
  <si>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</si>
  <si>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</si>
  <si>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</si>
  <si>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</si>
  <si>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</si>
  <si>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</si>
  <si>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</si>
  <si>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</si>
  <si>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</si>
  <si>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</si>
  <si>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</si>
  <si>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</si>
  <si>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</si>
  <si>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</si>
  <si>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</si>
  <si>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</si>
  <si>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</si>
  <si>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</si>
  <si>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</si>
  <si>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</si>
  <si>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</si>
  <si>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</si>
  <si>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</si>
  <si>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</si>
  <si>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</si>
  <si>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</si>
  <si>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</si>
  <si>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</si>
  <si>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</si>
  <si>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</si>
  <si>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</si>
  <si>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</si>
  <si>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</si>
  <si>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</si>
  <si>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</si>
  <si>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</si>
  <si>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</si>
  <si>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</si>
  <si>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</si>
  <si>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</si>
  <si>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</si>
  <si>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</si>
  <si>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</si>
  <si>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</si>
  <si>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</si>
  <si>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</si>
  <si>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</si>
  <si>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</si>
  <si>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</si>
  <si>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</si>
  <si>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</si>
  <si>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</si>
  <si>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</si>
  <si>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</si>
  <si>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</si>
  <si>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</si>
  <si>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</si>
  <si>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</si>
  <si>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</si>
  <si>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</si>
  <si>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</si>
  <si>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</si>
  <si>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</si>
  <si>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</si>
  <si>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</si>
  <si>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</si>
  <si>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</si>
  <si>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</si>
  <si>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</si>
  <si>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</si>
  <si>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</si>
  <si>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</si>
  <si>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</si>
  <si>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</si>
  <si>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</si>
  <si>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</si>
  <si>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</si>
  <si>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</si>
  <si>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</si>
  <si>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</si>
  <si>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</si>
  <si>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</si>
  <si>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</si>
  <si>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</si>
  <si>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</si>
  <si>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</si>
  <si>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</si>
  <si>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</si>
  <si>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</si>
  <si>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</si>
  <si>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</si>
  <si>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</si>
  <si>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</si>
  <si>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</si>
  <si>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</si>
  <si>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</si>
  <si>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</si>
  <si>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</si>
  <si>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</si>
  <si>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</si>
  <si>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</si>
  <si>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</si>
  <si>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</si>
  <si>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</si>
  <si>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</si>
  <si>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</si>
  <si>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</si>
  <si>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</si>
  <si>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</si>
  <si>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</si>
  <si>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</si>
  <si>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</si>
  <si>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</si>
  <si>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</si>
  <si>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</si>
  <si>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</si>
  <si>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</si>
  <si>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</si>
  <si>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</si>
  <si>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</si>
  <si>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</si>
  <si>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</si>
  <si>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</si>
  <si>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</si>
  <si>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</si>
  <si>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</si>
  <si>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</si>
  <si>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</si>
  <si>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</si>
  <si>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</si>
  <si>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</si>
  <si>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</si>
  <si>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</si>
  <si>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</si>
  <si>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</si>
  <si>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</si>
  <si>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</si>
  <si>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</si>
  <si>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</si>
  <si>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</si>
  <si>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</si>
  <si>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</si>
  <si>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</si>
  <si>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</si>
  <si>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</si>
  <si>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</si>
  <si>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</si>
  <si>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</si>
  <si>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</si>
  <si>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</si>
  <si>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</si>
  <si>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</si>
  <si>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</si>
  <si>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</si>
  <si>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</si>
  <si>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</si>
  <si>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</si>
  <si>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</si>
  <si>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</si>
  <si>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</si>
  <si>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</si>
  <si>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</si>
  <si>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</si>
  <si>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</si>
  <si>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</si>
  <si>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</si>
  <si>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</si>
  <si>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</si>
  <si>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</si>
  <si>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</si>
  <si>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</si>
  <si>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</si>
  <si>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</si>
  <si>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</si>
  <si>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</si>
  <si>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</si>
  <si>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</si>
  <si>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</si>
  <si>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</si>
  <si>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</si>
  <si>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</si>
  <si>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</si>
  <si>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</si>
  <si>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</si>
  <si>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</si>
  <si>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</si>
  <si>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</si>
  <si>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</si>
  <si>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</si>
  <si>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</si>
  <si>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</si>
  <si>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</si>
  <si>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</si>
  <si>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</si>
  <si>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</si>
  <si>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</si>
  <si>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</si>
  <si>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</si>
  <si>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</si>
  <si>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</si>
  <si>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</si>
  <si>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</si>
  <si>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</si>
  <si>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</si>
  <si>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</si>
  <si>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</si>
  <si>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</si>
  <si>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</si>
  <si>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</si>
  <si>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</si>
  <si>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</si>
  <si>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</si>
  <si>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</si>
  <si>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</si>
  <si>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</si>
  <si>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</si>
  <si>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</si>
  <si>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</si>
  <si>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</si>
  <si>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</si>
  <si>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</si>
  <si>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</si>
  <si>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</si>
  <si>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</si>
  <si>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</si>
  <si>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</si>
  <si>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</si>
  <si>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</si>
  <si>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</si>
  <si>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</si>
  <si>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</si>
  <si>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</si>
  <si>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</si>
  <si>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</si>
  <si>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</si>
  <si>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</si>
  <si>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</si>
  <si>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</si>
  <si>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</si>
  <si>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</si>
  <si>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</si>
  <si>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</si>
  <si>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</si>
  <si>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</si>
  <si>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</si>
  <si>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</si>
  <si>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</si>
  <si>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</si>
  <si>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</si>
  <si>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</si>
  <si>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</si>
  <si>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</si>
  <si>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</si>
  <si>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</si>
  <si>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</si>
  <si>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</si>
  <si>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</si>
  <si>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</si>
  <si>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</si>
  <si>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</si>
  <si>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</si>
  <si>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</si>
  <si>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</si>
  <si>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</si>
  <si>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</si>
  <si>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</si>
  <si>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</si>
  <si>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</si>
  <si>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</si>
  <si>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</si>
  <si>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</si>
  <si>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</si>
  <si>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</si>
  <si>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</si>
  <si>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</si>
  <si>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</si>
  <si>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</si>
  <si>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</si>
  <si>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</si>
  <si>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</si>
  <si>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</si>
  <si>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</si>
  <si>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</si>
  <si>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</si>
  <si>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</si>
  <si>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</si>
  <si>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</si>
  <si>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</si>
  <si>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</si>
  <si>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</si>
  <si>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</si>
  <si>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</si>
  <si>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</si>
  <si>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</si>
  <si>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</si>
  <si>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</si>
  <si>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</si>
  <si>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</si>
  <si>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</si>
  <si>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</si>
  <si>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</si>
  <si>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</si>
  <si>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</si>
  <si>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</si>
  <si>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</si>
  <si>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</si>
  <si>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</si>
  <si>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</si>
  <si>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</si>
  <si>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</si>
  <si>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</si>
  <si>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</si>
  <si>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</si>
  <si>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</si>
  <si>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</si>
  <si>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</si>
  <si>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</si>
  <si>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</si>
  <si>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</si>
  <si>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</si>
  <si>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</si>
  <si>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</si>
  <si>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</si>
  <si>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</si>
  <si>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</si>
  <si>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</si>
  <si>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</si>
  <si>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</si>
  <si>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</si>
  <si>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</si>
  <si>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</si>
  <si>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</si>
  <si>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</si>
  <si>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</si>
  <si>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</si>
  <si>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</si>
  <si>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</si>
  <si>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</si>
  <si>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</si>
  <si>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</si>
  <si>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</si>
  <si>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</si>
  <si>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</si>
  <si>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</si>
  <si>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</si>
  <si>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</si>
  <si>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</si>
  <si>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</si>
  <si>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</si>
  <si>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</si>
  <si>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</si>
  <si>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</si>
  <si>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</si>
  <si>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</si>
  <si>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</si>
  <si>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</si>
  <si>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</si>
  <si>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</si>
  <si>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</si>
  <si>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</si>
  <si>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</si>
  <si>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</si>
  <si>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</si>
  <si>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</si>
  <si>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</si>
  <si>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</si>
  <si>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</si>
  <si>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</si>
  <si>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</si>
  <si>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</si>
  <si>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</si>
  <si>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</si>
  <si>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</si>
  <si>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</si>
  <si>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</si>
  <si>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</si>
  <si>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</si>
  <si>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</si>
  <si>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</si>
  <si>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</si>
  <si>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</si>
  <si>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</si>
  <si>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</si>
  <si>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</si>
  <si>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</si>
  <si>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</si>
  <si>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</si>
  <si>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</si>
  <si>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</si>
  <si>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</si>
  <si>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</si>
  <si>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</si>
  <si>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</si>
  <si>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</si>
  <si>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</si>
  <si>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</si>
  <si>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</si>
  <si>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</si>
  <si>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</si>
  <si>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</si>
  <si>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</si>
  <si>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</si>
  <si>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</si>
  <si>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</si>
  <si>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</si>
  <si>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</si>
  <si>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</si>
  <si>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</si>
  <si>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</si>
  <si>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</si>
  <si>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</si>
  <si>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</si>
  <si>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</si>
  <si>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</si>
  <si>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</si>
  <si>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</si>
  <si>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</si>
  <si>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</si>
  <si>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</si>
  <si>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</si>
  <si>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</si>
  <si>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</si>
  <si>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</si>
  <si>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</si>
  <si>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</si>
  <si>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</si>
  <si>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</si>
  <si>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</si>
  <si>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</si>
  <si>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</si>
  <si>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</si>
  <si>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</si>
  <si>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</si>
  <si>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</si>
  <si>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</si>
  <si>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</si>
  <si>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</si>
  <si>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</si>
  <si>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</si>
  <si>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</si>
  <si>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</si>
  <si>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</si>
  <si>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</si>
  <si>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</si>
  <si>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</si>
  <si>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</si>
  <si>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</si>
  <si>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</si>
  <si>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</si>
  <si>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</si>
  <si>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</si>
  <si>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</si>
  <si>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</si>
  <si>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</si>
  <si>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</si>
  <si>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</si>
  <si>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</si>
  <si>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</si>
  <si>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</si>
  <si>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</si>
  <si>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</si>
  <si>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</si>
  <si>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</si>
  <si>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</si>
  <si>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</si>
  <si>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</si>
  <si>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</si>
  <si>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</si>
  <si>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</si>
  <si>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</si>
  <si>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</si>
  <si>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</si>
  <si>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</si>
  <si>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</si>
  <si>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</si>
  <si>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</si>
  <si>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</si>
  <si>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</si>
  <si>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</si>
  <si>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</si>
  <si>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</si>
  <si>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</si>
  <si>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</si>
  <si>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</si>
  <si>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</si>
  <si>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</si>
  <si>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</si>
  <si>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</si>
  <si>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</si>
  <si>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</si>
  <si>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</si>
  <si>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</si>
  <si>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</si>
  <si>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</si>
  <si>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</si>
  <si>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</si>
  <si>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</si>
  <si>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</si>
  <si>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</si>
  <si>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</si>
  <si>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</si>
  <si>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</si>
  <si>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</si>
  <si>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</si>
  <si>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</si>
  <si>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</si>
  <si>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</si>
  <si>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</si>
  <si>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</si>
  <si>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</si>
  <si>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</si>
  <si>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</si>
  <si>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</si>
  <si>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</si>
  <si>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</si>
  <si>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</si>
  <si>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</si>
  <si>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</si>
  <si>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</si>
  <si>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</si>
  <si>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</si>
  <si>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</si>
  <si>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</si>
  <si>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</si>
  <si>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</si>
  <si>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</si>
  <si>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</si>
  <si>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</si>
  <si>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</si>
  <si>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</si>
  <si>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</si>
  <si>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</si>
  <si>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</si>
  <si>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C49SZX20240091R1SQ</t>
  </si>
  <si>
    <t>惠鑫（end user: 鑫航）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</si>
  <si>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</si>
  <si>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</si>
  <si>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</si>
  <si>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</si>
  <si>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</si>
  <si>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</si>
  <si>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</si>
  <si>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</si>
  <si>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</si>
  <si>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</si>
  <si>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</si>
  <si>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</si>
  <si>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</si>
  <si>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</si>
  <si>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</si>
  <si>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</si>
  <si>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</si>
  <si>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</si>
  <si>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</si>
  <si>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</si>
  <si>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</si>
  <si>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</si>
  <si>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</si>
  <si>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</si>
  <si>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</si>
  <si>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</si>
  <si>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</si>
  <si>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</si>
  <si>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</si>
  <si>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</si>
  <si>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</si>
  <si>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</si>
  <si>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</si>
  <si>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</si>
  <si>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</si>
  <si>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</si>
  <si>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</si>
  <si>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</si>
  <si>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</si>
  <si>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</si>
  <si>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</si>
  <si>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</si>
  <si>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</si>
  <si>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</si>
  <si>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</si>
  <si>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</si>
  <si>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</si>
  <si>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</si>
  <si>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</si>
  <si>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</si>
  <si>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</si>
  <si>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</si>
  <si>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</si>
  <si>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</si>
  <si>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</si>
  <si>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</si>
  <si>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</si>
  <si>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</si>
  <si>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</si>
  <si>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</si>
  <si>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</si>
  <si>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</si>
  <si>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</si>
  <si>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</si>
  <si>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</si>
  <si>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</si>
  <si>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</si>
  <si>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</si>
  <si>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</si>
  <si>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</si>
  <si>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</si>
  <si>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</si>
  <si>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</si>
  <si>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</si>
  <si>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</si>
  <si>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</si>
  <si>
    <t>C49SZX20240188JY</t>
  </si>
  <si>
    <t>C49SZX20240190BH</t>
  </si>
  <si>
    <t>C49SZX20240191BY</t>
  </si>
  <si>
    <t>凯迪炫</t>
  </si>
  <si>
    <t>BY</t>
  </si>
  <si>
    <t>C49SZX20240195SX</t>
  </si>
  <si>
    <t>C49SZX20240196SX</t>
  </si>
  <si>
    <t>C49SZX20240197SX</t>
  </si>
  <si>
    <t>C49SHA20241105/LQM</t>
  </si>
  <si>
    <t>C49SHA20241106/TWB</t>
  </si>
  <si>
    <t>无锡市恒通</t>
  </si>
  <si>
    <t>C49SZX20240178DZ&amp;JAL</t>
  </si>
  <si>
    <t>GLOBAL STAR(嘉裕越南分部)</t>
  </si>
  <si>
    <t>C49SZX20240199SS</t>
  </si>
  <si>
    <t>C49SZX20240200SS</t>
  </si>
  <si>
    <t>C49SZX20240189JY</t>
  </si>
  <si>
    <t>C49SZX20240201JL/HJD24110519</t>
  </si>
  <si>
    <t>C49SZX20240203DZ</t>
  </si>
  <si>
    <t>C49SHA20241116/TWB</t>
  </si>
  <si>
    <t>C49SHA20241115/JXD</t>
  </si>
  <si>
    <t>江苏镭通智能</t>
  </si>
  <si>
    <t>北京赫兴电子</t>
  </si>
  <si>
    <t>C49SZX20240205SX</t>
  </si>
  <si>
    <t>C49SZX20240192DZ</t>
  </si>
  <si>
    <t>C66BJS20241125</t>
  </si>
  <si>
    <t>青岛索拓</t>
  </si>
  <si>
    <t>WJ</t>
  </si>
  <si>
    <t>HZ-KD2024102101</t>
  </si>
  <si>
    <t>C28SZX20240207MZ</t>
  </si>
  <si>
    <t>C49SZX20240153JY</t>
  </si>
  <si>
    <t>红昇</t>
  </si>
  <si>
    <t>C49SZX20240185MZ</t>
  </si>
  <si>
    <t>C49SZX20240193JY</t>
  </si>
  <si>
    <t>C49SZX20240208MZ</t>
  </si>
  <si>
    <t>C49SHA20241202/HZY</t>
  </si>
  <si>
    <t>C49SHA20241203/ZQR</t>
  </si>
  <si>
    <t>C49SHA20241203/HZY</t>
  </si>
  <si>
    <t>C49SHA20241206/TWB</t>
  </si>
  <si>
    <t>C49SHA20241211/TWB</t>
  </si>
  <si>
    <t>LX20241209001</t>
  </si>
  <si>
    <t>宁波祖创电子</t>
  </si>
  <si>
    <t>浙江正泰</t>
  </si>
  <si>
    <t xml:space="preserve">罗宣半导体设备 (无锡) </t>
  </si>
  <si>
    <t>C49BJS20241120XHHR1</t>
  </si>
  <si>
    <t>C49SHA20241212/ZQR</t>
  </si>
  <si>
    <t>宁波高新区宁工</t>
  </si>
  <si>
    <t>深圳卓昌(end user:惠州卓昌）</t>
  </si>
  <si>
    <t>网娱视通</t>
  </si>
  <si>
    <t>C49SZX20240209JL/4600006197</t>
  </si>
  <si>
    <t>C49SZX20240201JY</t>
  </si>
  <si>
    <t>酷特</t>
  </si>
  <si>
    <t>C28SHA20241217/ZQR</t>
  </si>
  <si>
    <t>HELLER 2043MK5 N2</t>
  </si>
  <si>
    <t>C49SZX20240180DZ&amp;JAL</t>
  </si>
  <si>
    <t>芯隆</t>
  </si>
  <si>
    <t>C49BJS20241218XHH</t>
  </si>
  <si>
    <t>北京恒立信通</t>
  </si>
  <si>
    <t>C49SZX20240219SX</t>
  </si>
  <si>
    <t>C49SHA20241120/HZY</t>
  </si>
  <si>
    <t>C49SZX20250003BY</t>
  </si>
  <si>
    <t>富瑞森</t>
  </si>
  <si>
    <t>C49SZX20240216SQ</t>
  </si>
  <si>
    <t>赛旺</t>
  </si>
  <si>
    <t>C28SZX20240212DX</t>
  </si>
  <si>
    <t>欧洋佳优</t>
  </si>
  <si>
    <t>C28SZX20240213DX</t>
  </si>
  <si>
    <t>C49SZX20240211DX</t>
  </si>
  <si>
    <t>C49SZX20250007JL</t>
  </si>
  <si>
    <t>C49SZX20250005SX</t>
  </si>
  <si>
    <t>C49SZX20250001MZ</t>
  </si>
  <si>
    <t>C49SZX20250009SX</t>
  </si>
  <si>
    <t>加一</t>
  </si>
  <si>
    <t>DSP-10-YMH</t>
  </si>
  <si>
    <t>C49SZX20250002EC</t>
  </si>
  <si>
    <t>C49SZX20240220SX</t>
  </si>
  <si>
    <t>雅达（end user:湖北奕宏）</t>
  </si>
  <si>
    <t>C49SZX20250011SQ</t>
  </si>
  <si>
    <t>C49SHA20250103/TWB</t>
  </si>
  <si>
    <t>C49SHA20250107/TWB</t>
  </si>
  <si>
    <t>紫光未来科技（杭州）</t>
  </si>
  <si>
    <t>C28SZX20240214LH</t>
  </si>
  <si>
    <t>中山得意</t>
  </si>
  <si>
    <t>Heller 1913MK5N2</t>
  </si>
  <si>
    <t>C49SZX20250013MZ</t>
  </si>
  <si>
    <t>C49SZX20250012BH</t>
  </si>
  <si>
    <t>C28SZX20250016JAL</t>
  </si>
  <si>
    <t>C28SZX20250017JAL</t>
  </si>
  <si>
    <t>C28SZX20250018JAL</t>
  </si>
  <si>
    <t>C49SZX20250015DZ</t>
  </si>
  <si>
    <t>C49SHA20250122/ZQR</t>
  </si>
  <si>
    <t>CKD VP-01G</t>
  </si>
  <si>
    <t>YRi-V</t>
  </si>
  <si>
    <t>C49CTU20250118/FZM</t>
  </si>
  <si>
    <t>C28XIY20250122/LJY</t>
  </si>
  <si>
    <t>C49BJS20250109ZX</t>
  </si>
  <si>
    <t>营口新山鹰</t>
  </si>
  <si>
    <t>FY 25/26</t>
  </si>
  <si>
    <t>FY 26/27</t>
  </si>
  <si>
    <t>C49SZX20250004MZ</t>
  </si>
  <si>
    <t>声谊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</si>
</sst>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  <numFmt numFmtId="172" formatCode="[$-409]d\-mmm;@"/>
  </numFmts>
  <fonts count="61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</borders>
  <cellStyleXfs count="3">
    <xf numFmtId="0" fontId="0" fillId="0" borderId="0">
      <alignment vertical="center"/>
    </xf>
    <xf numFmtId="165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71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7" fontId="9" fillId="3" borderId="4" xfId="1" applyNumberFormat="1" applyFont="1" applyFill="1" applyBorder="1" applyAlignment="1" applyProtection="1">
      <alignment vertical="center" wrapText="1"/>
      <protection locked="0"/>
    </xf>
    <xf numFmtId="16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10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6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165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7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7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7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164" fontId="34" fillId="0" borderId="1" xfId="0" applyNumberFormat="1" applyFont="1" applyBorder="1" applyAlignment="1">
      <alignment horizontal="center" vertical="center"/>
    </xf>
    <xf numFmtId="164" fontId="28" fillId="0" borderId="17" xfId="0" applyNumberFormat="1" applyFont="1" applyBorder="1" applyAlignment="1">
      <alignment horizontal="center" vertical="center"/>
    </xf>
    <xf numFmtId="164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7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7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8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9" fillId="0" borderId="0" xfId="1" applyNumberFormat="1" applyFont="1" applyFill="1" applyBorder="1" applyAlignment="1" applyProtection="1">
      <alignment horizontal="center" vertical="center"/>
      <protection locked="0"/>
    </xf>
    <xf numFmtId="16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8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 applyProtection="1">
      <alignment horizontal="right"/>
      <protection locked="0"/>
    </xf>
    <xf numFmtId="165" fontId="8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8" fillId="8" borderId="11" xfId="0" applyNumberFormat="1" applyFont="1" applyFill="1" applyBorder="1" applyAlignment="1" applyProtection="1">
      <alignment horizontal="center" vertical="center"/>
      <protection locked="0"/>
    </xf>
    <xf numFmtId="168" fontId="3" fillId="0" borderId="9" xfId="0" applyNumberFormat="1" applyFont="1" applyBorder="1" applyAlignment="1" applyProtection="1">
      <alignment horizontal="center"/>
      <protection locked="0"/>
    </xf>
    <xf numFmtId="168" fontId="3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7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7" fontId="59" fillId="2" borderId="1" xfId="1" applyNumberFormat="1" applyFont="1" applyFill="1" applyBorder="1">
      <alignment vertical="center"/>
    </xf>
    <xf numFmtId="165" fontId="2" fillId="2" borderId="1" xfId="1" applyFont="1" applyFill="1" applyBorder="1" applyAlignment="1">
      <alignment horizontal="center" vertical="center"/>
    </xf>
    <xf numFmtId="165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7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166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166" fontId="10" fillId="2" borderId="6" xfId="0" applyNumberFormat="1" applyFont="1" applyFill="1" applyBorder="1" applyAlignment="1">
      <alignment horizontal="center" vertical="center" wrapText="1"/>
    </xf>
    <xf numFmtId="0" fontId="10" fillId="2" borderId="25" xfId="0" applyFont="1" applyFill="1" applyBorder="1" applyAlignment="1">
      <alignment horizontal="center" vertical="center" wrapText="1"/>
    </xf>
    <xf numFmtId="4" fontId="29" fillId="2" borderId="6" xfId="0" applyNumberFormat="1" applyFont="1" applyFill="1" applyBorder="1" applyAlignment="1">
      <alignment horizontal="center" vertical="center"/>
    </xf>
    <xf numFmtId="167" fontId="10" fillId="2" borderId="6" xfId="0" applyNumberFormat="1" applyFont="1" applyFill="1" applyBorder="1">
      <alignment vertical="center"/>
    </xf>
    <xf numFmtId="0" fontId="30" fillId="2" borderId="6" xfId="0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7" fontId="30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6" fontId="29" fillId="0" borderId="0" xfId="0" applyNumberFormat="1" applyFont="1" applyAlignment="1">
      <alignment horizontal="center" vertical="center"/>
    </xf>
    <xf numFmtId="167" fontId="10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17" fontId="0" fillId="0" borderId="0" xfId="0" quotePrefix="1" applyNumberFormat="1" applyAlignment="1">
      <alignment horizontal="left" vertical="center"/>
    </xf>
    <xf numFmtId="4" fontId="0" fillId="0" borderId="34" xfId="0" applyNumberFormat="1" applyBorder="1" applyAlignment="1" applyProtection="1">
      <alignment horizontal="right"/>
      <protection locked="0"/>
    </xf>
    <xf numFmtId="4" fontId="0" fillId="0" borderId="33" xfId="0" applyNumberFormat="1" applyBorder="1" applyAlignment="1" applyProtection="1">
      <alignment horizontal="right"/>
      <protection locked="0"/>
    </xf>
    <xf numFmtId="172" fontId="10" fillId="0" borderId="6" xfId="0" applyNumberFormat="1" applyFont="1" applyBorder="1" applyAlignment="1" applyProtection="1">
      <alignment horizontal="left" vertical="center"/>
      <protection locked="0"/>
    </xf>
    <xf numFmtId="10" fontId="0" fillId="2" borderId="0" xfId="0" applyNumberFormat="1" applyFill="1" applyAlignment="1" applyProtection="1">
      <alignment horizontal="center" vertical="center"/>
      <protection locked="0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08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1204948</xdr:colOff>
      <xdr:row>7</xdr:row>
      <xdr:rowOff>177084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23739</xdr:colOff>
      <xdr:row>6</xdr:row>
      <xdr:rowOff>140224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557443</xdr:colOff>
      <xdr:row>8</xdr:row>
      <xdr:rowOff>98456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21812</xdr:colOff>
      <xdr:row>5</xdr:row>
      <xdr:rowOff>134645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212971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747791</xdr:colOff>
      <xdr:row>4</xdr:row>
      <xdr:rowOff>77288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/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topLeftCell="O1" zoomScale="70" zoomScaleNormal="70" workbookViewId="0">
      <pane ySplit="1" topLeftCell="A3917" activePane="bottomLeft" state="frozen"/>
      <selection activeCell="L1" sqref="L1"/>
      <selection pane="bottomLeft" activeCell="AD3926" sqref="AD3926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35.796875" bestFit="1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3430</v>
      </c>
      <c r="K1" s="141" t="s">
        <v>3428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3429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3420</v>
      </c>
      <c r="AS1" s="144" t="s">
        <v>41</v>
      </c>
      <c r="AT1" s="145" t="s">
        <v>3421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498509697.5142017</v>
      </c>
      <c r="AJ14" s="19">
        <f t="shared" si="8"/>
        <v>59391834.079470724</v>
      </c>
      <c r="AK14" s="20">
        <f t="shared" si="9"/>
        <v>0.11913877378038118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498509697.5142017</v>
      </c>
      <c r="AJ15" s="19">
        <f t="shared" si="8"/>
        <v>59391834.079470724</v>
      </c>
      <c r="AK15" s="20">
        <f t="shared" si="9"/>
        <v>0.11913877378038118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498509697.5142017</v>
      </c>
      <c r="AJ29" s="19">
        <f t="shared" si="8"/>
        <v>59391834.079470724</v>
      </c>
      <c r="AK29" s="20">
        <f t="shared" si="9"/>
        <v>0.11913877378038118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498509697.5142017</v>
      </c>
      <c r="AJ52" s="19">
        <f t="shared" si="8"/>
        <v>59391834.079470724</v>
      </c>
      <c r="AK52" s="20">
        <f t="shared" si="9"/>
        <v>0.11913877378038118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498509697.5142017</v>
      </c>
      <c r="AJ53" s="19">
        <f t="shared" si="8"/>
        <v>59391834.079470724</v>
      </c>
      <c r="AK53" s="20">
        <f t="shared" si="9"/>
        <v>0.11913877378038118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498509697.5142017</v>
      </c>
      <c r="AJ54" s="19">
        <f t="shared" si="8"/>
        <v>59391834.079470724</v>
      </c>
      <c r="AK54" s="20">
        <f t="shared" si="9"/>
        <v>0.11913877378038118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498509697.5142017</v>
      </c>
      <c r="AJ55" s="19">
        <f t="shared" si="8"/>
        <v>59391834.079470724</v>
      </c>
      <c r="AK55" s="20">
        <f t="shared" si="9"/>
        <v>0.11913877378038118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498509697.5142017</v>
      </c>
      <c r="AJ61" s="19">
        <f t="shared" si="8"/>
        <v>59391834.079470724</v>
      </c>
      <c r="AK61" s="20">
        <f t="shared" si="9"/>
        <v>0.11913877378038118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498509697.5142017</v>
      </c>
      <c r="AJ62" s="19">
        <f t="shared" si="8"/>
        <v>59391834.079470724</v>
      </c>
      <c r="AK62" s="20">
        <f t="shared" si="9"/>
        <v>0.11913877378038118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498509697.5142017</v>
      </c>
      <c r="AJ63" s="19">
        <f t="shared" si="8"/>
        <v>59391834.079470724</v>
      </c>
      <c r="AK63" s="20">
        <f t="shared" si="9"/>
        <v>0.11913877378038118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498509697.5142017</v>
      </c>
      <c r="AJ64" s="19">
        <f t="shared" si="8"/>
        <v>59391834.079470724</v>
      </c>
      <c r="AK64" s="20">
        <f t="shared" si="9"/>
        <v>0.11913877378038118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498509697.5142017</v>
      </c>
      <c r="AJ65" s="19">
        <f t="shared" si="8"/>
        <v>59391834.079470724</v>
      </c>
      <c r="AK65" s="20">
        <f t="shared" si="9"/>
        <v>0.11913877378038118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498509697.5142017</v>
      </c>
      <c r="AJ71" s="19">
        <f t="shared" si="24"/>
        <v>59391834.079470724</v>
      </c>
      <c r="AK71" s="20">
        <f t="shared" si="25"/>
        <v>0.11913877378038118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498509697.5142017</v>
      </c>
      <c r="AJ72" s="19">
        <f t="shared" si="24"/>
        <v>59391834.079470724</v>
      </c>
      <c r="AK72" s="20">
        <f t="shared" si="25"/>
        <v>0.11913877378038118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498509697.5142017</v>
      </c>
      <c r="AJ75" s="19">
        <f t="shared" si="24"/>
        <v>59391834.079470724</v>
      </c>
      <c r="AK75" s="20">
        <f t="shared" si="25"/>
        <v>0.11913877378038118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19295639.026548676</v>
      </c>
      <c r="AJ80" s="19">
        <f t="shared" si="24"/>
        <v>2246351.5681858407</v>
      </c>
      <c r="AK80" s="20">
        <f t="shared" si="25"/>
        <v>0.11641757834996333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21241742.157380536</v>
      </c>
      <c r="AJ87" s="27">
        <f t="shared" si="24"/>
        <v>2987081.1613773629</v>
      </c>
      <c r="AK87" s="28">
        <f t="shared" si="25"/>
        <v>0.14062317201884914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498509697.5142017</v>
      </c>
      <c r="AJ93" s="19">
        <f t="shared" si="24"/>
        <v>59391834.079470724</v>
      </c>
      <c r="AK93" s="20">
        <f t="shared" si="25"/>
        <v>0.11913877378038118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498509697.5142017</v>
      </c>
      <c r="AJ94" s="19">
        <f t="shared" si="24"/>
        <v>59391834.079470724</v>
      </c>
      <c r="AK94" s="20">
        <f t="shared" si="25"/>
        <v>0.11913877378038118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498509697.5142017</v>
      </c>
      <c r="AJ106" s="19">
        <f t="shared" si="24"/>
        <v>59391834.079470724</v>
      </c>
      <c r="AK106" s="20">
        <f t="shared" si="25"/>
        <v>0.11913877378038118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23146578.081415929</v>
      </c>
      <c r="AJ115" s="27">
        <f t="shared" si="24"/>
        <v>2745231.3889985834</v>
      </c>
      <c r="AK115" s="28">
        <f t="shared" si="25"/>
        <v>0.11860204041143742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498509697.5142017</v>
      </c>
      <c r="AJ132" s="19">
        <f t="shared" si="41"/>
        <v>59391834.079470724</v>
      </c>
      <c r="AK132" s="20">
        <f t="shared" si="42"/>
        <v>0.11913877378038118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498509697.5142017</v>
      </c>
      <c r="AJ137" s="19">
        <f t="shared" si="58"/>
        <v>59391834.079470724</v>
      </c>
      <c r="AK137" s="20">
        <f t="shared" si="59"/>
        <v>0.11913877378038118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498509697.5142017</v>
      </c>
      <c r="AJ138" s="19">
        <f t="shared" si="58"/>
        <v>59391834.079470724</v>
      </c>
      <c r="AK138" s="20">
        <f t="shared" si="59"/>
        <v>0.11913877378038118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498509697.5142017</v>
      </c>
      <c r="AJ139" s="19">
        <f t="shared" si="58"/>
        <v>59391834.079470724</v>
      </c>
      <c r="AK139" s="20">
        <f t="shared" si="59"/>
        <v>0.11913877378038118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498509697.5142017</v>
      </c>
      <c r="AJ140" s="19">
        <f t="shared" si="58"/>
        <v>59391834.079470724</v>
      </c>
      <c r="AK140" s="20">
        <f t="shared" si="59"/>
        <v>0.11913877378038118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498509697.5142017</v>
      </c>
      <c r="AJ141" s="19">
        <f t="shared" si="58"/>
        <v>59391834.079470724</v>
      </c>
      <c r="AK141" s="20">
        <f t="shared" si="59"/>
        <v>0.11913877378038118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498509697.5142017</v>
      </c>
      <c r="AJ142" s="19">
        <f t="shared" si="58"/>
        <v>59391834.079470724</v>
      </c>
      <c r="AK142" s="20">
        <f t="shared" si="59"/>
        <v>0.11913877378038118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498509697.5142017</v>
      </c>
      <c r="AJ143" s="19">
        <f t="shared" si="58"/>
        <v>59391834.079470724</v>
      </c>
      <c r="AK143" s="20">
        <f t="shared" si="59"/>
        <v>0.11913877378038118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498509697.5142017</v>
      </c>
      <c r="AJ146" s="19">
        <f t="shared" si="58"/>
        <v>59391834.079470724</v>
      </c>
      <c r="AK146" s="20">
        <f t="shared" si="59"/>
        <v>0.11913877378038118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3403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498509697.5142017</v>
      </c>
      <c r="AJ160" s="19">
        <f t="shared" si="58"/>
        <v>59391834.079470724</v>
      </c>
      <c r="AK160" s="20">
        <f t="shared" si="59"/>
        <v>0.11913877378038118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23146578.081415929</v>
      </c>
      <c r="AJ201" s="19">
        <f t="shared" si="77"/>
        <v>2745231.3889985834</v>
      </c>
      <c r="AK201" s="20">
        <f t="shared" si="78"/>
        <v>0.11860204041143742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23146578.081415929</v>
      </c>
      <c r="AJ202" s="19">
        <f t="shared" si="77"/>
        <v>2745231.3889985834</v>
      </c>
      <c r="AK202" s="20">
        <f t="shared" si="78"/>
        <v>0.11860204041143742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21241742.157380536</v>
      </c>
      <c r="AJ222" s="27">
        <f t="shared" si="77"/>
        <v>2987081.1613773629</v>
      </c>
      <c r="AK222" s="28">
        <f t="shared" si="78"/>
        <v>0.14062317201884914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498509697.5142017</v>
      </c>
      <c r="AJ240" s="19">
        <f t="shared" si="77"/>
        <v>59391834.079470724</v>
      </c>
      <c r="AK240" s="20">
        <f t="shared" si="78"/>
        <v>0.11913877378038118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498509697.5142017</v>
      </c>
      <c r="AJ241" s="19">
        <f t="shared" si="77"/>
        <v>59391834.079470724</v>
      </c>
      <c r="AK241" s="20">
        <f t="shared" si="78"/>
        <v>0.11913877378038118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498509697.5142017</v>
      </c>
      <c r="AJ245" s="19">
        <f t="shared" si="77"/>
        <v>59391834.079470724</v>
      </c>
      <c r="AK245" s="20">
        <f t="shared" si="78"/>
        <v>0.11913877378038118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498509697.5142017</v>
      </c>
      <c r="AJ246" s="19">
        <f t="shared" si="77"/>
        <v>59391834.079470724</v>
      </c>
      <c r="AK246" s="20">
        <f t="shared" si="78"/>
        <v>0.11913877378038118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19295639.026548676</v>
      </c>
      <c r="AJ250" s="19">
        <f t="shared" si="77"/>
        <v>2246351.5681858407</v>
      </c>
      <c r="AK250" s="20">
        <f t="shared" si="78"/>
        <v>0.11641757834996333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498509697.5142017</v>
      </c>
      <c r="AJ282" s="19">
        <f t="shared" si="97"/>
        <v>59391834.079470724</v>
      </c>
      <c r="AK282" s="20">
        <f t="shared" si="98"/>
        <v>0.11913877378038118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498509697.5142017</v>
      </c>
      <c r="AJ283" s="19">
        <f t="shared" si="97"/>
        <v>59391834.079470724</v>
      </c>
      <c r="AK283" s="20">
        <f t="shared" si="98"/>
        <v>0.11913877378038118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498509697.5142017</v>
      </c>
      <c r="AJ293" s="19">
        <f t="shared" si="97"/>
        <v>59391834.079470724</v>
      </c>
      <c r="AK293" s="20">
        <f t="shared" si="98"/>
        <v>0.11913877378038118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498509697.5142017</v>
      </c>
      <c r="AJ294" s="19">
        <f t="shared" si="97"/>
        <v>59391834.079470724</v>
      </c>
      <c r="AK294" s="20">
        <f t="shared" si="98"/>
        <v>0.11913877378038118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19295639.026548676</v>
      </c>
      <c r="AJ310" s="19">
        <f t="shared" si="97"/>
        <v>2246351.5681858407</v>
      </c>
      <c r="AK310" s="20">
        <f t="shared" si="98"/>
        <v>0.11641757834996333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19295639.026548676</v>
      </c>
      <c r="AJ311" s="19">
        <f t="shared" si="97"/>
        <v>2246351.5681858407</v>
      </c>
      <c r="AK311" s="20">
        <f t="shared" si="98"/>
        <v>0.11641757834996333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498509697.5142017</v>
      </c>
      <c r="AJ319" s="19">
        <f t="shared" si="97"/>
        <v>59391834.079470724</v>
      </c>
      <c r="AK319" s="20">
        <f t="shared" si="98"/>
        <v>0.11913877378038118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498509697.5142017</v>
      </c>
      <c r="AJ323" s="19">
        <f t="shared" si="97"/>
        <v>59391834.079470724</v>
      </c>
      <c r="AK323" s="20">
        <f t="shared" si="98"/>
        <v>0.11913877378038118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498509697.5142017</v>
      </c>
      <c r="AJ324" s="19">
        <f t="shared" si="97"/>
        <v>59391834.079470724</v>
      </c>
      <c r="AK324" s="20">
        <f t="shared" si="98"/>
        <v>0.11913877378038118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498509697.5142017</v>
      </c>
      <c r="AJ325" s="19">
        <f t="shared" si="97"/>
        <v>59391834.079470724</v>
      </c>
      <c r="AK325" s="20">
        <f t="shared" si="98"/>
        <v>0.11913877378038118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498509697.5142017</v>
      </c>
      <c r="AJ326" s="19">
        <f t="shared" ref="AJ326:AJ389" si="116">IF(P326="C66 SERVICE","",SUMIFS(AC:AC,F:F,F326,G:G,G326,E:E,E326))</f>
        <v>59391834.079470724</v>
      </c>
      <c r="AK326" s="20">
        <f t="shared" ref="AK326:AK389" si="117">IF(AJ326&gt;0,AJ326/AI326,"")</f>
        <v>0.11913877378038118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498509697.5142017</v>
      </c>
      <c r="AJ336" s="19">
        <f t="shared" si="116"/>
        <v>59391834.079470724</v>
      </c>
      <c r="AK336" s="20">
        <f t="shared" si="117"/>
        <v>0.11913877378038118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19295639.026548676</v>
      </c>
      <c r="AJ342" s="19">
        <f t="shared" si="116"/>
        <v>2246351.5681858407</v>
      </c>
      <c r="AK342" s="20">
        <f t="shared" si="117"/>
        <v>0.11641757834996333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19295639.026548676</v>
      </c>
      <c r="AJ343" s="19">
        <f t="shared" si="116"/>
        <v>2246351.5681858407</v>
      </c>
      <c r="AK343" s="20">
        <f t="shared" si="117"/>
        <v>0.11641757834996333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498509697.5142017</v>
      </c>
      <c r="AJ351" s="19">
        <f t="shared" si="116"/>
        <v>59391834.079470724</v>
      </c>
      <c r="AK351" s="20">
        <f t="shared" si="117"/>
        <v>0.11913877378038118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498509697.5142017</v>
      </c>
      <c r="AJ353" s="19">
        <f t="shared" si="116"/>
        <v>59391834.079470724</v>
      </c>
      <c r="AK353" s="20">
        <f t="shared" si="117"/>
        <v>0.11913877378038118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498509697.5142017</v>
      </c>
      <c r="AJ354" s="19">
        <f t="shared" si="116"/>
        <v>59391834.079470724</v>
      </c>
      <c r="AK354" s="20">
        <f t="shared" si="117"/>
        <v>0.11913877378038118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23146578.081415929</v>
      </c>
      <c r="AJ465" s="27">
        <f t="shared" si="152"/>
        <v>2745231.3889985834</v>
      </c>
      <c r="AK465" s="28">
        <f t="shared" si="153"/>
        <v>0.11860204041143742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23146578.081415929</v>
      </c>
      <c r="AJ466" s="27">
        <f t="shared" si="152"/>
        <v>2745231.3889985834</v>
      </c>
      <c r="AK466" s="28">
        <f t="shared" si="153"/>
        <v>0.11860204041143742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23146578.081415929</v>
      </c>
      <c r="AJ467" s="27">
        <f t="shared" si="152"/>
        <v>2745231.3889985834</v>
      </c>
      <c r="AK467" s="28">
        <f t="shared" si="153"/>
        <v>0.11860204041143742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498509697.5142017</v>
      </c>
      <c r="AJ476" s="19">
        <f t="shared" si="152"/>
        <v>59391834.079470724</v>
      </c>
      <c r="AK476" s="20">
        <f t="shared" si="153"/>
        <v>0.11913877378038118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498509697.5142017</v>
      </c>
      <c r="AJ504" s="19">
        <f t="shared" si="152"/>
        <v>59391834.079470724</v>
      </c>
      <c r="AK504" s="20">
        <f t="shared" si="153"/>
        <v>0.11913877378038118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19295639.026548676</v>
      </c>
      <c r="AJ505" s="19">
        <f t="shared" si="152"/>
        <v>2246351.5681858407</v>
      </c>
      <c r="AK505" s="20">
        <f t="shared" si="153"/>
        <v>0.11641757834996333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19295639.026548676</v>
      </c>
      <c r="AJ506" s="19">
        <f t="shared" si="152"/>
        <v>2246351.5681858407</v>
      </c>
      <c r="AK506" s="20">
        <f t="shared" si="153"/>
        <v>0.11641757834996333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19295639.026548676</v>
      </c>
      <c r="AJ507" s="19">
        <f t="shared" si="152"/>
        <v>2246351.5681858407</v>
      </c>
      <c r="AK507" s="20">
        <f t="shared" si="153"/>
        <v>0.11641757834996333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19295639.026548676</v>
      </c>
      <c r="AJ508" s="19">
        <f t="shared" si="152"/>
        <v>2246351.5681858407</v>
      </c>
      <c r="AK508" s="20">
        <f t="shared" si="153"/>
        <v>0.11641757834996333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19295639.026548676</v>
      </c>
      <c r="AJ540" s="19">
        <f t="shared" si="170"/>
        <v>2246351.5681858407</v>
      </c>
      <c r="AK540" s="20">
        <f t="shared" si="171"/>
        <v>0.11641757834996333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19295639.026548676</v>
      </c>
      <c r="AJ541" s="19">
        <f t="shared" si="170"/>
        <v>2246351.5681858407</v>
      </c>
      <c r="AK541" s="20">
        <f t="shared" si="171"/>
        <v>0.11641757834996333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19295639.026548676</v>
      </c>
      <c r="AJ542" s="19">
        <f t="shared" si="170"/>
        <v>2246351.5681858407</v>
      </c>
      <c r="AK542" s="20">
        <f t="shared" si="171"/>
        <v>0.11641757834996333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498509697.5142017</v>
      </c>
      <c r="AJ549" s="19">
        <f t="shared" si="170"/>
        <v>59391834.079470724</v>
      </c>
      <c r="AK549" s="20">
        <f t="shared" si="171"/>
        <v>0.11913877378038118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498509697.5142017</v>
      </c>
      <c r="AJ550" s="19">
        <f t="shared" si="170"/>
        <v>59391834.079470724</v>
      </c>
      <c r="AK550" s="20">
        <f t="shared" si="171"/>
        <v>0.11913877378038118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498509697.5142017</v>
      </c>
      <c r="AJ578" s="19">
        <f t="shared" si="170"/>
        <v>59391834.079470724</v>
      </c>
      <c r="AK578" s="20">
        <f t="shared" si="171"/>
        <v>0.11913877378038118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498509697.5142017</v>
      </c>
      <c r="AJ579" s="19">
        <f t="shared" si="170"/>
        <v>59391834.079470724</v>
      </c>
      <c r="AK579" s="20">
        <f t="shared" si="171"/>
        <v>0.11913877378038118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498509697.5142017</v>
      </c>
      <c r="AJ580" s="19">
        <f t="shared" si="170"/>
        <v>59391834.079470724</v>
      </c>
      <c r="AK580" s="20">
        <f t="shared" si="171"/>
        <v>0.11913877378038118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498509697.5142017</v>
      </c>
      <c r="AJ581" s="19">
        <f t="shared" si="170"/>
        <v>59391834.079470724</v>
      </c>
      <c r="AK581" s="20">
        <f t="shared" si="171"/>
        <v>0.11913877378038118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498509697.5142017</v>
      </c>
      <c r="AJ600" s="19">
        <f t="shared" si="189"/>
        <v>59391834.079470724</v>
      </c>
      <c r="AK600" s="20">
        <f t="shared" si="190"/>
        <v>0.11913877378038118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498509697.5142017</v>
      </c>
      <c r="AJ608" s="19">
        <f t="shared" si="189"/>
        <v>59391834.079470724</v>
      </c>
      <c r="AK608" s="20">
        <f t="shared" si="190"/>
        <v>0.11913877378038118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498509697.5142017</v>
      </c>
      <c r="AJ609" s="19">
        <f t="shared" si="189"/>
        <v>59391834.079470724</v>
      </c>
      <c r="AK609" s="20">
        <f t="shared" si="190"/>
        <v>0.11913877378038118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21241742.157380536</v>
      </c>
      <c r="AJ612" s="27">
        <f t="shared" si="189"/>
        <v>2987081.1613773629</v>
      </c>
      <c r="AK612" s="28">
        <f t="shared" si="190"/>
        <v>0.14062317201884914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498509697.5142017</v>
      </c>
      <c r="AJ615" s="19">
        <f t="shared" si="189"/>
        <v>59391834.079470724</v>
      </c>
      <c r="AK615" s="20">
        <f t="shared" si="190"/>
        <v>0.11913877378038118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498509697.5142017</v>
      </c>
      <c r="AJ616" s="19">
        <f t="shared" si="189"/>
        <v>59391834.079470724</v>
      </c>
      <c r="AK616" s="20">
        <f t="shared" si="190"/>
        <v>0.11913877378038118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498509697.5142017</v>
      </c>
      <c r="AJ619" s="19">
        <f t="shared" si="189"/>
        <v>59391834.079470724</v>
      </c>
      <c r="AK619" s="20">
        <f t="shared" si="190"/>
        <v>0.11913877378038118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19295639.026548676</v>
      </c>
      <c r="AJ622" s="19">
        <f t="shared" si="189"/>
        <v>2246351.5681858407</v>
      </c>
      <c r="AK622" s="20">
        <f t="shared" si="190"/>
        <v>0.11641757834996333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498509697.5142017</v>
      </c>
      <c r="AJ631" s="19">
        <f t="shared" si="189"/>
        <v>59391834.079470724</v>
      </c>
      <c r="AK631" s="20">
        <f t="shared" si="190"/>
        <v>0.11913877378038118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498509697.5142017</v>
      </c>
      <c r="AJ632" s="19">
        <f t="shared" si="189"/>
        <v>59391834.079470724</v>
      </c>
      <c r="AK632" s="20">
        <f t="shared" si="190"/>
        <v>0.11913877378038118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19295639.026548676</v>
      </c>
      <c r="AJ633" s="19">
        <f t="shared" si="189"/>
        <v>2246351.5681858407</v>
      </c>
      <c r="AK633" s="20">
        <f t="shared" si="190"/>
        <v>0.11641757834996333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19295639.026548676</v>
      </c>
      <c r="AJ634" s="19">
        <f t="shared" si="189"/>
        <v>2246351.5681858407</v>
      </c>
      <c r="AK634" s="20">
        <f t="shared" si="190"/>
        <v>0.11641757834996333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498509697.5142017</v>
      </c>
      <c r="AJ668" s="19">
        <f t="shared" si="209"/>
        <v>59391834.079470724</v>
      </c>
      <c r="AK668" s="20">
        <f t="shared" si="210"/>
        <v>0.11913877378038118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498509697.5142017</v>
      </c>
      <c r="AJ669" s="19">
        <f t="shared" si="209"/>
        <v>59391834.079470724</v>
      </c>
      <c r="AK669" s="20">
        <f t="shared" si="210"/>
        <v>0.11913877378038118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21241742.157380536</v>
      </c>
      <c r="AJ695" s="27">
        <f t="shared" si="209"/>
        <v>2987081.1613773629</v>
      </c>
      <c r="AK695" s="28">
        <f t="shared" si="210"/>
        <v>0.14062317201884914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498509697.5142017</v>
      </c>
      <c r="AJ698" s="19">
        <f t="shared" si="209"/>
        <v>59391834.079470724</v>
      </c>
      <c r="AK698" s="20">
        <f t="shared" si="210"/>
        <v>0.11913877378038118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498509697.5142017</v>
      </c>
      <c r="AJ699" s="19">
        <f t="shared" si="209"/>
        <v>59391834.079470724</v>
      </c>
      <c r="AK699" s="20">
        <f t="shared" si="210"/>
        <v>0.11913877378038118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498509697.5142017</v>
      </c>
      <c r="AJ733" s="19">
        <f t="shared" si="227"/>
        <v>59391834.079470724</v>
      </c>
      <c r="AK733" s="20">
        <f t="shared" si="228"/>
        <v>0.11913877378038118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498509697.5142017</v>
      </c>
      <c r="AJ734" s="19">
        <f t="shared" si="227"/>
        <v>59391834.079470724</v>
      </c>
      <c r="AK734" s="20">
        <f t="shared" si="228"/>
        <v>0.11913877378038118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498509697.5142017</v>
      </c>
      <c r="AJ751" s="19">
        <f t="shared" si="227"/>
        <v>59391834.079470724</v>
      </c>
      <c r="AK751" s="20">
        <f t="shared" si="228"/>
        <v>0.11913877378038118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498509697.5142017</v>
      </c>
      <c r="AJ752" s="19">
        <f t="shared" si="227"/>
        <v>59391834.079470724</v>
      </c>
      <c r="AK752" s="20">
        <f t="shared" si="228"/>
        <v>0.11913877378038118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498509697.5142017</v>
      </c>
      <c r="AJ774" s="19">
        <f t="shared" ref="AJ774:AJ837" si="245">IF(P774="C66 SERVICE","",SUMIFS(AC:AC,F:F,F774,G:G,G774,E:E,E774))</f>
        <v>59391834.079470724</v>
      </c>
      <c r="AK774" s="20">
        <f t="shared" ref="AK774:AK837" si="246">IF(AJ774&gt;0,AJ774/AI774,"")</f>
        <v>0.11913877378038118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498509697.5142017</v>
      </c>
      <c r="AJ776" s="19">
        <f t="shared" si="245"/>
        <v>59391834.079470724</v>
      </c>
      <c r="AK776" s="20">
        <f t="shared" si="246"/>
        <v>0.11913877378038118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498509697.5142017</v>
      </c>
      <c r="AJ777" s="19">
        <f t="shared" si="245"/>
        <v>59391834.079470724</v>
      </c>
      <c r="AK777" s="20">
        <f t="shared" si="246"/>
        <v>0.11913877378038118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498509697.5142017</v>
      </c>
      <c r="AJ781" s="19">
        <f t="shared" si="245"/>
        <v>59391834.079470724</v>
      </c>
      <c r="AK781" s="20">
        <f t="shared" si="246"/>
        <v>0.11913877378038118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498509697.5142017</v>
      </c>
      <c r="AJ816" s="19">
        <f t="shared" si="245"/>
        <v>59391834.079470724</v>
      </c>
      <c r="AK816" s="20">
        <f t="shared" si="246"/>
        <v>0.11913877378038118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498509697.5142017</v>
      </c>
      <c r="AJ817" s="19">
        <f t="shared" si="245"/>
        <v>59391834.079470724</v>
      </c>
      <c r="AK817" s="20">
        <f t="shared" si="246"/>
        <v>0.11913877378038118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498509697.5142017</v>
      </c>
      <c r="AJ820" s="19">
        <f t="shared" si="245"/>
        <v>59391834.079470724</v>
      </c>
      <c r="AK820" s="20">
        <f t="shared" si="246"/>
        <v>0.11913877378038118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498509697.5142017</v>
      </c>
      <c r="AJ823" s="19">
        <f t="shared" si="245"/>
        <v>59391834.079470724</v>
      </c>
      <c r="AK823" s="20">
        <f t="shared" si="246"/>
        <v>0.11913877378038118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498509697.5142017</v>
      </c>
      <c r="AJ824" s="19">
        <f t="shared" si="245"/>
        <v>59391834.079470724</v>
      </c>
      <c r="AK824" s="20">
        <f t="shared" si="246"/>
        <v>0.11913877378038118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498509697.5142017</v>
      </c>
      <c r="AJ825" s="19">
        <f t="shared" si="245"/>
        <v>59391834.079470724</v>
      </c>
      <c r="AK825" s="20">
        <f t="shared" si="246"/>
        <v>0.11913877378038118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498509697.5142017</v>
      </c>
      <c r="AJ852" s="19">
        <f t="shared" si="263"/>
        <v>59391834.079470724</v>
      </c>
      <c r="AK852" s="20">
        <f t="shared" si="264"/>
        <v>0.11913877378038118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498509697.5142017</v>
      </c>
      <c r="AJ853" s="19">
        <f t="shared" si="263"/>
        <v>59391834.079470724</v>
      </c>
      <c r="AK853" s="20">
        <f t="shared" si="264"/>
        <v>0.11913877378038118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498509697.5142017</v>
      </c>
      <c r="AJ854" s="19">
        <f t="shared" si="263"/>
        <v>59391834.079470724</v>
      </c>
      <c r="AK854" s="20">
        <f t="shared" si="264"/>
        <v>0.11913877378038118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498509697.5142017</v>
      </c>
      <c r="AJ871" s="19">
        <f t="shared" si="263"/>
        <v>59391834.079470724</v>
      </c>
      <c r="AK871" s="20">
        <f t="shared" si="264"/>
        <v>0.11913877378038118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498509697.5142017</v>
      </c>
      <c r="AJ872" s="19">
        <f t="shared" si="263"/>
        <v>59391834.079470724</v>
      </c>
      <c r="AK872" s="20">
        <f t="shared" si="264"/>
        <v>0.11913877378038118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498509697.5142017</v>
      </c>
      <c r="AJ873" s="19">
        <f t="shared" si="263"/>
        <v>59391834.079470724</v>
      </c>
      <c r="AK873" s="20">
        <f t="shared" si="264"/>
        <v>0.11913877378038118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498509697.5142017</v>
      </c>
      <c r="AJ874" s="19">
        <f t="shared" si="263"/>
        <v>59391834.079470724</v>
      </c>
      <c r="AK874" s="20">
        <f t="shared" si="264"/>
        <v>0.11913877378038118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23146578.081415929</v>
      </c>
      <c r="AJ875" s="19">
        <f t="shared" si="263"/>
        <v>2745231.3889985834</v>
      </c>
      <c r="AK875" s="20">
        <f t="shared" si="264"/>
        <v>0.11860204041143742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23146578.081415929</v>
      </c>
      <c r="AJ876" s="19">
        <f t="shared" si="263"/>
        <v>2745231.3889985834</v>
      </c>
      <c r="AK876" s="20">
        <f t="shared" si="264"/>
        <v>0.11860204041143742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23146578.081415929</v>
      </c>
      <c r="AJ877" s="19">
        <f t="shared" si="263"/>
        <v>2745231.3889985834</v>
      </c>
      <c r="AK877" s="20">
        <f t="shared" si="264"/>
        <v>0.11860204041143742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23146578.081415929</v>
      </c>
      <c r="AJ878" s="19">
        <f t="shared" si="263"/>
        <v>2745231.3889985834</v>
      </c>
      <c r="AK878" s="20">
        <f t="shared" si="264"/>
        <v>0.11860204041143742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23146578.081415929</v>
      </c>
      <c r="AJ879" s="19">
        <f t="shared" si="263"/>
        <v>2745231.3889985834</v>
      </c>
      <c r="AK879" s="20">
        <f t="shared" si="264"/>
        <v>0.11860204041143742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23146578.081415929</v>
      </c>
      <c r="AJ880" s="19">
        <f t="shared" si="263"/>
        <v>2745231.3889985834</v>
      </c>
      <c r="AK880" s="20">
        <f t="shared" si="264"/>
        <v>0.11860204041143742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23146578.081415929</v>
      </c>
      <c r="AJ881" s="19">
        <f t="shared" si="263"/>
        <v>2745231.3889985834</v>
      </c>
      <c r="AK881" s="20">
        <f t="shared" si="264"/>
        <v>0.11860204041143742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23146578.081415929</v>
      </c>
      <c r="AJ882" s="19">
        <f t="shared" si="263"/>
        <v>2745231.3889985834</v>
      </c>
      <c r="AK882" s="20">
        <f t="shared" si="264"/>
        <v>0.11860204041143742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23146578.081415929</v>
      </c>
      <c r="AJ883" s="19">
        <f t="shared" si="263"/>
        <v>2745231.3889985834</v>
      </c>
      <c r="AK883" s="20">
        <f t="shared" si="264"/>
        <v>0.11860204041143742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23146578.081415929</v>
      </c>
      <c r="AJ884" s="19">
        <f t="shared" si="263"/>
        <v>2745231.3889985834</v>
      </c>
      <c r="AK884" s="20">
        <f t="shared" si="264"/>
        <v>0.11860204041143742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23146578.081415929</v>
      </c>
      <c r="AJ885" s="19">
        <f t="shared" si="263"/>
        <v>2745231.3889985834</v>
      </c>
      <c r="AK885" s="20">
        <f t="shared" si="264"/>
        <v>0.11860204041143742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23146578.081415929</v>
      </c>
      <c r="AJ886" s="19">
        <f t="shared" si="263"/>
        <v>2745231.3889985834</v>
      </c>
      <c r="AK886" s="20">
        <f t="shared" si="264"/>
        <v>0.11860204041143742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21241742.157380536</v>
      </c>
      <c r="AJ888" s="27">
        <f t="shared" si="263"/>
        <v>2987081.1613773629</v>
      </c>
      <c r="AK888" s="28">
        <f t="shared" si="264"/>
        <v>0.14062317201884914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498509697.5142017</v>
      </c>
      <c r="AJ902" s="19">
        <f t="shared" ref="AJ902:AJ965" si="283">IF(P902="C66 SERVICE","",SUMIFS(AC:AC,F:F,F902,G:G,G902,E:E,E902))</f>
        <v>59391834.079470724</v>
      </c>
      <c r="AK902" s="20">
        <f t="shared" ref="AK902:AK965" si="284">IF(AJ902&gt;0,AJ902/AI902,"")</f>
        <v>0.11913877378038118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498509697.5142017</v>
      </c>
      <c r="AJ903" s="19">
        <f t="shared" si="283"/>
        <v>59391834.079470724</v>
      </c>
      <c r="AK903" s="20">
        <f t="shared" si="284"/>
        <v>0.11913877378038118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498509697.5142017</v>
      </c>
      <c r="AJ904" s="19">
        <f t="shared" si="283"/>
        <v>59391834.079470724</v>
      </c>
      <c r="AK904" s="20">
        <f t="shared" si="284"/>
        <v>0.11913877378038118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498509697.5142017</v>
      </c>
      <c r="AJ905" s="19">
        <f t="shared" si="283"/>
        <v>59391834.079470724</v>
      </c>
      <c r="AK905" s="20">
        <f t="shared" si="284"/>
        <v>0.11913877378038118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498509697.5142017</v>
      </c>
      <c r="AJ906" s="19">
        <f t="shared" si="283"/>
        <v>59391834.079470724</v>
      </c>
      <c r="AK906" s="20">
        <f t="shared" si="284"/>
        <v>0.11913877378038118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498509697.5142017</v>
      </c>
      <c r="AJ907" s="19">
        <f t="shared" si="283"/>
        <v>59391834.079470724</v>
      </c>
      <c r="AK907" s="20">
        <f t="shared" si="284"/>
        <v>0.11913877378038118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21241742.157380536</v>
      </c>
      <c r="AJ912" s="27">
        <f t="shared" si="283"/>
        <v>2987081.1613773629</v>
      </c>
      <c r="AK912" s="28">
        <f t="shared" si="284"/>
        <v>0.14062317201884914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498509697.5142017</v>
      </c>
      <c r="AJ914" s="19">
        <f t="shared" si="283"/>
        <v>59391834.079470724</v>
      </c>
      <c r="AK914" s="20">
        <f t="shared" si="284"/>
        <v>0.11913877378038118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498509697.5142017</v>
      </c>
      <c r="AJ918" s="19">
        <f t="shared" si="283"/>
        <v>59391834.079470724</v>
      </c>
      <c r="AK918" s="20">
        <f t="shared" si="284"/>
        <v>0.11913877378038118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498509697.5142017</v>
      </c>
      <c r="AJ919" s="19">
        <f t="shared" si="283"/>
        <v>59391834.079470724</v>
      </c>
      <c r="AK919" s="20">
        <f t="shared" si="284"/>
        <v>0.11913877378038118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498509697.5142017</v>
      </c>
      <c r="AJ925" s="19">
        <f t="shared" si="283"/>
        <v>59391834.079470724</v>
      </c>
      <c r="AK925" s="20">
        <f t="shared" si="284"/>
        <v>0.11913877378038118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498509697.5142017</v>
      </c>
      <c r="AJ926" s="19">
        <f t="shared" si="283"/>
        <v>59391834.079470724</v>
      </c>
      <c r="AK926" s="20">
        <f t="shared" si="284"/>
        <v>0.11913877378038118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498509697.5142017</v>
      </c>
      <c r="AJ978" s="19">
        <f t="shared" si="300"/>
        <v>59391834.079470724</v>
      </c>
      <c r="AK978" s="20">
        <f t="shared" si="301"/>
        <v>0.11913877378038118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498509697.5142017</v>
      </c>
      <c r="AJ989" s="19">
        <f t="shared" si="300"/>
        <v>59391834.079470724</v>
      </c>
      <c r="AK989" s="20">
        <f t="shared" si="301"/>
        <v>0.11913877378038118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498509697.5142017</v>
      </c>
      <c r="AJ990" s="19">
        <f t="shared" si="300"/>
        <v>59391834.079470724</v>
      </c>
      <c r="AK990" s="20">
        <f t="shared" si="301"/>
        <v>0.11913877378038118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21241742.157380536</v>
      </c>
      <c r="AJ992" s="27">
        <f t="shared" si="300"/>
        <v>2987081.1613773629</v>
      </c>
      <c r="AK992" s="28">
        <f t="shared" si="301"/>
        <v>0.14062317201884914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498509697.5142017</v>
      </c>
      <c r="AJ1008" s="19">
        <f t="shared" si="300"/>
        <v>59391834.079470724</v>
      </c>
      <c r="AK1008" s="20">
        <f t="shared" si="301"/>
        <v>0.11913877378038118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498509697.5142017</v>
      </c>
      <c r="AJ1009" s="19">
        <f t="shared" si="300"/>
        <v>59391834.079470724</v>
      </c>
      <c r="AK1009" s="20">
        <f t="shared" si="301"/>
        <v>0.11913877378038118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498509697.5142017</v>
      </c>
      <c r="AJ1010" s="19">
        <f t="shared" si="300"/>
        <v>59391834.079470724</v>
      </c>
      <c r="AK1010" s="20">
        <f t="shared" si="301"/>
        <v>0.11913877378038118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498509697.5142017</v>
      </c>
      <c r="AJ1011" s="19">
        <f t="shared" si="300"/>
        <v>59391834.079470724</v>
      </c>
      <c r="AK1011" s="20">
        <f t="shared" si="301"/>
        <v>0.11913877378038118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498509697.5142017</v>
      </c>
      <c r="AJ1012" s="19">
        <f t="shared" si="300"/>
        <v>59391834.079470724</v>
      </c>
      <c r="AK1012" s="20">
        <f t="shared" si="301"/>
        <v>0.11913877378038118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498509697.5142017</v>
      </c>
      <c r="AJ1013" s="19">
        <f t="shared" si="300"/>
        <v>59391834.079470724</v>
      </c>
      <c r="AK1013" s="20">
        <f t="shared" si="301"/>
        <v>0.11913877378038118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498509697.5142017</v>
      </c>
      <c r="AJ1014" s="19">
        <f t="shared" si="300"/>
        <v>59391834.079470724</v>
      </c>
      <c r="AK1014" s="20">
        <f t="shared" si="301"/>
        <v>0.11913877378038118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498509697.5142017</v>
      </c>
      <c r="AJ1015" s="19">
        <f t="shared" si="300"/>
        <v>59391834.079470724</v>
      </c>
      <c r="AK1015" s="20">
        <f t="shared" si="301"/>
        <v>0.11913877378038118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498509697.5142017</v>
      </c>
      <c r="AJ1016" s="19">
        <f t="shared" si="300"/>
        <v>59391834.079470724</v>
      </c>
      <c r="AK1016" s="20">
        <f t="shared" si="301"/>
        <v>0.11913877378038118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498509697.5142017</v>
      </c>
      <c r="AJ1017" s="19">
        <f t="shared" si="300"/>
        <v>59391834.079470724</v>
      </c>
      <c r="AK1017" s="20">
        <f t="shared" si="301"/>
        <v>0.11913877378038118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498509697.5142017</v>
      </c>
      <c r="AJ1018" s="19">
        <f t="shared" si="300"/>
        <v>59391834.079470724</v>
      </c>
      <c r="AK1018" s="20">
        <f t="shared" si="301"/>
        <v>0.11913877378038118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498509697.5142017</v>
      </c>
      <c r="AJ1019" s="19">
        <f t="shared" si="300"/>
        <v>59391834.079470724</v>
      </c>
      <c r="AK1019" s="20">
        <f t="shared" si="301"/>
        <v>0.11913877378038118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498509697.5142017</v>
      </c>
      <c r="AJ1020" s="19">
        <f t="shared" si="300"/>
        <v>59391834.079470724</v>
      </c>
      <c r="AK1020" s="20">
        <f t="shared" si="301"/>
        <v>0.11913877378038118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498509697.5142017</v>
      </c>
      <c r="AJ1021" s="19">
        <f t="shared" si="300"/>
        <v>59391834.079470724</v>
      </c>
      <c r="AK1021" s="20">
        <f t="shared" si="301"/>
        <v>0.11913877378038118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498509697.5142017</v>
      </c>
      <c r="AJ1022" s="19">
        <f t="shared" si="300"/>
        <v>59391834.079470724</v>
      </c>
      <c r="AK1022" s="20">
        <f t="shared" si="301"/>
        <v>0.11913877378038118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498509697.5142017</v>
      </c>
      <c r="AJ1023" s="19">
        <f t="shared" si="300"/>
        <v>59391834.079470724</v>
      </c>
      <c r="AK1023" s="20">
        <f t="shared" si="301"/>
        <v>0.11913877378038118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498509697.5142017</v>
      </c>
      <c r="AJ1024" s="19">
        <f t="shared" si="300"/>
        <v>59391834.079470724</v>
      </c>
      <c r="AK1024" s="20">
        <f t="shared" si="301"/>
        <v>0.11913877378038118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498509697.5142017</v>
      </c>
      <c r="AJ1025" s="19">
        <f t="shared" si="300"/>
        <v>59391834.079470724</v>
      </c>
      <c r="AK1025" s="20">
        <f t="shared" si="301"/>
        <v>0.11913877378038118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498509697.5142017</v>
      </c>
      <c r="AJ1026" s="19">
        <f t="shared" si="300"/>
        <v>59391834.079470724</v>
      </c>
      <c r="AK1026" s="20">
        <f t="shared" si="301"/>
        <v>0.11913877378038118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498509697.5142017</v>
      </c>
      <c r="AJ1027" s="19">
        <f t="shared" si="300"/>
        <v>59391834.079470724</v>
      </c>
      <c r="AK1027" s="20">
        <f t="shared" si="301"/>
        <v>0.11913877378038118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498509697.5142017</v>
      </c>
      <c r="AJ1032" s="19">
        <f t="shared" si="320"/>
        <v>59391834.079470724</v>
      </c>
      <c r="AK1032" s="20">
        <f t="shared" si="321"/>
        <v>0.11913877378038118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498509697.5142017</v>
      </c>
      <c r="AJ1069" s="19">
        <f t="shared" si="320"/>
        <v>59391834.079470724</v>
      </c>
      <c r="AK1069" s="20">
        <f t="shared" si="321"/>
        <v>0.11913877378038118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498509697.5142017</v>
      </c>
      <c r="AJ1070" s="19">
        <f t="shared" si="320"/>
        <v>59391834.079470724</v>
      </c>
      <c r="AK1070" s="20">
        <f t="shared" si="321"/>
        <v>0.11913877378038118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498509697.5142017</v>
      </c>
      <c r="AJ1083" s="19">
        <f t="shared" si="320"/>
        <v>59391834.079470724</v>
      </c>
      <c r="AK1083" s="20">
        <f t="shared" si="321"/>
        <v>0.11913877378038118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498509697.5142017</v>
      </c>
      <c r="AJ1110" s="19">
        <f t="shared" si="336"/>
        <v>59391834.079470724</v>
      </c>
      <c r="AK1110" s="20">
        <f t="shared" si="337"/>
        <v>0.11913877378038118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498509697.5142017</v>
      </c>
      <c r="AJ1111" s="19">
        <f t="shared" si="336"/>
        <v>59391834.079470724</v>
      </c>
      <c r="AK1111" s="20">
        <f t="shared" si="337"/>
        <v>0.11913877378038118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3439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498509697.5142017</v>
      </c>
      <c r="AJ1125" s="19">
        <f t="shared" si="336"/>
        <v>59391834.079470724</v>
      </c>
      <c r="AK1125" s="20">
        <f t="shared" si="337"/>
        <v>0.11913877378038118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498509697.5142017</v>
      </c>
      <c r="AJ1126" s="19">
        <f t="shared" si="336"/>
        <v>59391834.079470724</v>
      </c>
      <c r="AK1126" s="20">
        <f t="shared" si="337"/>
        <v>0.11913877378038118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498509697.5142017</v>
      </c>
      <c r="AJ1127" s="19">
        <f t="shared" si="336"/>
        <v>59391834.079470724</v>
      </c>
      <c r="AK1127" s="20">
        <f t="shared" si="337"/>
        <v>0.11913877378038118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498509697.5142017</v>
      </c>
      <c r="AJ1134" s="19">
        <f t="shared" si="336"/>
        <v>59391834.079470724</v>
      </c>
      <c r="AK1134" s="20">
        <f t="shared" si="337"/>
        <v>0.11913877378038118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498509697.5142017</v>
      </c>
      <c r="AJ1166" s="19">
        <f t="shared" si="354"/>
        <v>59391834.079470724</v>
      </c>
      <c r="AK1166" s="20">
        <f t="shared" si="355"/>
        <v>0.11913877378038118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498509697.5142017</v>
      </c>
      <c r="AJ1167" s="19">
        <f t="shared" si="354"/>
        <v>59391834.079470724</v>
      </c>
      <c r="AK1167" s="20">
        <f t="shared" si="355"/>
        <v>0.11913877378038118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498509697.5142017</v>
      </c>
      <c r="AJ1168" s="19">
        <f t="shared" si="354"/>
        <v>59391834.079470724</v>
      </c>
      <c r="AK1168" s="20">
        <f t="shared" si="355"/>
        <v>0.11913877378038118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498509697.5142017</v>
      </c>
      <c r="AJ1169" s="19">
        <f t="shared" si="354"/>
        <v>59391834.079470724</v>
      </c>
      <c r="AK1169" s="20">
        <f t="shared" si="355"/>
        <v>0.11913877378038118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498509697.5142017</v>
      </c>
      <c r="AJ1170" s="19">
        <f t="shared" si="354"/>
        <v>59391834.079470724</v>
      </c>
      <c r="AK1170" s="20">
        <f t="shared" si="355"/>
        <v>0.11913877378038118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498509697.5142017</v>
      </c>
      <c r="AJ1171" s="19">
        <f t="shared" si="354"/>
        <v>59391834.079470724</v>
      </c>
      <c r="AK1171" s="20">
        <f t="shared" si="355"/>
        <v>0.11913877378038118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498509697.5142017</v>
      </c>
      <c r="AJ1172" s="19">
        <f t="shared" si="354"/>
        <v>59391834.079470724</v>
      </c>
      <c r="AK1172" s="20">
        <f t="shared" si="355"/>
        <v>0.11913877378038118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498509697.5142017</v>
      </c>
      <c r="AJ1173" s="19">
        <f t="shared" si="354"/>
        <v>59391834.079470724</v>
      </c>
      <c r="AK1173" s="20">
        <f t="shared" si="355"/>
        <v>0.11913877378038118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498509697.5142017</v>
      </c>
      <c r="AJ1174" s="19">
        <f t="shared" si="354"/>
        <v>59391834.079470724</v>
      </c>
      <c r="AK1174" s="20">
        <f t="shared" si="355"/>
        <v>0.11913877378038118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498509697.5142017</v>
      </c>
      <c r="AJ1175" s="19">
        <f t="shared" si="354"/>
        <v>59391834.079470724</v>
      </c>
      <c r="AK1175" s="20">
        <f t="shared" si="355"/>
        <v>0.11913877378038118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498509697.5142017</v>
      </c>
      <c r="AJ1176" s="19">
        <f t="shared" si="354"/>
        <v>59391834.079470724</v>
      </c>
      <c r="AK1176" s="20">
        <f t="shared" si="355"/>
        <v>0.11913877378038118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498509697.5142017</v>
      </c>
      <c r="AJ1177" s="19">
        <f t="shared" si="354"/>
        <v>59391834.079470724</v>
      </c>
      <c r="AK1177" s="20">
        <f t="shared" si="355"/>
        <v>0.11913877378038118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498509697.5142017</v>
      </c>
      <c r="AJ1186" s="19">
        <f t="shared" si="354"/>
        <v>59391834.079470724</v>
      </c>
      <c r="AK1186" s="20">
        <f t="shared" si="355"/>
        <v>0.11913877378038118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498509697.5142017</v>
      </c>
      <c r="AJ1187" s="19">
        <f t="shared" si="354"/>
        <v>59391834.079470724</v>
      </c>
      <c r="AK1187" s="20">
        <f t="shared" si="355"/>
        <v>0.11913877378038118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498509697.5142017</v>
      </c>
      <c r="AJ1188" s="19">
        <f t="shared" si="354"/>
        <v>59391834.079470724</v>
      </c>
      <c r="AK1188" s="20">
        <f t="shared" si="355"/>
        <v>0.11913877378038118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2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498509697.5142017</v>
      </c>
      <c r="AJ1194" s="19">
        <f t="shared" si="354"/>
        <v>59391834.079470724</v>
      </c>
      <c r="AK1194" s="20">
        <f t="shared" si="355"/>
        <v>0.11913877378038118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498509697.5142017</v>
      </c>
      <c r="AJ1195" s="19">
        <f t="shared" si="354"/>
        <v>59391834.079470724</v>
      </c>
      <c r="AK1195" s="20">
        <f t="shared" si="355"/>
        <v>0.11913877378038118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498509697.5142017</v>
      </c>
      <c r="AJ1196" s="19">
        <f t="shared" si="354"/>
        <v>59391834.079470724</v>
      </c>
      <c r="AK1196" s="20">
        <f t="shared" si="355"/>
        <v>0.11913877378038118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498509697.5142017</v>
      </c>
      <c r="AJ1197" s="19">
        <f t="shared" si="354"/>
        <v>59391834.079470724</v>
      </c>
      <c r="AK1197" s="20">
        <f t="shared" si="355"/>
        <v>0.11913877378038118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498509697.5142017</v>
      </c>
      <c r="AJ1214" s="19">
        <f t="shared" si="354"/>
        <v>59391834.079470724</v>
      </c>
      <c r="AK1214" s="20">
        <f t="shared" si="355"/>
        <v>0.11913877378038118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498509697.5142017</v>
      </c>
      <c r="AJ1215" s="19">
        <f t="shared" si="354"/>
        <v>59391834.079470724</v>
      </c>
      <c r="AK1215" s="20">
        <f t="shared" si="355"/>
        <v>0.11913877378038118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498509697.5142017</v>
      </c>
      <c r="AJ1216" s="19">
        <f t="shared" si="354"/>
        <v>59391834.079470724</v>
      </c>
      <c r="AK1216" s="20">
        <f t="shared" si="355"/>
        <v>0.11913877378038118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498509697.5142017</v>
      </c>
      <c r="AJ1217" s="19">
        <f t="shared" si="354"/>
        <v>59391834.079470724</v>
      </c>
      <c r="AK1217" s="20">
        <f t="shared" si="355"/>
        <v>0.11913877378038118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498509697.5142017</v>
      </c>
      <c r="AJ1220" s="19">
        <f t="shared" si="354"/>
        <v>59391834.079470724</v>
      </c>
      <c r="AK1220" s="20">
        <f t="shared" si="355"/>
        <v>0.11913877378038118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498509697.5142017</v>
      </c>
      <c r="AJ1245" s="19">
        <f t="shared" si="374"/>
        <v>59391834.079470724</v>
      </c>
      <c r="AK1245" s="20">
        <f t="shared" si="375"/>
        <v>0.11913877378038118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498509697.5142017</v>
      </c>
      <c r="AJ1246" s="19">
        <f t="shared" si="374"/>
        <v>59391834.079470724</v>
      </c>
      <c r="AK1246" s="20">
        <f t="shared" si="375"/>
        <v>0.11913877378038118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498509697.5142017</v>
      </c>
      <c r="AJ1247" s="19">
        <f t="shared" si="374"/>
        <v>59391834.079470724</v>
      </c>
      <c r="AK1247" s="20">
        <f t="shared" si="375"/>
        <v>0.11913877378038118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498509697.5142017</v>
      </c>
      <c r="AJ1248" s="19">
        <f t="shared" si="374"/>
        <v>59391834.079470724</v>
      </c>
      <c r="AK1248" s="20">
        <f t="shared" si="375"/>
        <v>0.11913877378038118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498509697.5142017</v>
      </c>
      <c r="AJ1249" s="19">
        <f t="shared" si="374"/>
        <v>59391834.079470724</v>
      </c>
      <c r="AK1249" s="20">
        <f t="shared" si="375"/>
        <v>0.11913877378038118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498509697.5142017</v>
      </c>
      <c r="AJ1263" s="19">
        <f t="shared" si="374"/>
        <v>59391834.079470724</v>
      </c>
      <c r="AK1263" s="20">
        <f t="shared" si="375"/>
        <v>0.11913877378038118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498509697.5142017</v>
      </c>
      <c r="AJ1264" s="19">
        <f t="shared" si="374"/>
        <v>59391834.079470724</v>
      </c>
      <c r="AK1264" s="20">
        <f t="shared" si="375"/>
        <v>0.11913877378038118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498509697.5142017</v>
      </c>
      <c r="AJ1265" s="19">
        <f t="shared" si="374"/>
        <v>59391834.079470724</v>
      </c>
      <c r="AK1265" s="20">
        <f t="shared" si="375"/>
        <v>0.11913877378038118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498509697.5142017</v>
      </c>
      <c r="AJ1266" s="19">
        <f t="shared" si="374"/>
        <v>59391834.079470724</v>
      </c>
      <c r="AK1266" s="20">
        <f t="shared" si="375"/>
        <v>0.11913877378038118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21241742.157380536</v>
      </c>
      <c r="AJ1274" s="27">
        <f t="shared" si="374"/>
        <v>2987081.1613773629</v>
      </c>
      <c r="AK1274" s="28">
        <f t="shared" si="375"/>
        <v>0.14062317201884914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21241742.157380536</v>
      </c>
      <c r="AJ1275" s="27">
        <f t="shared" si="374"/>
        <v>2987081.1613773629</v>
      </c>
      <c r="AK1275" s="28">
        <f t="shared" si="375"/>
        <v>0.14062317201884914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2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2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3412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2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2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2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2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2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2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498509697.5142017</v>
      </c>
      <c r="AJ1292" s="19">
        <f t="shared" si="393"/>
        <v>59391834.079470724</v>
      </c>
      <c r="AK1292" s="20">
        <f t="shared" si="394"/>
        <v>0.11913877378038118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21241742.157380536</v>
      </c>
      <c r="AJ1293" s="27">
        <f t="shared" si="393"/>
        <v>2987081.1613773629</v>
      </c>
      <c r="AK1293" s="28">
        <f t="shared" si="394"/>
        <v>0.14062317201884914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21241742.157380536</v>
      </c>
      <c r="AJ1294" s="27">
        <f t="shared" si="393"/>
        <v>2987081.1613773629</v>
      </c>
      <c r="AK1294" s="28">
        <f t="shared" si="394"/>
        <v>0.14062317201884914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498509697.5142017</v>
      </c>
      <c r="AJ1296" s="19">
        <f t="shared" si="393"/>
        <v>59391834.079470724</v>
      </c>
      <c r="AK1296" s="20">
        <f t="shared" si="394"/>
        <v>0.11913877378038118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2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21241742.157380536</v>
      </c>
      <c r="AJ1311" s="27">
        <f t="shared" si="393"/>
        <v>2987081.1613773629</v>
      </c>
      <c r="AK1311" s="28">
        <f t="shared" si="394"/>
        <v>0.14062317201884914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2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2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498509697.5142017</v>
      </c>
      <c r="AJ1333" s="19">
        <f t="shared" si="393"/>
        <v>59391834.079470724</v>
      </c>
      <c r="AK1333" s="20">
        <f t="shared" si="394"/>
        <v>0.11913877378038118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498509697.5142017</v>
      </c>
      <c r="AJ1334" s="19">
        <f t="shared" si="393"/>
        <v>59391834.079470724</v>
      </c>
      <c r="AK1334" s="20">
        <f t="shared" si="394"/>
        <v>0.11913877378038118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498509697.5142017</v>
      </c>
      <c r="AJ1341" s="19">
        <f t="shared" si="393"/>
        <v>59391834.079470724</v>
      </c>
      <c r="AK1341" s="20">
        <f t="shared" si="394"/>
        <v>0.11913877378038118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498509697.5142017</v>
      </c>
      <c r="AJ1355" s="19">
        <f t="shared" si="411"/>
        <v>59391834.079470724</v>
      </c>
      <c r="AK1355" s="20">
        <f t="shared" si="412"/>
        <v>0.11913877378038118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498509697.5142017</v>
      </c>
      <c r="AJ1356" s="19">
        <f t="shared" si="411"/>
        <v>59391834.079470724</v>
      </c>
      <c r="AK1356" s="20">
        <f t="shared" si="412"/>
        <v>0.11913877378038118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498509697.5142017</v>
      </c>
      <c r="AJ1357" s="19">
        <f t="shared" si="411"/>
        <v>59391834.079470724</v>
      </c>
      <c r="AK1357" s="20">
        <f t="shared" si="412"/>
        <v>0.11913877378038118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3674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2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6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498509697.5142017</v>
      </c>
      <c r="AJ1364" s="19">
        <f t="shared" si="411"/>
        <v>59391834.079470724</v>
      </c>
      <c r="AK1364" s="20">
        <f t="shared" si="412"/>
        <v>0.11913877378038118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498509697.5142017</v>
      </c>
      <c r="AJ1366" s="19">
        <f t="shared" si="411"/>
        <v>59391834.079470724</v>
      </c>
      <c r="AK1366" s="20">
        <f t="shared" si="412"/>
        <v>0.11913877378038118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498509697.5142017</v>
      </c>
      <c r="AJ1367" s="19">
        <f t="shared" si="411"/>
        <v>59391834.079470724</v>
      </c>
      <c r="AK1367" s="20">
        <f t="shared" si="412"/>
        <v>0.11913877378038118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6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6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498509697.5142017</v>
      </c>
      <c r="AJ1395" s="19">
        <f t="shared" si="411"/>
        <v>59391834.079470724</v>
      </c>
      <c r="AK1395" s="20">
        <f t="shared" si="412"/>
        <v>0.11913877378038118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498509697.5142017</v>
      </c>
      <c r="AJ1396" s="19">
        <f t="shared" si="411"/>
        <v>59391834.079470724</v>
      </c>
      <c r="AK1396" s="20">
        <f t="shared" si="412"/>
        <v>0.11913877378038118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6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3408</v>
      </c>
      <c r="K1398" s="29" t="s">
        <v>415</v>
      </c>
      <c r="L1398" s="17" t="s">
        <v>3409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498509697.5142017</v>
      </c>
      <c r="AJ1403" s="19">
        <f t="shared" si="411"/>
        <v>59391834.079470724</v>
      </c>
      <c r="AK1403" s="20">
        <f t="shared" si="412"/>
        <v>0.11913877378038118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3408</v>
      </c>
      <c r="K1404" s="29" t="s">
        <v>415</v>
      </c>
      <c r="L1404" s="17" t="s">
        <v>3410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3408</v>
      </c>
      <c r="K1405" s="29" t="s">
        <v>415</v>
      </c>
      <c r="L1405" s="17" t="s">
        <v>3411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7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498509697.5142017</v>
      </c>
      <c r="AJ1411" s="19">
        <f t="shared" si="411"/>
        <v>59391834.079470724</v>
      </c>
      <c r="AK1411" s="20">
        <f t="shared" si="412"/>
        <v>0.11913877378038118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498509697.5142017</v>
      </c>
      <c r="AJ1412" s="19">
        <f t="shared" si="411"/>
        <v>59391834.079470724</v>
      </c>
      <c r="AK1412" s="20">
        <f t="shared" si="412"/>
        <v>0.11913877378038118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498509697.5142017</v>
      </c>
      <c r="AJ1416" s="19">
        <f t="shared" si="430"/>
        <v>59391834.079470724</v>
      </c>
      <c r="AK1416" s="20">
        <f t="shared" si="431"/>
        <v>0.11913877378038118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498509697.5142017</v>
      </c>
      <c r="AJ1417" s="19">
        <f t="shared" si="430"/>
        <v>59391834.079470724</v>
      </c>
      <c r="AK1417" s="20">
        <f t="shared" si="431"/>
        <v>0.11913877378038118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498509697.5142017</v>
      </c>
      <c r="AJ1418" s="19">
        <f t="shared" si="430"/>
        <v>59391834.079470724</v>
      </c>
      <c r="AK1418" s="20">
        <f t="shared" si="431"/>
        <v>0.11913877378038118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498509697.5142017</v>
      </c>
      <c r="AJ1419" s="19">
        <f t="shared" si="430"/>
        <v>59391834.079470724</v>
      </c>
      <c r="AK1419" s="20">
        <f t="shared" si="431"/>
        <v>0.11913877378038118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19295639.026548676</v>
      </c>
      <c r="AJ1429" s="19">
        <f t="shared" si="430"/>
        <v>2246351.5681858407</v>
      </c>
      <c r="AK1429" s="20">
        <f t="shared" si="431"/>
        <v>0.11641757834996333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19295639.026548676</v>
      </c>
      <c r="AJ1430" s="19">
        <f t="shared" si="430"/>
        <v>2246351.5681858407</v>
      </c>
      <c r="AK1430" s="20">
        <f t="shared" si="431"/>
        <v>0.11641757834996333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498509697.5142017</v>
      </c>
      <c r="AJ1432" s="19">
        <f t="shared" si="430"/>
        <v>59391834.079470724</v>
      </c>
      <c r="AK1432" s="20">
        <f t="shared" si="431"/>
        <v>0.11913877378038118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19295639.026548676</v>
      </c>
      <c r="AJ1434" s="19">
        <f t="shared" si="430"/>
        <v>2246351.5681858407</v>
      </c>
      <c r="AK1434" s="20">
        <f t="shared" si="431"/>
        <v>0.11641757834996333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498509697.5142017</v>
      </c>
      <c r="AJ1442" s="19">
        <f t="shared" si="430"/>
        <v>59391834.079470724</v>
      </c>
      <c r="AK1442" s="20">
        <f t="shared" si="431"/>
        <v>0.11913877378038118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23146578.081415929</v>
      </c>
      <c r="AJ1446" s="27">
        <f t="shared" si="430"/>
        <v>2745231.3889985834</v>
      </c>
      <c r="AK1446" s="28">
        <f t="shared" si="431"/>
        <v>0.11860204041143742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498509697.5142017</v>
      </c>
      <c r="AJ1456" s="19">
        <f t="shared" si="430"/>
        <v>59391834.079470724</v>
      </c>
      <c r="AK1456" s="20">
        <f t="shared" si="431"/>
        <v>0.11913877378038118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498509697.5142017</v>
      </c>
      <c r="AJ1457" s="19">
        <f t="shared" si="430"/>
        <v>59391834.079470724</v>
      </c>
      <c r="AK1457" s="20">
        <f t="shared" si="431"/>
        <v>0.11913877378038118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498509697.5142017</v>
      </c>
      <c r="AJ1458" s="19">
        <f t="shared" si="430"/>
        <v>59391834.079470724</v>
      </c>
      <c r="AK1458" s="20">
        <f t="shared" si="431"/>
        <v>0.11913877378038118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498509697.5142017</v>
      </c>
      <c r="AJ1459" s="19">
        <f t="shared" si="430"/>
        <v>59391834.079470724</v>
      </c>
      <c r="AK1459" s="20">
        <f t="shared" si="431"/>
        <v>0.11913877378038118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498509697.5142017</v>
      </c>
      <c r="AJ1460" s="19">
        <f t="shared" si="430"/>
        <v>59391834.079470724</v>
      </c>
      <c r="AK1460" s="20">
        <f t="shared" si="431"/>
        <v>0.11913877378038118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498509697.5142017</v>
      </c>
      <c r="AJ1461" s="19">
        <f t="shared" si="430"/>
        <v>59391834.079470724</v>
      </c>
      <c r="AK1461" s="20">
        <f t="shared" si="431"/>
        <v>0.11913877378038118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498509697.5142017</v>
      </c>
      <c r="AJ1462" s="19">
        <f t="shared" si="430"/>
        <v>59391834.079470724</v>
      </c>
      <c r="AK1462" s="20">
        <f t="shared" si="431"/>
        <v>0.11913877378038118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498509697.5142017</v>
      </c>
      <c r="AJ1463" s="19">
        <f t="shared" si="430"/>
        <v>59391834.079470724</v>
      </c>
      <c r="AK1463" s="20">
        <f t="shared" si="431"/>
        <v>0.11913877378038118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498509697.5142017</v>
      </c>
      <c r="AJ1464" s="19">
        <f t="shared" si="430"/>
        <v>59391834.079470724</v>
      </c>
      <c r="AK1464" s="20">
        <f t="shared" si="431"/>
        <v>0.11913877378038118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498509697.5142017</v>
      </c>
      <c r="AJ1465" s="19">
        <f t="shared" si="430"/>
        <v>59391834.079470724</v>
      </c>
      <c r="AK1465" s="20">
        <f t="shared" si="431"/>
        <v>0.11913877378038118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3423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3396</v>
      </c>
      <c r="K1468" s="29" t="s">
        <v>3397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3398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498509697.5142017</v>
      </c>
      <c r="AJ1473" s="19">
        <f t="shared" si="430"/>
        <v>59391834.079470724</v>
      </c>
      <c r="AK1473" s="20">
        <f t="shared" si="431"/>
        <v>0.11913877378038118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3452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3452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3460</v>
      </c>
      <c r="K1476" s="29" t="s">
        <v>1215</v>
      </c>
      <c r="L1476" s="17" t="s">
        <v>3674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498509697.5142017</v>
      </c>
      <c r="AJ1480" s="19">
        <f t="shared" si="449"/>
        <v>59391834.079470724</v>
      </c>
      <c r="AK1480" s="20">
        <f t="shared" si="450"/>
        <v>0.11913877378038118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498509697.5142017</v>
      </c>
      <c r="AJ1481" s="19">
        <f t="shared" si="449"/>
        <v>59391834.079470724</v>
      </c>
      <c r="AK1481" s="20">
        <f t="shared" si="450"/>
        <v>0.11913877378038118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21241742.157380536</v>
      </c>
      <c r="AJ1493" s="27">
        <f t="shared" si="449"/>
        <v>2987081.1613773629</v>
      </c>
      <c r="AK1493" s="28">
        <f t="shared" si="450"/>
        <v>0.14062317201884914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498509697.5142017</v>
      </c>
      <c r="AJ1510" s="27">
        <f t="shared" si="449"/>
        <v>59391834.079470724</v>
      </c>
      <c r="AK1510" s="28">
        <f t="shared" si="450"/>
        <v>0.11913877378038118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3461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498509697.5142017</v>
      </c>
      <c r="AJ1515" s="19">
        <f t="shared" si="449"/>
        <v>59391834.079470724</v>
      </c>
      <c r="AK1515" s="20">
        <f t="shared" si="450"/>
        <v>0.11913877378038118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498509697.5142017</v>
      </c>
      <c r="AJ1521" s="19">
        <f t="shared" si="449"/>
        <v>59391834.079470724</v>
      </c>
      <c r="AK1521" s="20">
        <f t="shared" si="450"/>
        <v>0.11913877378038118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498509697.5142017</v>
      </c>
      <c r="AJ1528" s="19">
        <f t="shared" si="449"/>
        <v>59391834.079470724</v>
      </c>
      <c r="AK1528" s="20">
        <f t="shared" si="450"/>
        <v>0.11913877378038118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498509697.5142017</v>
      </c>
      <c r="AJ1529" s="19">
        <f t="shared" si="449"/>
        <v>59391834.079470724</v>
      </c>
      <c r="AK1529" s="20">
        <f t="shared" si="450"/>
        <v>0.11913877378038118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498509697.5142017</v>
      </c>
      <c r="AJ1530" s="19">
        <f t="shared" si="449"/>
        <v>59391834.079470724</v>
      </c>
      <c r="AK1530" s="20">
        <f t="shared" si="450"/>
        <v>0.11913877378038118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498509697.5142017</v>
      </c>
      <c r="AJ1531" s="19">
        <f t="shared" si="449"/>
        <v>59391834.079470724</v>
      </c>
      <c r="AK1531" s="20">
        <f t="shared" si="450"/>
        <v>0.11913877378038118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498509697.5142017</v>
      </c>
      <c r="AJ1534" s="19">
        <f t="shared" si="449"/>
        <v>59391834.079470724</v>
      </c>
      <c r="AK1534" s="20">
        <f t="shared" si="450"/>
        <v>0.11913877378038118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498509697.5142017</v>
      </c>
      <c r="AJ1535" s="19">
        <f t="shared" si="449"/>
        <v>59391834.079470724</v>
      </c>
      <c r="AK1535" s="20">
        <f t="shared" si="450"/>
        <v>0.11913877378038118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498509697.5142017</v>
      </c>
      <c r="AJ1536" s="19">
        <f t="shared" si="449"/>
        <v>59391834.079470724</v>
      </c>
      <c r="AK1536" s="20">
        <f t="shared" si="450"/>
        <v>0.11913877378038118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498509697.5142017</v>
      </c>
      <c r="AJ1537" s="19">
        <f t="shared" si="449"/>
        <v>59391834.079470724</v>
      </c>
      <c r="AK1537" s="20">
        <f t="shared" si="450"/>
        <v>0.11913877378038118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498509697.5142017</v>
      </c>
      <c r="AJ1538" s="19">
        <f t="shared" si="449"/>
        <v>59391834.079470724</v>
      </c>
      <c r="AK1538" s="20">
        <f t="shared" si="450"/>
        <v>0.11913877378038118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498509697.5142017</v>
      </c>
      <c r="AJ1539" s="19">
        <f t="shared" si="449"/>
        <v>59391834.079470724</v>
      </c>
      <c r="AK1539" s="20">
        <f t="shared" si="450"/>
        <v>0.11913877378038118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498509697.5142017</v>
      </c>
      <c r="AJ1545" s="19">
        <f t="shared" si="467"/>
        <v>59391834.079470724</v>
      </c>
      <c r="AK1545" s="20">
        <f t="shared" si="468"/>
        <v>0.11913877378038118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498509697.5142017</v>
      </c>
      <c r="AJ1546" s="19">
        <f t="shared" si="467"/>
        <v>59391834.079470724</v>
      </c>
      <c r="AK1546" s="20">
        <f t="shared" si="468"/>
        <v>0.11913877378038118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498509697.5142017</v>
      </c>
      <c r="AJ1549" s="19">
        <f t="shared" si="467"/>
        <v>59391834.079470724</v>
      </c>
      <c r="AK1549" s="20">
        <f t="shared" si="468"/>
        <v>0.11913877378038118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3461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498509697.5142017</v>
      </c>
      <c r="AJ1583" s="19">
        <f t="shared" si="467"/>
        <v>59391834.079470724</v>
      </c>
      <c r="AK1583" s="20">
        <f t="shared" si="468"/>
        <v>0.11913877378038118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498509697.5142017</v>
      </c>
      <c r="AJ1584" s="19">
        <f t="shared" si="467"/>
        <v>59391834.079470724</v>
      </c>
      <c r="AK1584" s="20">
        <f t="shared" si="468"/>
        <v>0.11913877378038118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498509697.5142017</v>
      </c>
      <c r="AJ1590" s="19">
        <f t="shared" si="467"/>
        <v>59391834.079470724</v>
      </c>
      <c r="AK1590" s="20">
        <f t="shared" si="468"/>
        <v>0.11913877378038118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5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5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498509697.5142017</v>
      </c>
      <c r="AJ1623" s="19">
        <f t="shared" si="484"/>
        <v>59391834.079470724</v>
      </c>
      <c r="AK1623" s="20">
        <f t="shared" si="485"/>
        <v>0.11913877378038118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498509697.5142017</v>
      </c>
      <c r="AJ1624" s="19">
        <f t="shared" si="484"/>
        <v>59391834.079470724</v>
      </c>
      <c r="AK1624" s="20">
        <f t="shared" si="485"/>
        <v>0.11913877378038118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498509697.5142017</v>
      </c>
      <c r="AJ1631" s="19">
        <f t="shared" si="484"/>
        <v>59391834.079470724</v>
      </c>
      <c r="AK1631" s="20">
        <f t="shared" si="485"/>
        <v>0.11913877378038118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19295639.026548676</v>
      </c>
      <c r="AJ1632" s="19">
        <f t="shared" si="484"/>
        <v>2246351.5681858407</v>
      </c>
      <c r="AK1632" s="20">
        <f t="shared" si="485"/>
        <v>0.11641757834996333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498509697.5142017</v>
      </c>
      <c r="AJ1633" s="19">
        <f t="shared" si="484"/>
        <v>59391834.079470724</v>
      </c>
      <c r="AK1633" s="20">
        <f t="shared" si="485"/>
        <v>0.11913877378038118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498509697.5142017</v>
      </c>
      <c r="AJ1634" s="19">
        <f t="shared" si="484"/>
        <v>59391834.079470724</v>
      </c>
      <c r="AK1634" s="20">
        <f t="shared" si="485"/>
        <v>0.11913877378038118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498509697.5142017</v>
      </c>
      <c r="AJ1635" s="19">
        <f t="shared" si="484"/>
        <v>59391834.079470724</v>
      </c>
      <c r="AK1635" s="20">
        <f t="shared" si="485"/>
        <v>0.11913877378038118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498509697.5142017</v>
      </c>
      <c r="AJ1636" s="19">
        <f t="shared" si="484"/>
        <v>59391834.079470724</v>
      </c>
      <c r="AK1636" s="20">
        <f t="shared" si="485"/>
        <v>0.11913877378038118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498509697.5142017</v>
      </c>
      <c r="AJ1666" s="19">
        <f t="shared" si="484"/>
        <v>59391834.079470724</v>
      </c>
      <c r="AK1666" s="20">
        <f t="shared" si="485"/>
        <v>0.11913877378038118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21241742.157380536</v>
      </c>
      <c r="AJ1672" s="27">
        <f t="shared" si="502"/>
        <v>2987081.1613773629</v>
      </c>
      <c r="AK1672" s="28">
        <f t="shared" si="503"/>
        <v>0.14062317201884914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498509697.5142017</v>
      </c>
      <c r="AJ1673" s="19">
        <f t="shared" si="502"/>
        <v>59391834.079470724</v>
      </c>
      <c r="AK1673" s="20">
        <f t="shared" si="503"/>
        <v>0.11913877378038118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498509697.5142017</v>
      </c>
      <c r="AJ1674" s="19">
        <f t="shared" si="502"/>
        <v>59391834.079470724</v>
      </c>
      <c r="AK1674" s="20">
        <f t="shared" si="503"/>
        <v>0.11913877378038118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498509697.5142017</v>
      </c>
      <c r="AJ1680" s="19">
        <f t="shared" si="502"/>
        <v>59391834.079470724</v>
      </c>
      <c r="AK1680" s="20">
        <f t="shared" si="503"/>
        <v>0.11913877378038118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498509697.5142017</v>
      </c>
      <c r="AJ1684" s="19">
        <f t="shared" si="502"/>
        <v>59391834.079470724</v>
      </c>
      <c r="AK1684" s="20">
        <f t="shared" si="503"/>
        <v>0.11913877378038118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498509697.5142017</v>
      </c>
      <c r="AJ1698" s="19">
        <f t="shared" si="502"/>
        <v>59391834.079470724</v>
      </c>
      <c r="AK1698" s="20">
        <f t="shared" si="503"/>
        <v>0.11913877378038118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498509697.5142017</v>
      </c>
      <c r="AJ1699" s="19">
        <f t="shared" si="502"/>
        <v>59391834.079470724</v>
      </c>
      <c r="AK1699" s="20">
        <f t="shared" si="503"/>
        <v>0.11913877378038118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498509697.5142017</v>
      </c>
      <c r="AJ1703" s="19">
        <f t="shared" si="502"/>
        <v>59391834.079470724</v>
      </c>
      <c r="AK1703" s="20">
        <f t="shared" si="503"/>
        <v>0.11913877378038118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498509697.5142017</v>
      </c>
      <c r="AJ1704" s="19">
        <f t="shared" si="502"/>
        <v>59391834.079470724</v>
      </c>
      <c r="AK1704" s="20">
        <f t="shared" si="503"/>
        <v>0.11913877378038118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498509697.5142017</v>
      </c>
      <c r="AJ1705" s="19">
        <f t="shared" si="502"/>
        <v>59391834.079470724</v>
      </c>
      <c r="AK1705" s="20">
        <f t="shared" si="503"/>
        <v>0.11913877378038118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498509697.5142017</v>
      </c>
      <c r="AJ1706" s="19">
        <f t="shared" si="502"/>
        <v>59391834.079470724</v>
      </c>
      <c r="AK1706" s="20">
        <f t="shared" si="503"/>
        <v>0.11913877378038118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498509697.5142017</v>
      </c>
      <c r="AJ1707" s="19">
        <f t="shared" si="502"/>
        <v>59391834.079470724</v>
      </c>
      <c r="AK1707" s="20">
        <f t="shared" si="503"/>
        <v>0.11913877378038118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498509697.5142017</v>
      </c>
      <c r="AJ1717" s="19">
        <f t="shared" si="502"/>
        <v>59391834.079470724</v>
      </c>
      <c r="AK1717" s="20">
        <f t="shared" si="503"/>
        <v>0.11913877378038118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498509697.5142017</v>
      </c>
      <c r="AJ1718" s="19">
        <f t="shared" si="502"/>
        <v>59391834.079470724</v>
      </c>
      <c r="AK1718" s="20">
        <f t="shared" si="503"/>
        <v>0.11913877378038118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498509697.5142017</v>
      </c>
      <c r="AJ1719" s="19">
        <f t="shared" si="502"/>
        <v>59391834.079470724</v>
      </c>
      <c r="AK1719" s="20">
        <f t="shared" si="503"/>
        <v>0.11913877378038118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498509697.5142017</v>
      </c>
      <c r="AJ1720" s="19">
        <f t="shared" si="502"/>
        <v>59391834.079470724</v>
      </c>
      <c r="AK1720" s="20">
        <f t="shared" si="503"/>
        <v>0.11913877378038118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498509697.5142017</v>
      </c>
      <c r="AJ1721" s="19">
        <f t="shared" si="502"/>
        <v>59391834.079470724</v>
      </c>
      <c r="AK1721" s="20">
        <f t="shared" si="503"/>
        <v>0.11913877378038118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498509697.5142017</v>
      </c>
      <c r="AJ1722" s="19">
        <f t="shared" si="502"/>
        <v>59391834.079470724</v>
      </c>
      <c r="AK1722" s="20">
        <f t="shared" si="503"/>
        <v>0.11913877378038118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23146578.081415929</v>
      </c>
      <c r="AJ1734" s="27">
        <f t="shared" ref="AJ1734:AJ1797" si="519">IF(P1734="C66 SERVICE","",SUMIFS(AC:AC,F:F,F1734,G:G,G1734,E:E,E1734))</f>
        <v>2745231.3889985834</v>
      </c>
      <c r="AK1734" s="28">
        <f t="shared" ref="AK1734:AK1797" si="520">IF(AJ1734&gt;0,AJ1734/AI1734,"")</f>
        <v>0.11860204041143742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498509697.5142017</v>
      </c>
      <c r="AJ1759" s="19">
        <f t="shared" si="519"/>
        <v>59391834.079470724</v>
      </c>
      <c r="AK1759" s="20">
        <f t="shared" si="520"/>
        <v>0.11913877378038118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498509697.5142017</v>
      </c>
      <c r="AJ1760" s="19">
        <f t="shared" si="519"/>
        <v>59391834.079470724</v>
      </c>
      <c r="AK1760" s="20">
        <f t="shared" si="520"/>
        <v>0.11913877378038118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498509697.5142017</v>
      </c>
      <c r="AJ1761" s="19">
        <f t="shared" si="519"/>
        <v>59391834.079470724</v>
      </c>
      <c r="AK1761" s="20">
        <f t="shared" si="520"/>
        <v>0.11913877378038118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498509697.5142017</v>
      </c>
      <c r="AJ1762" s="19">
        <f t="shared" si="519"/>
        <v>59391834.079470724</v>
      </c>
      <c r="AK1762" s="20">
        <f t="shared" si="520"/>
        <v>0.11913877378038118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498509697.5142017</v>
      </c>
      <c r="AJ1763" s="19">
        <f t="shared" si="519"/>
        <v>59391834.079470724</v>
      </c>
      <c r="AK1763" s="20">
        <f t="shared" si="520"/>
        <v>0.11913877378038118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498509697.5142017</v>
      </c>
      <c r="AJ1764" s="19">
        <f t="shared" si="519"/>
        <v>59391834.079470724</v>
      </c>
      <c r="AK1764" s="20">
        <f t="shared" si="520"/>
        <v>0.11913877378038118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498509697.5142017</v>
      </c>
      <c r="AJ1765" s="19">
        <f t="shared" si="519"/>
        <v>59391834.079470724</v>
      </c>
      <c r="AK1765" s="20">
        <f t="shared" si="520"/>
        <v>0.11913877378038118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498509697.5142017</v>
      </c>
      <c r="AJ1766" s="19">
        <f t="shared" si="519"/>
        <v>59391834.079470724</v>
      </c>
      <c r="AK1766" s="20">
        <f t="shared" si="520"/>
        <v>0.11913877378038118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498509697.5142017</v>
      </c>
      <c r="AJ1767" s="19">
        <f t="shared" si="519"/>
        <v>59391834.079470724</v>
      </c>
      <c r="AK1767" s="20">
        <f t="shared" si="520"/>
        <v>0.11913877378038118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498509697.5142017</v>
      </c>
      <c r="AJ1768" s="19">
        <f t="shared" si="519"/>
        <v>59391834.079470724</v>
      </c>
      <c r="AK1768" s="20">
        <f t="shared" si="520"/>
        <v>0.11913877378038118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498509697.5142017</v>
      </c>
      <c r="AJ1769" s="19">
        <f t="shared" si="519"/>
        <v>59391834.079470724</v>
      </c>
      <c r="AK1769" s="20">
        <f t="shared" si="520"/>
        <v>0.11913877378038118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498509697.5142017</v>
      </c>
      <c r="AJ1770" s="19">
        <f t="shared" si="519"/>
        <v>59391834.079470724</v>
      </c>
      <c r="AK1770" s="20">
        <f t="shared" si="520"/>
        <v>0.11913877378038118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498509697.5142017</v>
      </c>
      <c r="AJ1771" s="19">
        <f t="shared" si="519"/>
        <v>59391834.079470724</v>
      </c>
      <c r="AK1771" s="20">
        <f t="shared" si="520"/>
        <v>0.11913877378038118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498509697.5142017</v>
      </c>
      <c r="AJ1776" s="19">
        <f t="shared" si="519"/>
        <v>59391834.079470724</v>
      </c>
      <c r="AK1776" s="20">
        <f t="shared" si="520"/>
        <v>0.11913877378038118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498509697.5142017</v>
      </c>
      <c r="AJ1777" s="19">
        <f t="shared" si="519"/>
        <v>59391834.079470724</v>
      </c>
      <c r="AK1777" s="20">
        <f t="shared" si="520"/>
        <v>0.11913877378038118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498509697.5142017</v>
      </c>
      <c r="AJ1780" s="19">
        <f t="shared" si="519"/>
        <v>59391834.079470724</v>
      </c>
      <c r="AK1780" s="20">
        <f t="shared" si="520"/>
        <v>0.11913877378038118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498509697.5142017</v>
      </c>
      <c r="AJ1781" s="19">
        <f t="shared" si="519"/>
        <v>59391834.079470724</v>
      </c>
      <c r="AK1781" s="20">
        <f t="shared" si="520"/>
        <v>0.11913877378038118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23146578.081415929</v>
      </c>
      <c r="AJ1782" s="27">
        <f t="shared" si="519"/>
        <v>2745231.3889985834</v>
      </c>
      <c r="AK1782" s="28">
        <f t="shared" si="520"/>
        <v>0.11860204041143742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23146578.081415929</v>
      </c>
      <c r="AJ1783" s="27">
        <f t="shared" si="519"/>
        <v>2745231.3889985834</v>
      </c>
      <c r="AK1783" s="28">
        <f t="shared" si="520"/>
        <v>0.11860204041143742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23146578.081415929</v>
      </c>
      <c r="AJ1784" s="27">
        <f t="shared" si="519"/>
        <v>2745231.3889985834</v>
      </c>
      <c r="AK1784" s="28">
        <f t="shared" si="520"/>
        <v>0.11860204041143742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23146578.081415929</v>
      </c>
      <c r="AJ1785" s="27">
        <f t="shared" si="519"/>
        <v>2745231.3889985834</v>
      </c>
      <c r="AK1785" s="28">
        <f t="shared" si="520"/>
        <v>0.11860204041143742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23146578.081415929</v>
      </c>
      <c r="AJ1786" s="27">
        <f t="shared" si="519"/>
        <v>2745231.3889985834</v>
      </c>
      <c r="AK1786" s="28">
        <f t="shared" si="520"/>
        <v>0.11860204041143742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23146578.081415929</v>
      </c>
      <c r="AJ1787" s="27">
        <f t="shared" si="519"/>
        <v>2745231.3889985834</v>
      </c>
      <c r="AK1787" s="28">
        <f t="shared" si="520"/>
        <v>0.11860204041143742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498509697.5142017</v>
      </c>
      <c r="AJ1793" s="19">
        <f t="shared" si="519"/>
        <v>59391834.079470724</v>
      </c>
      <c r="AK1793" s="20">
        <f t="shared" si="520"/>
        <v>0.11913877378038118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498509697.5142017</v>
      </c>
      <c r="AJ1794" s="19">
        <f t="shared" si="519"/>
        <v>59391834.079470724</v>
      </c>
      <c r="AK1794" s="20">
        <f t="shared" si="520"/>
        <v>0.11913877378038118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498509697.5142017</v>
      </c>
      <c r="AJ1795" s="19">
        <f t="shared" si="519"/>
        <v>59391834.079470724</v>
      </c>
      <c r="AK1795" s="20">
        <f t="shared" si="520"/>
        <v>0.11913877378038118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498509697.5142017</v>
      </c>
      <c r="AJ1796" s="19">
        <f t="shared" si="519"/>
        <v>59391834.079470724</v>
      </c>
      <c r="AK1796" s="20">
        <f t="shared" si="520"/>
        <v>0.11913877378038118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498509697.5142017</v>
      </c>
      <c r="AJ1797" s="19">
        <f t="shared" si="519"/>
        <v>59391834.079470724</v>
      </c>
      <c r="AK1797" s="20">
        <f t="shared" si="520"/>
        <v>0.11913877378038118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498509697.5142017</v>
      </c>
      <c r="AJ1809" s="19">
        <f t="shared" si="539"/>
        <v>59391834.079470724</v>
      </c>
      <c r="AK1809" s="20">
        <f t="shared" si="540"/>
        <v>0.11913877378038118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498509697.5142017</v>
      </c>
      <c r="AJ1810" s="19">
        <f t="shared" si="539"/>
        <v>59391834.079470724</v>
      </c>
      <c r="AK1810" s="20">
        <f t="shared" si="540"/>
        <v>0.11913877378038118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498509697.5142017</v>
      </c>
      <c r="AJ1813" s="19">
        <f t="shared" si="539"/>
        <v>59391834.079470724</v>
      </c>
      <c r="AK1813" s="20">
        <f t="shared" si="540"/>
        <v>0.11913877378038118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498509697.5142017</v>
      </c>
      <c r="AJ1816" s="19">
        <f t="shared" si="539"/>
        <v>59391834.079470724</v>
      </c>
      <c r="AK1816" s="20">
        <f t="shared" si="540"/>
        <v>0.11913877378038118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498509697.5142017</v>
      </c>
      <c r="AJ1817" s="19">
        <f t="shared" si="539"/>
        <v>59391834.079470724</v>
      </c>
      <c r="AK1817" s="20">
        <f t="shared" si="540"/>
        <v>0.11913877378038118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498509697.5142017</v>
      </c>
      <c r="AJ1818" s="19">
        <f t="shared" si="539"/>
        <v>59391834.079470724</v>
      </c>
      <c r="AK1818" s="20">
        <f t="shared" si="540"/>
        <v>0.11913877378038118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498509697.5142017</v>
      </c>
      <c r="AJ1819" s="19">
        <f t="shared" si="539"/>
        <v>59391834.079470724</v>
      </c>
      <c r="AK1819" s="20">
        <f t="shared" si="540"/>
        <v>0.11913877378038118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498509697.5142017</v>
      </c>
      <c r="AJ1820" s="19">
        <f t="shared" si="539"/>
        <v>59391834.079470724</v>
      </c>
      <c r="AK1820" s="20">
        <f t="shared" si="540"/>
        <v>0.11913877378038118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498509697.5142017</v>
      </c>
      <c r="AJ1821" s="19">
        <f t="shared" si="539"/>
        <v>59391834.079470724</v>
      </c>
      <c r="AK1821" s="20">
        <f t="shared" si="540"/>
        <v>0.11913877378038118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498509697.5142017</v>
      </c>
      <c r="AJ1822" s="19">
        <f t="shared" si="539"/>
        <v>59391834.079470724</v>
      </c>
      <c r="AK1822" s="20">
        <f t="shared" si="540"/>
        <v>0.11913877378038118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498509697.5142017</v>
      </c>
      <c r="AJ1823" s="19">
        <f t="shared" si="539"/>
        <v>59391834.079470724</v>
      </c>
      <c r="AK1823" s="20">
        <f t="shared" si="540"/>
        <v>0.11913877378038118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498509697.5142017</v>
      </c>
      <c r="AJ1824" s="19">
        <f t="shared" si="539"/>
        <v>59391834.079470724</v>
      </c>
      <c r="AK1824" s="20">
        <f t="shared" si="540"/>
        <v>0.11913877378038118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498509697.5142017</v>
      </c>
      <c r="AJ1825" s="19">
        <f t="shared" si="539"/>
        <v>59391834.079470724</v>
      </c>
      <c r="AK1825" s="20">
        <f t="shared" si="540"/>
        <v>0.11913877378038118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498509697.5142017</v>
      </c>
      <c r="AJ1826" s="19">
        <f t="shared" si="539"/>
        <v>59391834.079470724</v>
      </c>
      <c r="AK1826" s="20">
        <f t="shared" si="540"/>
        <v>0.11913877378038118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498509697.5142017</v>
      </c>
      <c r="AJ1827" s="19">
        <f t="shared" si="539"/>
        <v>59391834.079470724</v>
      </c>
      <c r="AK1827" s="20">
        <f t="shared" si="540"/>
        <v>0.11913877378038118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498509697.5142017</v>
      </c>
      <c r="AJ1828" s="19">
        <f t="shared" si="539"/>
        <v>59391834.079470724</v>
      </c>
      <c r="AK1828" s="20">
        <f t="shared" si="540"/>
        <v>0.11913877378038118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498509697.5142017</v>
      </c>
      <c r="AJ1829" s="19">
        <f t="shared" si="539"/>
        <v>59391834.079470724</v>
      </c>
      <c r="AK1829" s="20">
        <f t="shared" si="540"/>
        <v>0.11913877378038118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498509697.5142017</v>
      </c>
      <c r="AJ1830" s="19">
        <f t="shared" si="539"/>
        <v>59391834.079470724</v>
      </c>
      <c r="AK1830" s="20">
        <f t="shared" si="540"/>
        <v>0.11913877378038118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498509697.5142017</v>
      </c>
      <c r="AJ1831" s="19">
        <f t="shared" si="539"/>
        <v>59391834.079470724</v>
      </c>
      <c r="AK1831" s="20">
        <f t="shared" si="540"/>
        <v>0.11913877378038118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498509697.5142017</v>
      </c>
      <c r="AJ1845" s="19">
        <f t="shared" si="539"/>
        <v>59391834.079470724</v>
      </c>
      <c r="AK1845" s="20">
        <f t="shared" si="540"/>
        <v>0.11913877378038118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498509697.5142017</v>
      </c>
      <c r="AJ1846" s="19">
        <f t="shared" si="539"/>
        <v>59391834.079470724</v>
      </c>
      <c r="AK1846" s="20">
        <f t="shared" si="540"/>
        <v>0.11913877378038118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498509697.5142017</v>
      </c>
      <c r="AJ1847" s="19">
        <f t="shared" si="539"/>
        <v>59391834.079470724</v>
      </c>
      <c r="AK1847" s="20">
        <f t="shared" si="540"/>
        <v>0.11913877378038118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498509697.5142017</v>
      </c>
      <c r="AJ1848" s="19">
        <f t="shared" si="539"/>
        <v>59391834.079470724</v>
      </c>
      <c r="AK1848" s="20">
        <f t="shared" si="540"/>
        <v>0.11913877378038118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498509697.5142017</v>
      </c>
      <c r="AJ1849" s="19">
        <f t="shared" si="539"/>
        <v>59391834.079470724</v>
      </c>
      <c r="AK1849" s="20">
        <f t="shared" si="540"/>
        <v>0.11913877378038118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498509697.5142017</v>
      </c>
      <c r="AJ1850" s="19">
        <f t="shared" si="539"/>
        <v>59391834.079470724</v>
      </c>
      <c r="AK1850" s="20">
        <f t="shared" si="540"/>
        <v>0.11913877378038118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498509697.5142017</v>
      </c>
      <c r="AJ1851" s="19">
        <f t="shared" si="539"/>
        <v>59391834.079470724</v>
      </c>
      <c r="AK1851" s="20">
        <f t="shared" si="540"/>
        <v>0.11913877378038118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498509697.5142017</v>
      </c>
      <c r="AJ1852" s="19">
        <f t="shared" si="539"/>
        <v>59391834.079470724</v>
      </c>
      <c r="AK1852" s="20">
        <f t="shared" si="540"/>
        <v>0.11913877378038118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498509697.5142017</v>
      </c>
      <c r="AJ1853" s="19">
        <f t="shared" si="539"/>
        <v>59391834.079470724</v>
      </c>
      <c r="AK1853" s="20">
        <f t="shared" si="540"/>
        <v>0.11913877378038118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3399</v>
      </c>
      <c r="K1881" s="29" t="s">
        <v>3400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3399</v>
      </c>
      <c r="K1882" s="29" t="s">
        <v>3400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3414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3414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3414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3414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498509697.5142017</v>
      </c>
      <c r="AJ1893" s="19">
        <f t="shared" si="557"/>
        <v>59391834.079470724</v>
      </c>
      <c r="AK1893" s="20">
        <f t="shared" si="558"/>
        <v>0.11913877378038118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498509697.5142017</v>
      </c>
      <c r="AJ1899" s="19">
        <f t="shared" si="557"/>
        <v>59391834.079470724</v>
      </c>
      <c r="AK1899" s="20">
        <f t="shared" si="558"/>
        <v>0.11913877378038118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498509697.5142017</v>
      </c>
      <c r="AJ1901" s="19">
        <f t="shared" si="557"/>
        <v>59391834.079470724</v>
      </c>
      <c r="AK1901" s="20">
        <f t="shared" si="558"/>
        <v>0.11913877378038118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498509697.5142017</v>
      </c>
      <c r="AJ1902" s="19">
        <f t="shared" si="557"/>
        <v>59391834.079470724</v>
      </c>
      <c r="AK1902" s="20">
        <f t="shared" si="558"/>
        <v>0.11913877378038118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498509697.5142017</v>
      </c>
      <c r="AJ1903" s="19">
        <f t="shared" si="557"/>
        <v>59391834.079470724</v>
      </c>
      <c r="AK1903" s="20">
        <f t="shared" si="558"/>
        <v>0.11913877378038118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498509697.5142017</v>
      </c>
      <c r="AJ1904" s="19">
        <f t="shared" si="557"/>
        <v>59391834.079470724</v>
      </c>
      <c r="AK1904" s="20">
        <f t="shared" si="558"/>
        <v>0.11913877378038118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498509697.5142017</v>
      </c>
      <c r="AJ1905" s="19">
        <f t="shared" si="557"/>
        <v>59391834.079470724</v>
      </c>
      <c r="AK1905" s="20">
        <f t="shared" si="558"/>
        <v>0.11913877378038118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498509697.5142017</v>
      </c>
      <c r="AJ1915" s="19">
        <f t="shared" si="557"/>
        <v>59391834.079470724</v>
      </c>
      <c r="AK1915" s="20">
        <f t="shared" si="558"/>
        <v>0.11913877378038118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498509697.5142017</v>
      </c>
      <c r="AJ1916" s="19">
        <f t="shared" si="557"/>
        <v>59391834.079470724</v>
      </c>
      <c r="AK1916" s="20">
        <f t="shared" si="558"/>
        <v>0.11913877378038118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498509697.5142017</v>
      </c>
      <c r="AJ1917" s="19">
        <f t="shared" si="557"/>
        <v>59391834.079470724</v>
      </c>
      <c r="AK1917" s="20">
        <f t="shared" si="558"/>
        <v>0.11913877378038118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498509697.5142017</v>
      </c>
      <c r="AJ1918" s="19">
        <f t="shared" si="557"/>
        <v>59391834.079470724</v>
      </c>
      <c r="AK1918" s="20">
        <f t="shared" si="558"/>
        <v>0.11913877378038118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498509697.5142017</v>
      </c>
      <c r="AJ1919" s="19">
        <f t="shared" si="557"/>
        <v>59391834.079470724</v>
      </c>
      <c r="AK1919" s="20">
        <f t="shared" si="558"/>
        <v>0.11913877378038118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498509697.5142017</v>
      </c>
      <c r="AJ1920" s="19">
        <f t="shared" si="557"/>
        <v>59391834.079470724</v>
      </c>
      <c r="AK1920" s="20">
        <f t="shared" si="558"/>
        <v>0.11913877378038118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498509697.5142017</v>
      </c>
      <c r="AJ1921" s="19">
        <f t="shared" si="557"/>
        <v>59391834.079470724</v>
      </c>
      <c r="AK1921" s="20">
        <f t="shared" si="558"/>
        <v>0.11913877378038118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498509697.5142017</v>
      </c>
      <c r="AJ1922" s="19">
        <f t="shared" si="557"/>
        <v>59391834.079470724</v>
      </c>
      <c r="AK1922" s="20">
        <f t="shared" si="558"/>
        <v>0.11913877378038118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498509697.5142017</v>
      </c>
      <c r="AJ1923" s="19">
        <f t="shared" si="557"/>
        <v>59391834.079470724</v>
      </c>
      <c r="AK1923" s="20">
        <f t="shared" si="558"/>
        <v>0.11913877378038118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498509697.5142017</v>
      </c>
      <c r="AJ1924" s="19">
        <f t="shared" si="557"/>
        <v>59391834.079470724</v>
      </c>
      <c r="AK1924" s="20">
        <f t="shared" si="558"/>
        <v>0.11913877378038118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498509697.5142017</v>
      </c>
      <c r="AJ1926" s="19">
        <f t="shared" ref="AJ1926:AJ1989" si="576">IF(P1926="C66 SERVICE","",SUMIFS(AC:AC,F:F,F1926,G:G,G1926,E:E,E1926))</f>
        <v>59391834.079470724</v>
      </c>
      <c r="AK1926" s="20">
        <f t="shared" ref="AK1926:AK1989" si="577">IF(AJ1926&gt;0,AJ1926/AI1926,"")</f>
        <v>0.11913877378038118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3424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2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2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498509697.5142017</v>
      </c>
      <c r="AJ1946" s="19">
        <f t="shared" si="576"/>
        <v>59391834.079470724</v>
      </c>
      <c r="AK1946" s="20">
        <f t="shared" si="577"/>
        <v>0.11913877378038118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498509697.5142017</v>
      </c>
      <c r="AJ1954" s="19">
        <f t="shared" si="576"/>
        <v>59391834.079470724</v>
      </c>
      <c r="AK1954" s="20">
        <f t="shared" si="577"/>
        <v>0.11913877378038118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498509697.5142017</v>
      </c>
      <c r="AJ1955" s="19">
        <f t="shared" si="576"/>
        <v>59391834.079470724</v>
      </c>
      <c r="AK1955" s="20">
        <f t="shared" si="577"/>
        <v>0.11913877378038118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498509697.5142017</v>
      </c>
      <c r="AJ1956" s="19">
        <f t="shared" si="576"/>
        <v>59391834.079470724</v>
      </c>
      <c r="AK1956" s="20">
        <f t="shared" si="577"/>
        <v>0.11913877378038118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23146578.081415929</v>
      </c>
      <c r="AJ1977" s="19">
        <f t="shared" si="576"/>
        <v>2745231.3889985834</v>
      </c>
      <c r="AK1977" s="20">
        <f t="shared" si="577"/>
        <v>0.11860204041143742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23146578.081415929</v>
      </c>
      <c r="AJ1978" s="19">
        <f t="shared" si="576"/>
        <v>2745231.3889985834</v>
      </c>
      <c r="AK1978" s="20">
        <f t="shared" si="577"/>
        <v>0.11860204041143742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23146578.081415929</v>
      </c>
      <c r="AJ1979" s="19">
        <f t="shared" si="576"/>
        <v>2745231.3889985834</v>
      </c>
      <c r="AK1979" s="20">
        <f t="shared" si="577"/>
        <v>0.11860204041143742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23146578.081415929</v>
      </c>
      <c r="AJ1987" s="27">
        <f t="shared" si="576"/>
        <v>2745231.3889985834</v>
      </c>
      <c r="AK1987" s="28">
        <f t="shared" si="577"/>
        <v>0.11860204041143742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23146578.081415929</v>
      </c>
      <c r="AJ1988" s="27">
        <f t="shared" si="576"/>
        <v>2745231.3889985834</v>
      </c>
      <c r="AK1988" s="28">
        <f t="shared" si="577"/>
        <v>0.11860204041143742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23146578.081415929</v>
      </c>
      <c r="AJ2004" s="27">
        <f t="shared" si="595"/>
        <v>2745231.3889985834</v>
      </c>
      <c r="AK2004" s="28">
        <f t="shared" si="596"/>
        <v>0.11860204041143742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23146578.081415929</v>
      </c>
      <c r="AJ2005" s="27">
        <f t="shared" si="595"/>
        <v>2745231.3889985834</v>
      </c>
      <c r="AK2005" s="28">
        <f t="shared" si="596"/>
        <v>0.11860204041143742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498509697.5142017</v>
      </c>
      <c r="AJ2082" s="19">
        <f t="shared" si="613"/>
        <v>59391834.079470724</v>
      </c>
      <c r="AK2082" s="20">
        <f t="shared" si="614"/>
        <v>0.11913877378038118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498509697.5142017</v>
      </c>
      <c r="AJ2083" s="19">
        <f t="shared" si="613"/>
        <v>59391834.079470724</v>
      </c>
      <c r="AK2083" s="20">
        <f t="shared" si="614"/>
        <v>0.11913877378038118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498509697.5142017</v>
      </c>
      <c r="AJ2084" s="19">
        <f t="shared" si="613"/>
        <v>59391834.079470724</v>
      </c>
      <c r="AK2084" s="20">
        <f t="shared" si="614"/>
        <v>0.11913877378038118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498509697.5142017</v>
      </c>
      <c r="AJ2085" s="19">
        <f t="shared" si="613"/>
        <v>59391834.079470724</v>
      </c>
      <c r="AK2085" s="20">
        <f t="shared" si="614"/>
        <v>0.11913877378038118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498509697.5142017</v>
      </c>
      <c r="AJ2086" s="19">
        <f t="shared" si="613"/>
        <v>59391834.079470724</v>
      </c>
      <c r="AK2086" s="20">
        <f t="shared" si="614"/>
        <v>0.11913877378038118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498509697.5142017</v>
      </c>
      <c r="AJ2087" s="19">
        <f t="shared" si="613"/>
        <v>59391834.079470724</v>
      </c>
      <c r="AK2087" s="20">
        <f t="shared" si="614"/>
        <v>0.11913877378038118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498509697.5142017</v>
      </c>
      <c r="AJ2088" s="19">
        <f t="shared" si="613"/>
        <v>59391834.079470724</v>
      </c>
      <c r="AK2088" s="20">
        <f t="shared" si="614"/>
        <v>0.11913877378038118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498509697.5142017</v>
      </c>
      <c r="AJ2089" s="19">
        <f t="shared" si="613"/>
        <v>59391834.079470724</v>
      </c>
      <c r="AK2089" s="20">
        <f t="shared" si="614"/>
        <v>0.11913877378038118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498509697.5142017</v>
      </c>
      <c r="AJ2105" s="19">
        <f t="shared" si="613"/>
        <v>59391834.079470724</v>
      </c>
      <c r="AK2105" s="20">
        <f t="shared" si="614"/>
        <v>0.11913877378038118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498509697.5142017</v>
      </c>
      <c r="AJ2108" s="19">
        <f t="shared" si="613"/>
        <v>59391834.079470724</v>
      </c>
      <c r="AK2108" s="20">
        <f t="shared" si="614"/>
        <v>0.11913877378038118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498509697.5142017</v>
      </c>
      <c r="AJ2109" s="19">
        <f t="shared" si="613"/>
        <v>59391834.079470724</v>
      </c>
      <c r="AK2109" s="20">
        <f t="shared" si="614"/>
        <v>0.11913877378038118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3405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3407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3453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498509697.5142017</v>
      </c>
      <c r="AJ2163" s="19">
        <f t="shared" si="630"/>
        <v>59391834.079470724</v>
      </c>
      <c r="AK2163" s="20">
        <f t="shared" si="631"/>
        <v>0.11913877378038118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498509697.5142017</v>
      </c>
      <c r="AJ2164" s="19">
        <f t="shared" si="630"/>
        <v>59391834.079470724</v>
      </c>
      <c r="AK2164" s="20">
        <f t="shared" si="631"/>
        <v>0.11913877378038118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498509697.5142017</v>
      </c>
      <c r="AJ2183" s="19">
        <f t="shared" si="650"/>
        <v>59391834.079470724</v>
      </c>
      <c r="AK2183" s="20">
        <f t="shared" si="651"/>
        <v>0.11913877378038118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498509697.5142017</v>
      </c>
      <c r="AJ2213" s="19">
        <f t="shared" si="650"/>
        <v>59391834.079470724</v>
      </c>
      <c r="AK2213" s="20">
        <f t="shared" si="651"/>
        <v>0.11913877378038118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498509697.5142017</v>
      </c>
      <c r="AJ2214" s="19">
        <f t="shared" si="650"/>
        <v>59391834.079470724</v>
      </c>
      <c r="AK2214" s="20">
        <f t="shared" si="651"/>
        <v>0.11913877378038118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498509697.5142017</v>
      </c>
      <c r="AJ2215" s="19">
        <f t="shared" si="650"/>
        <v>59391834.079470724</v>
      </c>
      <c r="AK2215" s="20">
        <f t="shared" si="651"/>
        <v>0.11913877378038118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3453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3453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3481</v>
      </c>
      <c r="K2250" s="29" t="s">
        <v>3483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3481</v>
      </c>
      <c r="K2251" s="29" t="s">
        <v>3483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21241742.157380536</v>
      </c>
      <c r="AJ2254" s="19">
        <f t="shared" si="669"/>
        <v>2987081.1613773629</v>
      </c>
      <c r="AK2254" s="20">
        <f t="shared" si="670"/>
        <v>0.14062317201884914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21241742.157380536</v>
      </c>
      <c r="AJ2255" s="19">
        <f t="shared" si="669"/>
        <v>2987081.1613773629</v>
      </c>
      <c r="AK2255" s="20">
        <f t="shared" si="670"/>
        <v>0.14062317201884914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21241742.157380536</v>
      </c>
      <c r="AJ2256" s="19">
        <f t="shared" si="669"/>
        <v>2987081.1613773629</v>
      </c>
      <c r="AK2256" s="20">
        <f t="shared" si="670"/>
        <v>0.14062317201884914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21241742.157380536</v>
      </c>
      <c r="AJ2257" s="19">
        <f t="shared" si="669"/>
        <v>2987081.1613773629</v>
      </c>
      <c r="AK2257" s="20">
        <f t="shared" si="670"/>
        <v>0.14062317201884914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21241742.157380536</v>
      </c>
      <c r="AJ2258" s="19">
        <f t="shared" si="669"/>
        <v>2987081.1613773629</v>
      </c>
      <c r="AK2258" s="20">
        <f t="shared" si="670"/>
        <v>0.14062317201884914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21241742.157380536</v>
      </c>
      <c r="AJ2259" s="19">
        <f t="shared" si="669"/>
        <v>2987081.1613773629</v>
      </c>
      <c r="AK2259" s="20">
        <f t="shared" si="670"/>
        <v>0.14062317201884914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30" t="s">
        <v>3393</v>
      </c>
      <c r="K2262" s="29" t="s">
        <v>502</v>
      </c>
      <c r="L2262" s="17" t="s">
        <v>3394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1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498509697.5142017</v>
      </c>
      <c r="AJ2270" s="19">
        <f t="shared" si="669"/>
        <v>59391834.079470724</v>
      </c>
      <c r="AK2270" s="20">
        <f t="shared" si="670"/>
        <v>0.11913877378038118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498509697.5142017</v>
      </c>
      <c r="AJ2271" s="19">
        <f t="shared" si="669"/>
        <v>59391834.079470724</v>
      </c>
      <c r="AK2271" s="20">
        <f t="shared" si="670"/>
        <v>0.11913877378038118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498509697.5142017</v>
      </c>
      <c r="AJ2272" s="19">
        <f t="shared" si="669"/>
        <v>59391834.079470724</v>
      </c>
      <c r="AK2272" s="20">
        <f t="shared" si="670"/>
        <v>0.11913877378038118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4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4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3522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3462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3413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3413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3413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3413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3413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3413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3472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3472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3451</v>
      </c>
      <c r="K2295" s="29" t="s">
        <v>3457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3451</v>
      </c>
      <c r="K2296" s="29" t="s">
        <v>3457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3452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3454</v>
      </c>
      <c r="K2298" s="29" t="s">
        <v>3513</v>
      </c>
      <c r="L2298" s="17" t="s">
        <v>3455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62536.655999999995</v>
      </c>
      <c r="AD2299" s="169">
        <v>0.14419999999999999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22758096.38940867</v>
      </c>
      <c r="AJ2299" s="27">
        <f t="shared" si="669"/>
        <v>2469357.2298956565</v>
      </c>
      <c r="AK2299" s="28">
        <f t="shared" si="670"/>
        <v>0.10850455976822666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62536.655999999995</v>
      </c>
      <c r="AD2300" s="169">
        <v>0.14419999999999999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22758096.38940867</v>
      </c>
      <c r="AJ2300" s="27">
        <f t="shared" si="669"/>
        <v>2469357.2298956565</v>
      </c>
      <c r="AK2300" s="28">
        <f t="shared" si="670"/>
        <v>0.10850455976822666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3447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3447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3447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498509697.5142017</v>
      </c>
      <c r="AJ2344" s="19">
        <f t="shared" si="693"/>
        <v>59391834.079470724</v>
      </c>
      <c r="AK2344" s="20">
        <f t="shared" si="694"/>
        <v>0.11913877378038118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21241742.157380536</v>
      </c>
      <c r="AJ2345" s="27">
        <f t="shared" si="693"/>
        <v>2987081.1613773629</v>
      </c>
      <c r="AK2345" s="28">
        <f t="shared" si="694"/>
        <v>0.14062317201884914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21241742.157380536</v>
      </c>
      <c r="AJ2346" s="27">
        <f t="shared" si="693"/>
        <v>2987081.1613773629</v>
      </c>
      <c r="AK2346" s="28">
        <f t="shared" si="694"/>
        <v>0.14062317201884914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498509697.5142017</v>
      </c>
      <c r="AJ2347" s="19">
        <f t="shared" si="693"/>
        <v>59391834.079470724</v>
      </c>
      <c r="AK2347" s="20">
        <f t="shared" si="694"/>
        <v>0.11913877378038118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498509697.5142017</v>
      </c>
      <c r="AJ2348" s="19">
        <f t="shared" si="693"/>
        <v>59391834.079470724</v>
      </c>
      <c r="AK2348" s="20">
        <f t="shared" si="694"/>
        <v>0.11913877378038118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498509697.5142017</v>
      </c>
      <c r="AJ2365" s="19">
        <f t="shared" si="693"/>
        <v>59391834.079470724</v>
      </c>
      <c r="AK2365" s="20">
        <f t="shared" si="694"/>
        <v>0.11913877378038118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498509697.5142017</v>
      </c>
      <c r="AJ2373" s="19">
        <f t="shared" si="693"/>
        <v>59391834.079470724</v>
      </c>
      <c r="AK2373" s="20">
        <f t="shared" si="694"/>
        <v>0.11913877378038118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498509697.5142017</v>
      </c>
      <c r="AJ2375" s="19">
        <f t="shared" si="712"/>
        <v>59391834.079470724</v>
      </c>
      <c r="AK2375" s="20">
        <f t="shared" si="713"/>
        <v>0.11913877378038118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498509697.5142017</v>
      </c>
      <c r="AJ2376" s="19">
        <f t="shared" si="712"/>
        <v>59391834.079470724</v>
      </c>
      <c r="AK2376" s="20">
        <f t="shared" si="713"/>
        <v>0.11913877378038118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498509697.5142017</v>
      </c>
      <c r="AJ2385" s="19">
        <f t="shared" si="712"/>
        <v>59391834.079470724</v>
      </c>
      <c r="AK2385" s="20">
        <f t="shared" si="713"/>
        <v>0.11913877378038118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23146578.081415929</v>
      </c>
      <c r="AJ2391" s="27">
        <f t="shared" si="712"/>
        <v>2745231.3889985834</v>
      </c>
      <c r="AK2391" s="28">
        <f t="shared" si="713"/>
        <v>0.11860204041143742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3447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23146578.081415929</v>
      </c>
      <c r="AJ2410" s="19">
        <f t="shared" si="712"/>
        <v>2745231.3889985834</v>
      </c>
      <c r="AK2410" s="20">
        <f t="shared" si="713"/>
        <v>0.11860204041143742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23146578.081415929</v>
      </c>
      <c r="AJ2411" s="19">
        <f t="shared" si="712"/>
        <v>2745231.3889985834</v>
      </c>
      <c r="AK2411" s="20">
        <f t="shared" si="713"/>
        <v>0.11860204041143742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21241742.157380536</v>
      </c>
      <c r="AJ2415" s="27">
        <f t="shared" si="712"/>
        <v>2987081.1613773629</v>
      </c>
      <c r="AK2415" s="28">
        <f t="shared" si="713"/>
        <v>0.14062317201884914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21241742.157380536</v>
      </c>
      <c r="AJ2416" s="27">
        <f t="shared" si="712"/>
        <v>2987081.1613773629</v>
      </c>
      <c r="AK2416" s="28">
        <f t="shared" si="713"/>
        <v>0.14062317201884914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21241742.157380536</v>
      </c>
      <c r="AJ2417" s="27">
        <f t="shared" si="712"/>
        <v>2987081.1613773629</v>
      </c>
      <c r="AK2417" s="28">
        <f t="shared" si="713"/>
        <v>0.14062317201884914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3447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3474</v>
      </c>
      <c r="K2419" s="29" t="s">
        <v>3475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498509697.5142017</v>
      </c>
      <c r="AJ2456" s="19">
        <f t="shared" si="731"/>
        <v>59391834.079470724</v>
      </c>
      <c r="AK2456" s="20">
        <f t="shared" si="732"/>
        <v>0.11913877378038118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3474</v>
      </c>
      <c r="K2462" s="29" t="s">
        <v>3475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3474</v>
      </c>
      <c r="K2475" s="29" t="s">
        <v>3475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3540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v>380666</v>
      </c>
      <c r="AA2476" s="22">
        <v>1.1080000000000001</v>
      </c>
      <c r="AB2476" s="197">
        <f t="shared" si="740"/>
        <v>373254.8035398231</v>
      </c>
      <c r="AC2476" s="198">
        <f t="shared" si="728"/>
        <v>63453.316601769933</v>
      </c>
      <c r="AD2476" s="173">
        <v>0.17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22758096.38940867</v>
      </c>
      <c r="AJ2476" s="200">
        <f t="shared" si="731"/>
        <v>2469357.2298956565</v>
      </c>
      <c r="AK2476" s="201">
        <f t="shared" si="732"/>
        <v>0.10850455976822666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3482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3482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3482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3490</v>
      </c>
      <c r="K2480" s="29" t="s">
        <v>3450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21241742.157380536</v>
      </c>
      <c r="AJ2494" s="27">
        <f t="shared" si="731"/>
        <v>2987081.1613773629</v>
      </c>
      <c r="AK2494" s="28">
        <f t="shared" si="732"/>
        <v>0.14062317201884914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498509697.5142017</v>
      </c>
      <c r="AJ2516" s="19">
        <f t="shared" si="750"/>
        <v>59391834.079470724</v>
      </c>
      <c r="AK2516" s="20">
        <f t="shared" si="751"/>
        <v>0.11913877378038118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498509697.5142017</v>
      </c>
      <c r="AJ2517" s="19">
        <f t="shared" si="750"/>
        <v>59391834.079470724</v>
      </c>
      <c r="AK2517" s="20">
        <f t="shared" si="751"/>
        <v>0.11913877378038118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498509697.5142017</v>
      </c>
      <c r="AJ2518" s="19">
        <f t="shared" si="750"/>
        <v>59391834.079470724</v>
      </c>
      <c r="AK2518" s="20">
        <f t="shared" si="751"/>
        <v>0.11913877378038118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498509697.5142017</v>
      </c>
      <c r="AJ2519" s="19">
        <f t="shared" si="750"/>
        <v>59391834.079470724</v>
      </c>
      <c r="AK2519" s="20">
        <f t="shared" si="751"/>
        <v>0.11913877378038118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498509697.5142017</v>
      </c>
      <c r="AJ2520" s="19">
        <f t="shared" si="750"/>
        <v>59391834.079470724</v>
      </c>
      <c r="AK2520" s="20">
        <f t="shared" si="751"/>
        <v>0.11913877378038118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498509697.5142017</v>
      </c>
      <c r="AJ2521" s="19">
        <f t="shared" si="750"/>
        <v>59391834.079470724</v>
      </c>
      <c r="AK2521" s="20">
        <f t="shared" si="751"/>
        <v>0.11913877378038118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498509697.5142017</v>
      </c>
      <c r="AJ2522" s="19">
        <f t="shared" si="750"/>
        <v>59391834.079470724</v>
      </c>
      <c r="AK2522" s="20">
        <f t="shared" si="751"/>
        <v>0.11913877378038118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498509697.5142017</v>
      </c>
      <c r="AJ2523" s="19">
        <f t="shared" si="750"/>
        <v>59391834.079470724</v>
      </c>
      <c r="AK2523" s="20">
        <f t="shared" si="751"/>
        <v>0.11913877378038118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498509697.5142017</v>
      </c>
      <c r="AJ2524" s="19">
        <f t="shared" si="750"/>
        <v>59391834.079470724</v>
      </c>
      <c r="AK2524" s="20">
        <f t="shared" si="751"/>
        <v>0.11913877378038118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3500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498509697.5142017</v>
      </c>
      <c r="AJ2535" s="19">
        <f t="shared" si="750"/>
        <v>59391834.079470724</v>
      </c>
      <c r="AK2535" s="20">
        <f t="shared" si="751"/>
        <v>0.11913877378038118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498509697.5142017</v>
      </c>
      <c r="AJ2540" s="19">
        <f t="shared" si="750"/>
        <v>59391834.079470724</v>
      </c>
      <c r="AK2540" s="20">
        <f t="shared" si="751"/>
        <v>0.11913877378038118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498509697.5142017</v>
      </c>
      <c r="AJ2541" s="19">
        <f t="shared" si="750"/>
        <v>59391834.079470724</v>
      </c>
      <c r="AK2541" s="20">
        <f t="shared" si="751"/>
        <v>0.11913877378038118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498509697.5142017</v>
      </c>
      <c r="AJ2546" s="19">
        <f t="shared" si="750"/>
        <v>59391834.079470724</v>
      </c>
      <c r="AK2546" s="20">
        <f t="shared" si="751"/>
        <v>0.11913877378038118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498509697.5142017</v>
      </c>
      <c r="AJ2547" s="19">
        <f t="shared" si="750"/>
        <v>59391834.079470724</v>
      </c>
      <c r="AK2547" s="20">
        <f t="shared" si="751"/>
        <v>0.11913877378038118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498509697.5142017</v>
      </c>
      <c r="AJ2548" s="19">
        <f t="shared" si="750"/>
        <v>59391834.079470724</v>
      </c>
      <c r="AK2548" s="20">
        <f t="shared" si="751"/>
        <v>0.11913877378038118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498509697.5142017</v>
      </c>
      <c r="AJ2549" s="19">
        <f t="shared" si="750"/>
        <v>59391834.079470724</v>
      </c>
      <c r="AK2549" s="20">
        <f t="shared" si="751"/>
        <v>0.11913877378038118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498509697.5142017</v>
      </c>
      <c r="AJ2552" s="19">
        <f t="shared" si="750"/>
        <v>59391834.079470724</v>
      </c>
      <c r="AK2552" s="20">
        <f t="shared" si="751"/>
        <v>0.11913877378038118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498509697.5142017</v>
      </c>
      <c r="AJ2553" s="19">
        <f t="shared" si="750"/>
        <v>59391834.079470724</v>
      </c>
      <c r="AK2553" s="20">
        <f t="shared" si="751"/>
        <v>0.11913877378038118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21241742.157380536</v>
      </c>
      <c r="AJ2561" s="27">
        <f t="shared" si="750"/>
        <v>2987081.1613773629</v>
      </c>
      <c r="AK2561" s="28">
        <f t="shared" si="751"/>
        <v>0.14062317201884914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498509697.5142017</v>
      </c>
      <c r="AJ2569" s="19">
        <f t="shared" si="768"/>
        <v>59391834.079470724</v>
      </c>
      <c r="AK2569" s="20">
        <f t="shared" si="769"/>
        <v>0.11913877378038118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3500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498509697.5142017</v>
      </c>
      <c r="AJ2600" s="19">
        <f t="shared" si="768"/>
        <v>59391834.079470724</v>
      </c>
      <c r="AK2600" s="20">
        <f t="shared" si="769"/>
        <v>0.11913877378038118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498509697.5142017</v>
      </c>
      <c r="AJ2601" s="19">
        <f t="shared" si="768"/>
        <v>59391834.079470724</v>
      </c>
      <c r="AK2601" s="20">
        <f t="shared" si="769"/>
        <v>0.11913877378038118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21241742.157380536</v>
      </c>
      <c r="AJ2609" s="27">
        <f t="shared" si="768"/>
        <v>2987081.1613773629</v>
      </c>
      <c r="AK2609" s="28">
        <f t="shared" si="769"/>
        <v>0.14062317201884914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3500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3516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Cancel</v>
      </c>
      <c r="F2612" s="23" t="s">
        <v>186</v>
      </c>
      <c r="G2612" s="23" t="s">
        <v>186</v>
      </c>
      <c r="H2612" s="29"/>
      <c r="I2612" s="33" t="str">
        <f t="shared" si="764"/>
        <v>Cancel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5.2900000000000003E-2</v>
      </c>
      <c r="AB2612" s="21">
        <f t="shared" si="779"/>
        <v>412620</v>
      </c>
      <c r="AC2612" s="25">
        <f t="shared" si="765"/>
        <v>49514.400000000001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498509697.5142017</v>
      </c>
      <c r="AJ2612" s="27">
        <f t="shared" si="768"/>
        <v>59391834.079470724</v>
      </c>
      <c r="AK2612" s="28">
        <f t="shared" si="769"/>
        <v>0.11913877378038118</v>
      </c>
      <c r="AL2612" s="24"/>
      <c r="AM2612" s="24"/>
      <c r="AN2612" s="24"/>
      <c r="AO2612" s="24"/>
      <c r="AP2612" s="28" t="str">
        <f t="shared" si="770"/>
        <v>CancelCancel</v>
      </c>
      <c r="AQ2612" s="28" t="str">
        <f t="shared" si="771"/>
        <v>CancelCancelJPY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</row>
    <row r="2613" spans="1:46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Cancel</v>
      </c>
      <c r="F2613" s="23" t="s">
        <v>186</v>
      </c>
      <c r="G2613" s="23" t="s">
        <v>186</v>
      </c>
      <c r="H2613" s="29"/>
      <c r="I2613" s="33" t="str">
        <f t="shared" si="764"/>
        <v>Cancel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5.2900000000000003E-2</v>
      </c>
      <c r="AB2613" s="21">
        <f t="shared" si="779"/>
        <v>412620</v>
      </c>
      <c r="AC2613" s="25">
        <f t="shared" si="765"/>
        <v>49514.400000000001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498509697.5142017</v>
      </c>
      <c r="AJ2613" s="27">
        <f t="shared" si="768"/>
        <v>59391834.079470724</v>
      </c>
      <c r="AK2613" s="28">
        <f t="shared" si="769"/>
        <v>0.11913877378038118</v>
      </c>
      <c r="AL2613" s="24"/>
      <c r="AM2613" s="24"/>
      <c r="AN2613" s="24"/>
      <c r="AO2613" s="24"/>
      <c r="AP2613" s="28" t="str">
        <f t="shared" si="770"/>
        <v>CancelCancel</v>
      </c>
      <c r="AQ2613" s="28" t="str">
        <f t="shared" si="771"/>
        <v>CancelCancelJPY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</row>
    <row r="2614" spans="1:46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3484</v>
      </c>
      <c r="K2617" s="29" t="s">
        <v>3485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 t="s">
        <v>186</v>
      </c>
      <c r="G2619" s="152" t="s">
        <v>186</v>
      </c>
      <c r="H2619" s="155"/>
      <c r="I2619" s="33" t="str">
        <f t="shared" si="764"/>
        <v>Cancel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5.0599999999999999E-2</v>
      </c>
      <c r="AB2619" s="21">
        <f t="shared" ref="AB2619:AB2647" si="780">IF(AND(R2619&lt;&gt;"C66",R2619&lt;&gt;""),Z2619/Y2619*AA2619,"")</f>
        <v>450340</v>
      </c>
      <c r="AC2619" s="130">
        <f t="shared" si="765"/>
        <v>54040.799999999996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4327756</v>
      </c>
      <c r="AJ2619" s="19">
        <f t="shared" si="768"/>
        <v>519330.72</v>
      </c>
      <c r="AK2619" s="20">
        <f t="shared" si="769"/>
        <v>0.12</v>
      </c>
      <c r="AL2619" s="17"/>
      <c r="AM2619" s="17"/>
      <c r="AN2619" s="17"/>
      <c r="AO2619" s="17"/>
      <c r="AP2619" s="28" t="str">
        <f t="shared" si="770"/>
        <v>CancelCancel</v>
      </c>
      <c r="AQ2619" s="28" t="str">
        <f t="shared" si="771"/>
        <v>CancelCancelJPY</v>
      </c>
      <c r="AR2619" s="206" t="str">
        <f t="shared" si="772"/>
        <v>YAMAHA_Mounter</v>
      </c>
      <c r="AS2619" s="22" t="str">
        <f t="shared" si="773"/>
        <v/>
      </c>
      <c r="AT2619" s="24" t="str">
        <f t="shared" si="774"/>
        <v/>
      </c>
    </row>
    <row r="2620" spans="1:46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498509697.5142017</v>
      </c>
      <c r="AJ2627" s="19">
        <f t="shared" si="768"/>
        <v>59391834.079470724</v>
      </c>
      <c r="AK2627" s="20">
        <f t="shared" si="769"/>
        <v>0.11913877378038118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498509697.5142017</v>
      </c>
      <c r="AJ2642" s="19">
        <f t="shared" si="787"/>
        <v>59391834.079470724</v>
      </c>
      <c r="AK2642" s="20">
        <f t="shared" si="788"/>
        <v>0.11913877378038118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498509697.5142017</v>
      </c>
      <c r="AJ2643" s="19">
        <f t="shared" si="787"/>
        <v>59391834.079470724</v>
      </c>
      <c r="AK2643" s="20">
        <f t="shared" si="788"/>
        <v>0.11913877378038118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498509697.5142017</v>
      </c>
      <c r="AJ2646" s="19">
        <f t="shared" si="787"/>
        <v>59391834.079470724</v>
      </c>
      <c r="AK2646" s="20">
        <f t="shared" si="788"/>
        <v>0.11913877378038118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498509697.5142017</v>
      </c>
      <c r="AJ2647" s="19">
        <f t="shared" si="787"/>
        <v>59391834.079470724</v>
      </c>
      <c r="AK2647" s="20">
        <f t="shared" si="788"/>
        <v>0.11913877378038118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498509697.5142017</v>
      </c>
      <c r="AJ2652" s="19">
        <f t="shared" si="787"/>
        <v>59391834.079470724</v>
      </c>
      <c r="AK2652" s="20">
        <f t="shared" si="788"/>
        <v>0.11913877378038118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21241742.157380536</v>
      </c>
      <c r="AJ2673" s="27">
        <f t="shared" si="787"/>
        <v>2987081.1613773629</v>
      </c>
      <c r="AK2673" s="28">
        <f t="shared" si="788"/>
        <v>0.14062317201884914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21241742.157380536</v>
      </c>
      <c r="AJ2674" s="27">
        <f t="shared" si="787"/>
        <v>2987081.1613773629</v>
      </c>
      <c r="AK2674" s="28">
        <f t="shared" si="788"/>
        <v>0.14062317201884914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21241742.157380536</v>
      </c>
      <c r="AJ2675" s="27">
        <f t="shared" si="787"/>
        <v>2987081.1613773629</v>
      </c>
      <c r="AK2675" s="28">
        <f t="shared" si="788"/>
        <v>0.14062317201884914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21241742.157380536</v>
      </c>
      <c r="AJ2676" s="27">
        <f t="shared" si="787"/>
        <v>2987081.1613773629</v>
      </c>
      <c r="AK2676" s="28">
        <f t="shared" si="788"/>
        <v>0.14062317201884914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21241742.157380536</v>
      </c>
      <c r="AJ2677" s="27">
        <f t="shared" si="787"/>
        <v>2987081.1613773629</v>
      </c>
      <c r="AK2677" s="28">
        <f t="shared" si="788"/>
        <v>0.14062317201884914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 t="s">
        <v>186</v>
      </c>
      <c r="G2679" s="152" t="s">
        <v>186</v>
      </c>
      <c r="H2679" s="155"/>
      <c r="I2679" s="33" t="str">
        <f t="shared" si="783"/>
        <v>Cancel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5.0599999999999999E-2</v>
      </c>
      <c r="AB2679" s="21">
        <f>IF(AND(R2679&lt;&gt;"C66",R2679&lt;&gt;""),Z2679/Y2679*AA2679,"")</f>
        <v>581900</v>
      </c>
      <c r="AC2679" s="130">
        <f t="shared" si="784"/>
        <v>69828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4327756</v>
      </c>
      <c r="AJ2679" s="19">
        <f t="shared" si="787"/>
        <v>519330.72</v>
      </c>
      <c r="AK2679" s="20">
        <f t="shared" si="788"/>
        <v>0.12</v>
      </c>
      <c r="AL2679" s="17"/>
      <c r="AM2679" s="17"/>
      <c r="AN2679" s="17"/>
      <c r="AO2679" s="17"/>
      <c r="AP2679" s="28" t="str">
        <f t="shared" si="789"/>
        <v>CancelCancel</v>
      </c>
      <c r="AQ2679" s="28" t="str">
        <f t="shared" si="790"/>
        <v>CancelCancelJPY</v>
      </c>
      <c r="AR2679" s="206" t="str">
        <f t="shared" si="791"/>
        <v>YAMAHA_Mounter</v>
      </c>
      <c r="AS2679" s="22" t="str">
        <f t="shared" si="792"/>
        <v/>
      </c>
      <c r="AT2679" s="24" t="str">
        <f t="shared" si="793"/>
        <v/>
      </c>
    </row>
    <row r="2680" spans="1:46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 t="s">
        <v>186</v>
      </c>
      <c r="G2680" s="23" t="s">
        <v>186</v>
      </c>
      <c r="H2680" s="29"/>
      <c r="I2680" s="202" t="str">
        <f t="shared" si="783"/>
        <v>Cancel</v>
      </c>
      <c r="J2680" s="188" t="s">
        <v>3435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5.1799999999999999E-2</v>
      </c>
      <c r="AB2680" s="197">
        <f>IF(AND(R2680&lt;&gt;"C66",R2680&lt;&gt;""),Z2680/Y2680*AA2680,"")</f>
        <v>673400</v>
      </c>
      <c r="AC2680" s="198">
        <f t="shared" si="784"/>
        <v>80808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4327756</v>
      </c>
      <c r="AJ2680" s="200">
        <f t="shared" si="787"/>
        <v>519330.72</v>
      </c>
      <c r="AK2680" s="201">
        <f t="shared" si="788"/>
        <v>0.12</v>
      </c>
      <c r="AL2680" s="24"/>
      <c r="AM2680" s="24"/>
      <c r="AN2680" s="24"/>
      <c r="AO2680" s="24"/>
      <c r="AP2680" s="105" t="str">
        <f t="shared" si="789"/>
        <v>CancelCancel</v>
      </c>
      <c r="AQ2680" s="28" t="str">
        <f t="shared" si="790"/>
        <v>CancelCancelJPY</v>
      </c>
      <c r="AR2680" s="206" t="str">
        <f t="shared" si="791"/>
        <v>YAMAHA_Mounter</v>
      </c>
      <c r="AS2680" s="22" t="str">
        <f t="shared" si="792"/>
        <v/>
      </c>
      <c r="AT2680" s="24" t="str">
        <f t="shared" si="793"/>
        <v/>
      </c>
    </row>
    <row r="2681" spans="1:46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 t="s">
        <v>186</v>
      </c>
      <c r="G2681" s="23" t="s">
        <v>186</v>
      </c>
      <c r="H2681" s="29"/>
      <c r="I2681" s="202" t="str">
        <f t="shared" si="783"/>
        <v>Cancel</v>
      </c>
      <c r="J2681" s="188" t="s">
        <v>3435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5.1799999999999999E-2</v>
      </c>
      <c r="AB2681" s="197">
        <f>IF(AND(R2681&lt;&gt;"C66",R2681&lt;&gt;""),Z2681/Y2681*AA2681,"")</f>
        <v>673400</v>
      </c>
      <c r="AC2681" s="198">
        <f t="shared" si="784"/>
        <v>80808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4327756</v>
      </c>
      <c r="AJ2681" s="200">
        <f t="shared" si="787"/>
        <v>519330.72</v>
      </c>
      <c r="AK2681" s="201">
        <f t="shared" si="788"/>
        <v>0.12</v>
      </c>
      <c r="AL2681" s="24"/>
      <c r="AM2681" s="24"/>
      <c r="AN2681" s="24"/>
      <c r="AO2681" s="24"/>
      <c r="AP2681" s="105" t="str">
        <f t="shared" si="789"/>
        <v>CancelCancel</v>
      </c>
      <c r="AQ2681" s="28" t="str">
        <f t="shared" si="790"/>
        <v>CancelCancelJPY</v>
      </c>
      <c r="AR2681" s="206" t="str">
        <f t="shared" si="791"/>
        <v>YAMAHA_Mounter</v>
      </c>
      <c r="AS2681" s="22" t="str">
        <f t="shared" si="792"/>
        <v/>
      </c>
      <c r="AT2681" s="24" t="str">
        <f t="shared" si="793"/>
        <v/>
      </c>
    </row>
    <row r="2682" spans="1:46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 t="s">
        <v>186</v>
      </c>
      <c r="G2682" s="23" t="s">
        <v>186</v>
      </c>
      <c r="H2682" s="29"/>
      <c r="I2682" s="202" t="str">
        <f t="shared" si="783"/>
        <v>Cancel</v>
      </c>
      <c r="J2682" s="188" t="s">
        <v>3435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5.1799999999999999E-2</v>
      </c>
      <c r="AB2682" s="197">
        <f>IF(AND(R2682&lt;&gt;"C66",R2682&lt;&gt;""),Z2682/Y2682*AA2682,"")</f>
        <v>524216</v>
      </c>
      <c r="AC2682" s="198">
        <f t="shared" si="784"/>
        <v>62905.919999999998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4327756</v>
      </c>
      <c r="AJ2682" s="200">
        <f t="shared" si="787"/>
        <v>519330.72</v>
      </c>
      <c r="AK2682" s="201">
        <f t="shared" si="788"/>
        <v>0.12</v>
      </c>
      <c r="AL2682" s="24"/>
      <c r="AM2682" s="24"/>
      <c r="AN2682" s="24"/>
      <c r="AO2682" s="24"/>
      <c r="AP2682" s="105" t="str">
        <f t="shared" si="789"/>
        <v>CancelCancel</v>
      </c>
      <c r="AQ2682" s="28" t="str">
        <f t="shared" si="790"/>
        <v>CancelCancelJPY</v>
      </c>
      <c r="AR2682" s="206" t="str">
        <f t="shared" si="791"/>
        <v>YAMAHA_Mounter</v>
      </c>
      <c r="AS2682" s="22" t="str">
        <f t="shared" si="792"/>
        <v/>
      </c>
      <c r="AT2682" s="24" t="str">
        <f t="shared" si="793"/>
        <v/>
      </c>
    </row>
    <row r="2683" spans="1:46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6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498509697.5142017</v>
      </c>
      <c r="AJ2718" s="19">
        <f t="shared" si="809"/>
        <v>59391834.079470724</v>
      </c>
      <c r="AK2718" s="20">
        <f t="shared" si="810"/>
        <v>0.11913877378038118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498509697.5142017</v>
      </c>
      <c r="AJ2719" s="19">
        <f t="shared" si="809"/>
        <v>59391834.079470724</v>
      </c>
      <c r="AK2719" s="20">
        <f t="shared" si="810"/>
        <v>0.11913877378038118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3426</v>
      </c>
      <c r="K2720" s="29" t="s">
        <v>3427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3028631.2816309328</v>
      </c>
      <c r="AK2720" s="201">
        <f t="shared" si="810"/>
        <v>0.11945360018579192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498509697.5142017</v>
      </c>
      <c r="AJ2736" s="19">
        <f t="shared" si="809"/>
        <v>59391834.079470724</v>
      </c>
      <c r="AK2736" s="20">
        <f t="shared" si="810"/>
        <v>0.11913877378038118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498509697.5142017</v>
      </c>
      <c r="AJ2737" s="19">
        <f t="shared" si="809"/>
        <v>59391834.079470724</v>
      </c>
      <c r="AK2737" s="20">
        <f t="shared" si="810"/>
        <v>0.11913877378038118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498509697.5142017</v>
      </c>
      <c r="AJ2738" s="19">
        <f t="shared" si="809"/>
        <v>59391834.079470724</v>
      </c>
      <c r="AK2738" s="20">
        <f t="shared" si="810"/>
        <v>0.11913877378038118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3399</v>
      </c>
      <c r="K2739" s="29" t="s">
        <v>3400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3028631.2816309328</v>
      </c>
      <c r="AK2739" s="28">
        <f t="shared" si="810"/>
        <v>0.11945360018579192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3399</v>
      </c>
      <c r="K2740" s="29" t="s">
        <v>3400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3028631.2816309328</v>
      </c>
      <c r="AK2740" s="28">
        <f t="shared" si="810"/>
        <v>0.11945360018579192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3395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3028631.2816309328</v>
      </c>
      <c r="AK2741" s="28">
        <f t="shared" si="810"/>
        <v>0.11945360018579192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3415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3028631.2816309328</v>
      </c>
      <c r="AK2748" s="28">
        <f t="shared" si="810"/>
        <v>0.11945360018579192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3415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3028631.2816309328</v>
      </c>
      <c r="AK2749" s="28">
        <f t="shared" si="810"/>
        <v>0.11945360018579192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3415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3028631.2816309328</v>
      </c>
      <c r="AK2750" s="28">
        <f t="shared" si="810"/>
        <v>0.11945360018579192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3415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3028631.2816309328</v>
      </c>
      <c r="AK2751" s="28">
        <f t="shared" si="810"/>
        <v>0.11945360018579192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498509697.5142017</v>
      </c>
      <c r="AJ2761" s="19">
        <f t="shared" si="826"/>
        <v>59391834.079470724</v>
      </c>
      <c r="AK2761" s="20">
        <f t="shared" si="827"/>
        <v>0.11913877378038118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498509697.5142017</v>
      </c>
      <c r="AJ2762" s="19">
        <f t="shared" si="826"/>
        <v>59391834.079470724</v>
      </c>
      <c r="AK2762" s="20">
        <f t="shared" si="827"/>
        <v>0.11913877378038118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498509697.5142017</v>
      </c>
      <c r="AJ2763" s="19">
        <f t="shared" si="826"/>
        <v>59391834.079470724</v>
      </c>
      <c r="AK2763" s="20">
        <f t="shared" si="827"/>
        <v>0.11913877378038118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498509697.5142017</v>
      </c>
      <c r="AJ2764" s="19">
        <f t="shared" si="826"/>
        <v>59391834.079470724</v>
      </c>
      <c r="AK2764" s="20">
        <f t="shared" si="827"/>
        <v>0.11913877378038118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498509697.5142017</v>
      </c>
      <c r="AJ2765" s="19">
        <f t="shared" si="826"/>
        <v>59391834.079470724</v>
      </c>
      <c r="AK2765" s="20">
        <f t="shared" si="827"/>
        <v>0.11913877378038118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498509697.5142017</v>
      </c>
      <c r="AJ2778" s="19">
        <f t="shared" si="826"/>
        <v>59391834.079470724</v>
      </c>
      <c r="AK2778" s="20">
        <f t="shared" si="827"/>
        <v>0.11913877378038118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498509697.5142017</v>
      </c>
      <c r="AJ2779" s="19">
        <f t="shared" si="826"/>
        <v>59391834.079470724</v>
      </c>
      <c r="AK2779" s="20">
        <f t="shared" si="827"/>
        <v>0.11913877378038118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498509697.5142017</v>
      </c>
      <c r="AJ2780" s="19">
        <f t="shared" si="826"/>
        <v>59391834.079470724</v>
      </c>
      <c r="AK2780" s="20">
        <f t="shared" si="827"/>
        <v>0.11913877378038118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498509697.5142017</v>
      </c>
      <c r="AJ2781" s="19">
        <f t="shared" si="826"/>
        <v>59391834.079470724</v>
      </c>
      <c r="AK2781" s="20">
        <f t="shared" si="827"/>
        <v>0.11913877378038118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3404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3407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3028631.2816309328</v>
      </c>
      <c r="AK2790" s="28">
        <f t="shared" si="827"/>
        <v>0.11945360018579192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Cancel</v>
      </c>
      <c r="F2791" s="152" t="s">
        <v>186</v>
      </c>
      <c r="G2791" s="152" t="s">
        <v>186</v>
      </c>
      <c r="H2791" s="29"/>
      <c r="I2791" s="33" t="str">
        <f t="shared" si="822"/>
        <v>Cancel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1.0640000000000001</v>
      </c>
      <c r="AB2791" s="21">
        <f t="shared" si="819"/>
        <v>564955.75221238949</v>
      </c>
      <c r="AC2791" s="25">
        <f t="shared" si="823"/>
        <v>67794.69026548673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498509697.5142017</v>
      </c>
      <c r="AJ2791" s="27">
        <f t="shared" si="826"/>
        <v>59391834.079470724</v>
      </c>
      <c r="AK2791" s="28">
        <f t="shared" si="827"/>
        <v>0.11913877378038118</v>
      </c>
      <c r="AL2791" s="24"/>
      <c r="AM2791" s="24"/>
      <c r="AN2791" s="24"/>
      <c r="AO2791" s="24"/>
      <c r="AP2791" s="28" t="str">
        <f t="shared" si="828"/>
        <v>CancelCancel</v>
      </c>
      <c r="AQ2791" s="28" t="str">
        <f t="shared" si="829"/>
        <v>CancelCancelRMB</v>
      </c>
      <c r="AR2791" s="206" t="str">
        <f t="shared" si="830"/>
        <v>YAMAHA_Mounter</v>
      </c>
      <c r="AS2791" s="22" t="str">
        <f t="shared" si="831"/>
        <v/>
      </c>
      <c r="AT2791" s="24" t="str">
        <f t="shared" si="832"/>
        <v/>
      </c>
    </row>
    <row r="2792" spans="1:46" s="12" customFormat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498509697.5142017</v>
      </c>
      <c r="AJ2792" s="19">
        <f t="shared" si="826"/>
        <v>59391834.079470724</v>
      </c>
      <c r="AK2792" s="20">
        <f t="shared" si="827"/>
        <v>0.11913877378038118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498509697.5142017</v>
      </c>
      <c r="AJ2793" s="19">
        <f t="shared" si="826"/>
        <v>59391834.079470724</v>
      </c>
      <c r="AK2793" s="20">
        <f t="shared" si="827"/>
        <v>0.11913877378038118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498509697.5142017</v>
      </c>
      <c r="AJ2794" s="19">
        <f t="shared" si="826"/>
        <v>59391834.079470724</v>
      </c>
      <c r="AK2794" s="20">
        <f t="shared" si="827"/>
        <v>0.11913877378038118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498509697.5142017</v>
      </c>
      <c r="AJ2795" s="19">
        <f t="shared" si="826"/>
        <v>59391834.079470724</v>
      </c>
      <c r="AK2795" s="20">
        <f t="shared" si="827"/>
        <v>0.11913877378038118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498509697.5142017</v>
      </c>
      <c r="AJ2796" s="19">
        <f t="shared" si="826"/>
        <v>59391834.079470724</v>
      </c>
      <c r="AK2796" s="20">
        <f t="shared" si="827"/>
        <v>0.11913877378038118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498509697.5142017</v>
      </c>
      <c r="AJ2797" s="19">
        <f t="shared" si="826"/>
        <v>59391834.079470724</v>
      </c>
      <c r="AK2797" s="20">
        <f t="shared" si="827"/>
        <v>0.11913877378038118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498509697.5142017</v>
      </c>
      <c r="AJ2798" s="19">
        <f t="shared" si="826"/>
        <v>59391834.079470724</v>
      </c>
      <c r="AK2798" s="20">
        <f t="shared" si="827"/>
        <v>0.11913877378038118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498509697.5142017</v>
      </c>
      <c r="AJ2799" s="19">
        <f t="shared" si="826"/>
        <v>59391834.079470724</v>
      </c>
      <c r="AK2799" s="20">
        <f t="shared" si="827"/>
        <v>0.11913877378038118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498509697.5142017</v>
      </c>
      <c r="AJ2800" s="19">
        <f t="shared" si="826"/>
        <v>59391834.079470724</v>
      </c>
      <c r="AK2800" s="20">
        <f t="shared" si="827"/>
        <v>0.11913877378038118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498509697.5142017</v>
      </c>
      <c r="AJ2801" s="19">
        <f t="shared" si="826"/>
        <v>59391834.079470724</v>
      </c>
      <c r="AK2801" s="20">
        <f t="shared" si="827"/>
        <v>0.11913877378038118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498509697.5142017</v>
      </c>
      <c r="AJ2809" s="19">
        <f t="shared" si="826"/>
        <v>59391834.079470724</v>
      </c>
      <c r="AK2809" s="20">
        <f t="shared" si="827"/>
        <v>0.11913877378038118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498509697.5142017</v>
      </c>
      <c r="AJ2810" s="19">
        <f t="shared" si="826"/>
        <v>59391834.079470724</v>
      </c>
      <c r="AK2810" s="20">
        <f t="shared" si="827"/>
        <v>0.11913877378038118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498509697.5142017</v>
      </c>
      <c r="AJ2832" s="19">
        <f t="shared" si="844"/>
        <v>59391834.079470724</v>
      </c>
      <c r="AK2832" s="20">
        <f t="shared" si="845"/>
        <v>0.11913877378038118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498509697.5142017</v>
      </c>
      <c r="AJ2833" s="19">
        <f t="shared" si="844"/>
        <v>59391834.079470724</v>
      </c>
      <c r="AK2833" s="20">
        <f t="shared" si="845"/>
        <v>0.11913877378038118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498509697.5142017</v>
      </c>
      <c r="AJ2834" s="19">
        <f t="shared" si="844"/>
        <v>59391834.079470724</v>
      </c>
      <c r="AK2834" s="20">
        <f t="shared" si="845"/>
        <v>0.11913877378038118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498509697.5142017</v>
      </c>
      <c r="AJ2835" s="19">
        <f t="shared" si="844"/>
        <v>59391834.079470724</v>
      </c>
      <c r="AK2835" s="20">
        <f t="shared" si="845"/>
        <v>0.11913877378038118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498509697.5142017</v>
      </c>
      <c r="AJ2836" s="19">
        <f t="shared" si="844"/>
        <v>59391834.079470724</v>
      </c>
      <c r="AK2836" s="20">
        <f t="shared" si="845"/>
        <v>0.11913877378038118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23146578.081415929</v>
      </c>
      <c r="AJ2837" s="27">
        <f t="shared" si="844"/>
        <v>2745231.3889985834</v>
      </c>
      <c r="AK2837" s="28">
        <f t="shared" si="845"/>
        <v>0.11860204041143742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23146578.081415929</v>
      </c>
      <c r="AJ2838" s="27">
        <f t="shared" si="844"/>
        <v>2745231.3889985834</v>
      </c>
      <c r="AK2838" s="28">
        <f t="shared" si="845"/>
        <v>0.11860204041143742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23146578.081415929</v>
      </c>
      <c r="AJ2839" s="27">
        <f t="shared" si="844"/>
        <v>2745231.3889985834</v>
      </c>
      <c r="AK2839" s="28">
        <f t="shared" si="845"/>
        <v>0.11860204041143742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23146578.081415929</v>
      </c>
      <c r="AJ2840" s="27">
        <f t="shared" si="844"/>
        <v>2745231.3889985834</v>
      </c>
      <c r="AK2840" s="28">
        <f t="shared" si="845"/>
        <v>0.11860204041143742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3404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3407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3028631.2816309328</v>
      </c>
      <c r="AK2841" s="28">
        <f t="shared" si="845"/>
        <v>0.11945360018579192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3445</v>
      </c>
      <c r="K2842" s="29" t="s">
        <v>3446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3028631.2816309328</v>
      </c>
      <c r="AK2842" s="201">
        <f t="shared" si="845"/>
        <v>0.11945360018579192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3028631.2816309328</v>
      </c>
      <c r="AK2843" s="28">
        <f t="shared" si="845"/>
        <v>0.11945360018579192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3406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3028631.2816309328</v>
      </c>
      <c r="AK2844" s="28">
        <f t="shared" si="845"/>
        <v>0.11945360018579192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3406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3028631.2816309328</v>
      </c>
      <c r="AK2845" s="28">
        <f t="shared" si="845"/>
        <v>0.11945360018579192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Cancel</v>
      </c>
      <c r="F2846" s="152" t="s">
        <v>186</v>
      </c>
      <c r="G2846" s="152" t="s">
        <v>186</v>
      </c>
      <c r="H2846" s="29"/>
      <c r="I2846" s="33" t="str">
        <f t="shared" si="840"/>
        <v>Cancel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1.0640000000000001</v>
      </c>
      <c r="AB2846" s="21">
        <f t="shared" si="837"/>
        <v>499044.24778761069</v>
      </c>
      <c r="AC2846" s="25">
        <f t="shared" si="841"/>
        <v>59885.309734513277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498509697.5142017</v>
      </c>
      <c r="AJ2846" s="27">
        <f t="shared" si="844"/>
        <v>59391834.079470724</v>
      </c>
      <c r="AK2846" s="28">
        <f t="shared" si="845"/>
        <v>0.11913877378038118</v>
      </c>
      <c r="AL2846" s="24"/>
      <c r="AM2846" s="24"/>
      <c r="AN2846" s="24"/>
      <c r="AO2846" s="24"/>
      <c r="AP2846" s="28" t="str">
        <f t="shared" si="846"/>
        <v>CancelCancel</v>
      </c>
      <c r="AQ2846" s="28" t="str">
        <f t="shared" si="847"/>
        <v>CancelCancelRMB</v>
      </c>
      <c r="AR2846" s="206" t="str">
        <f t="shared" si="848"/>
        <v>YAMAHA_Mounter</v>
      </c>
      <c r="AS2846" s="22" t="str">
        <f t="shared" si="849"/>
        <v/>
      </c>
      <c r="AT2846" s="24" t="str">
        <f t="shared" si="850"/>
        <v/>
      </c>
    </row>
    <row r="2847" spans="1:46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Cancel</v>
      </c>
      <c r="F2847" s="152" t="s">
        <v>186</v>
      </c>
      <c r="G2847" s="152" t="s">
        <v>186</v>
      </c>
      <c r="H2847" s="29"/>
      <c r="I2847" s="33" t="str">
        <f t="shared" si="840"/>
        <v>Cancel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1.0640000000000001</v>
      </c>
      <c r="AB2847" s="21">
        <f t="shared" si="837"/>
        <v>800353.98230088502</v>
      </c>
      <c r="AC2847" s="25">
        <f t="shared" si="841"/>
        <v>96042.477876106204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498509697.5142017</v>
      </c>
      <c r="AJ2847" s="27">
        <f t="shared" si="844"/>
        <v>59391834.079470724</v>
      </c>
      <c r="AK2847" s="28">
        <f t="shared" si="845"/>
        <v>0.11913877378038118</v>
      </c>
      <c r="AL2847" s="24"/>
      <c r="AM2847" s="24"/>
      <c r="AN2847" s="24"/>
      <c r="AO2847" s="24"/>
      <c r="AP2847" s="28" t="str">
        <f t="shared" si="846"/>
        <v>CancelCancel</v>
      </c>
      <c r="AQ2847" s="28" t="str">
        <f t="shared" si="847"/>
        <v>CancelCancelRMB</v>
      </c>
      <c r="AR2847" s="206" t="str">
        <f t="shared" si="848"/>
        <v>YAMAHA_Mounter</v>
      </c>
      <c r="AS2847" s="22" t="str">
        <f t="shared" si="849"/>
        <v/>
      </c>
      <c r="AT2847" s="24" t="str">
        <f t="shared" si="850"/>
        <v/>
      </c>
    </row>
    <row r="2848" spans="1:46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3401</v>
      </c>
      <c r="K2848" s="29" t="s">
        <v>3402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3028631.2816309328</v>
      </c>
      <c r="AK2848" s="28">
        <f t="shared" si="845"/>
        <v>0.11945360018579192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3401</v>
      </c>
      <c r="K2849" s="29" t="s">
        <v>3402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3028631.2816309328</v>
      </c>
      <c r="AK2849" s="28">
        <f t="shared" si="845"/>
        <v>0.11945360018579192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3448</v>
      </c>
      <c r="K2850" s="29" t="s">
        <v>3449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34405.279999999999</v>
      </c>
      <c r="AD2850" s="169">
        <v>7.2800000000000004E-2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22758096.38940867</v>
      </c>
      <c r="AJ2850" s="200">
        <f t="shared" si="844"/>
        <v>2469357.2298956565</v>
      </c>
      <c r="AK2850" s="201">
        <f t="shared" si="845"/>
        <v>0.10850455976822666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498509697.5142017</v>
      </c>
      <c r="AJ2857" s="19">
        <f t="shared" si="844"/>
        <v>59391834.079470724</v>
      </c>
      <c r="AK2857" s="20">
        <f t="shared" si="845"/>
        <v>0.11913877378038118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498509697.5142017</v>
      </c>
      <c r="AJ2858" s="19">
        <f t="shared" si="844"/>
        <v>59391834.079470724</v>
      </c>
      <c r="AK2858" s="20">
        <f t="shared" si="845"/>
        <v>0.11913877378038118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3028631.2816309328</v>
      </c>
      <c r="AK2871" s="28">
        <f t="shared" si="845"/>
        <v>0.11945360018579192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3432</v>
      </c>
      <c r="K2872" s="29" t="s">
        <v>3433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3434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3028631.2816309328</v>
      </c>
      <c r="AK2872" s="201">
        <f t="shared" si="845"/>
        <v>0.11945360018579192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498509697.5142017</v>
      </c>
      <c r="AJ2878" s="19">
        <f t="shared" si="844"/>
        <v>59391834.079470724</v>
      </c>
      <c r="AK2878" s="20">
        <f t="shared" si="845"/>
        <v>0.11913877378038118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498509697.5142017</v>
      </c>
      <c r="AJ2886" s="19">
        <f t="shared" ref="AJ2886:AJ2949" si="865">IF(P2886="C66 SERVICE","",SUMIFS(AC:AC,F:F,F2886,G:G,G2886,E:E,E2886))</f>
        <v>59391834.079470724</v>
      </c>
      <c r="AK2886" s="20">
        <f t="shared" ref="AK2886:AK2949" si="866">IF(AJ2886&gt;0,AJ2886/AI2886,"")</f>
        <v>0.11913877378038118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498509697.5142017</v>
      </c>
      <c r="AJ2887" s="19">
        <f t="shared" si="865"/>
        <v>59391834.079470724</v>
      </c>
      <c r="AK2887" s="20">
        <f t="shared" si="866"/>
        <v>0.11913877378038118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498509697.5142017</v>
      </c>
      <c r="AJ2888" s="19">
        <f t="shared" si="865"/>
        <v>59391834.079470724</v>
      </c>
      <c r="AK2888" s="20">
        <f t="shared" si="866"/>
        <v>0.11913877378038118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498509697.5142017</v>
      </c>
      <c r="AJ2889" s="19">
        <f t="shared" si="865"/>
        <v>59391834.079470724</v>
      </c>
      <c r="AK2889" s="20">
        <f t="shared" si="866"/>
        <v>0.11913877378038118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498509697.5142017</v>
      </c>
      <c r="AJ2890" s="19">
        <f t="shared" si="865"/>
        <v>59391834.079470724</v>
      </c>
      <c r="AK2890" s="20">
        <f t="shared" si="866"/>
        <v>0.11913877378038118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3448</v>
      </c>
      <c r="K2898" s="29" t="s">
        <v>3449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34405.279999999999</v>
      </c>
      <c r="AD2898" s="169">
        <v>7.2800000000000004E-2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22758096.38940867</v>
      </c>
      <c r="AJ2898" s="200">
        <f t="shared" si="865"/>
        <v>2469357.2298956565</v>
      </c>
      <c r="AK2898" s="201">
        <f t="shared" si="866"/>
        <v>0.10850455976822666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498509697.5142017</v>
      </c>
      <c r="AJ2900" s="19">
        <f t="shared" si="865"/>
        <v>59391834.079470724</v>
      </c>
      <c r="AK2900" s="20">
        <f t="shared" si="866"/>
        <v>0.11913877378038118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498509697.5142017</v>
      </c>
      <c r="AJ2905" s="19">
        <f t="shared" si="865"/>
        <v>59391834.079470724</v>
      </c>
      <c r="AK2905" s="20">
        <f t="shared" si="866"/>
        <v>0.11913877378038118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21241742.157380536</v>
      </c>
      <c r="AJ2916" s="27">
        <f t="shared" si="865"/>
        <v>2987081.1613773629</v>
      </c>
      <c r="AK2916" s="28">
        <f t="shared" si="866"/>
        <v>0.14062317201884914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498509697.5142017</v>
      </c>
      <c r="AJ2918" s="19">
        <f t="shared" si="865"/>
        <v>59391834.079470724</v>
      </c>
      <c r="AK2918" s="20">
        <f t="shared" si="866"/>
        <v>0.11913877378038118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498509697.5142017</v>
      </c>
      <c r="AJ2919" s="19">
        <f t="shared" si="865"/>
        <v>59391834.079470724</v>
      </c>
      <c r="AK2919" s="20">
        <f t="shared" si="866"/>
        <v>0.11913877378038118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498509697.5142017</v>
      </c>
      <c r="AJ2920" s="19">
        <f t="shared" si="865"/>
        <v>59391834.079470724</v>
      </c>
      <c r="AK2920" s="20">
        <f t="shared" si="866"/>
        <v>0.11913877378038118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498509697.5142017</v>
      </c>
      <c r="AJ2921" s="19">
        <f t="shared" si="865"/>
        <v>59391834.079470724</v>
      </c>
      <c r="AK2921" s="20">
        <f t="shared" si="866"/>
        <v>0.11913877378038118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498509697.5142017</v>
      </c>
      <c r="AJ2922" s="19">
        <f t="shared" si="865"/>
        <v>59391834.079470724</v>
      </c>
      <c r="AK2922" s="20">
        <f t="shared" si="866"/>
        <v>0.11913877378038118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498509697.5142017</v>
      </c>
      <c r="AJ2923" s="19">
        <f t="shared" si="865"/>
        <v>59391834.079470724</v>
      </c>
      <c r="AK2923" s="20">
        <f t="shared" si="866"/>
        <v>0.11913877378038118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498509697.5142017</v>
      </c>
      <c r="AJ2924" s="19">
        <f t="shared" si="865"/>
        <v>59391834.079470724</v>
      </c>
      <c r="AK2924" s="20">
        <f t="shared" si="866"/>
        <v>0.11913877378038118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498509697.5142017</v>
      </c>
      <c r="AJ2925" s="19">
        <f t="shared" si="865"/>
        <v>59391834.079470724</v>
      </c>
      <c r="AK2925" s="20">
        <f t="shared" si="866"/>
        <v>0.11913877378038118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498509697.5142017</v>
      </c>
      <c r="AJ2931" s="19">
        <f t="shared" si="865"/>
        <v>59391834.079470724</v>
      </c>
      <c r="AK2931" s="20">
        <f t="shared" si="866"/>
        <v>0.11913877378038118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498509697.5142017</v>
      </c>
      <c r="AJ2933" s="19">
        <f t="shared" si="865"/>
        <v>59391834.079470724</v>
      </c>
      <c r="AK2933" s="20">
        <f t="shared" si="866"/>
        <v>0.11913877378038118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21241742.157380536</v>
      </c>
      <c r="AJ2935" s="27">
        <f t="shared" si="865"/>
        <v>2987081.1613773629</v>
      </c>
      <c r="AK2935" s="28">
        <f t="shared" si="866"/>
        <v>0.14062317201884914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498509697.5142017</v>
      </c>
      <c r="AJ2937" s="19">
        <f t="shared" si="865"/>
        <v>59391834.079470724</v>
      </c>
      <c r="AK2937" s="20">
        <f t="shared" si="866"/>
        <v>0.11913877378038118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498509697.5142017</v>
      </c>
      <c r="AJ2938" s="19">
        <f t="shared" si="865"/>
        <v>59391834.079470724</v>
      </c>
      <c r="AK2938" s="20">
        <f t="shared" si="866"/>
        <v>0.11913877378038118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21241742.157380536</v>
      </c>
      <c r="AJ2953" s="19">
        <f t="shared" si="885"/>
        <v>2987081.1613773629</v>
      </c>
      <c r="AK2953" s="20">
        <f t="shared" si="886"/>
        <v>0.14062317201884914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21241742.157380536</v>
      </c>
      <c r="AJ2954" s="27">
        <f t="shared" si="885"/>
        <v>2987081.1613773629</v>
      </c>
      <c r="AK2954" s="28">
        <f t="shared" si="886"/>
        <v>0.14062317201884914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21241742.157380536</v>
      </c>
      <c r="AJ2955" s="27">
        <f t="shared" si="885"/>
        <v>2987081.1613773629</v>
      </c>
      <c r="AK2955" s="28">
        <f t="shared" si="886"/>
        <v>0.14062317201884914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498509697.5142017</v>
      </c>
      <c r="AJ2956" s="19">
        <f t="shared" si="885"/>
        <v>59391834.079470724</v>
      </c>
      <c r="AK2956" s="20">
        <f t="shared" si="886"/>
        <v>0.11913877378038118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498509697.5142017</v>
      </c>
      <c r="AJ2960" s="19">
        <f t="shared" si="885"/>
        <v>59391834.079470724</v>
      </c>
      <c r="AK2960" s="20">
        <f t="shared" si="886"/>
        <v>0.11913877378038118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498509697.5142017</v>
      </c>
      <c r="AJ2961" s="19">
        <f t="shared" si="885"/>
        <v>59391834.079470724</v>
      </c>
      <c r="AK2961" s="20">
        <f t="shared" si="886"/>
        <v>0.11913877378038118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498509697.5142017</v>
      </c>
      <c r="AJ2962" s="19">
        <f t="shared" si="885"/>
        <v>59391834.079470724</v>
      </c>
      <c r="AK2962" s="20">
        <f t="shared" si="886"/>
        <v>0.11913877378038118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498509697.5142017</v>
      </c>
      <c r="AJ2963" s="19">
        <f t="shared" si="885"/>
        <v>59391834.079470724</v>
      </c>
      <c r="AK2963" s="20">
        <f t="shared" si="886"/>
        <v>0.11913877378038118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Cancel</v>
      </c>
      <c r="F2965" s="23" t="s">
        <v>186</v>
      </c>
      <c r="G2965" s="152" t="s">
        <v>186</v>
      </c>
      <c r="H2965" s="155"/>
      <c r="I2965" s="33" t="str">
        <f t="shared" si="881"/>
        <v>Cancel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498509697.5142017</v>
      </c>
      <c r="AJ2965" s="19">
        <f t="shared" si="885"/>
        <v>59391834.079470724</v>
      </c>
      <c r="AK2965" s="20">
        <f t="shared" si="886"/>
        <v>0.11913877378038118</v>
      </c>
      <c r="AL2965" s="17"/>
      <c r="AM2965" s="17"/>
      <c r="AN2965" s="17"/>
      <c r="AO2965" s="17"/>
      <c r="AP2965" s="28" t="str">
        <f t="shared" si="887"/>
        <v>CancelCancel</v>
      </c>
      <c r="AQ2965" s="28" t="str">
        <f t="shared" si="888"/>
        <v>CancelCancelJPY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Cancel</v>
      </c>
      <c r="F2966" s="23" t="s">
        <v>186</v>
      </c>
      <c r="G2966" s="152" t="s">
        <v>186</v>
      </c>
      <c r="H2966" s="155"/>
      <c r="I2966" s="33" t="str">
        <f t="shared" si="881"/>
        <v>Cancel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498509697.5142017</v>
      </c>
      <c r="AJ2966" s="19">
        <f t="shared" si="885"/>
        <v>59391834.079470724</v>
      </c>
      <c r="AK2966" s="20">
        <f t="shared" si="886"/>
        <v>0.11913877378038118</v>
      </c>
      <c r="AL2966" s="17"/>
      <c r="AM2966" s="17"/>
      <c r="AN2966" s="17"/>
      <c r="AO2966" s="17"/>
      <c r="AP2966" s="28" t="str">
        <f t="shared" si="887"/>
        <v>CancelCancel</v>
      </c>
      <c r="AQ2966" s="28" t="str">
        <f t="shared" si="888"/>
        <v>CancelCancelJPY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3416</v>
      </c>
      <c r="K2967" s="29" t="s">
        <v>3310</v>
      </c>
      <c r="L2967" s="17" t="s">
        <v>3431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498509697.5142017</v>
      </c>
      <c r="AJ2967" s="27">
        <f t="shared" si="885"/>
        <v>59391834.079470724</v>
      </c>
      <c r="AK2967" s="28">
        <f t="shared" si="886"/>
        <v>0.11913877378038118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498509697.5142017</v>
      </c>
      <c r="AJ2982" s="19">
        <f t="shared" si="885"/>
        <v>59391834.079470724</v>
      </c>
      <c r="AK2982" s="20">
        <f t="shared" si="886"/>
        <v>0.11913877378038118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498509697.5142017</v>
      </c>
      <c r="AJ2985" s="19">
        <f t="shared" si="885"/>
        <v>59391834.079470724</v>
      </c>
      <c r="AK2985" s="20">
        <f t="shared" si="886"/>
        <v>0.11913877378038118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498509697.5142017</v>
      </c>
      <c r="AJ2986" s="19">
        <f t="shared" si="885"/>
        <v>59391834.079470724</v>
      </c>
      <c r="AK2986" s="20">
        <f t="shared" si="886"/>
        <v>0.11913877378038118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3416</v>
      </c>
      <c r="K3000" s="29" t="s">
        <v>3310</v>
      </c>
      <c r="L3000" s="17" t="s">
        <v>3431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498509697.5142017</v>
      </c>
      <c r="AJ3000" s="27">
        <f t="shared" si="885"/>
        <v>59391834.079470724</v>
      </c>
      <c r="AK3000" s="28">
        <f t="shared" si="886"/>
        <v>0.11913877378038118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3425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3028631.2816309328</v>
      </c>
      <c r="AK3001" s="201">
        <f t="shared" si="886"/>
        <v>0.11945360018579192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3425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3028631.2816309328</v>
      </c>
      <c r="AK3002" s="201">
        <f t="shared" si="886"/>
        <v>0.11945360018579192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3456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3028631.2816309328</v>
      </c>
      <c r="AK3003" s="201">
        <f t="shared" si="886"/>
        <v>0.11945360018579192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498509697.5142017</v>
      </c>
      <c r="AJ3007" s="19">
        <f t="shared" si="885"/>
        <v>59391834.079470724</v>
      </c>
      <c r="AK3007" s="20">
        <f t="shared" si="886"/>
        <v>0.11913877378038118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498509697.5142017</v>
      </c>
      <c r="AJ3008" s="19">
        <f t="shared" si="885"/>
        <v>59391834.079470724</v>
      </c>
      <c r="AK3008" s="20">
        <f t="shared" si="886"/>
        <v>0.11913877378038118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498509697.5142017</v>
      </c>
      <c r="AJ3009" s="19">
        <f t="shared" si="885"/>
        <v>59391834.079470724</v>
      </c>
      <c r="AK3009" s="20">
        <f t="shared" si="886"/>
        <v>0.11913877378038118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498509697.5142017</v>
      </c>
      <c r="AJ3010" s="19">
        <f t="shared" si="885"/>
        <v>59391834.079470724</v>
      </c>
      <c r="AK3010" s="20">
        <f t="shared" si="886"/>
        <v>0.11913877378038118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498509697.5142017</v>
      </c>
      <c r="AJ3011" s="19">
        <f t="shared" si="885"/>
        <v>59391834.079470724</v>
      </c>
      <c r="AK3011" s="20">
        <f t="shared" si="886"/>
        <v>0.11913877378038118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498509697.5142017</v>
      </c>
      <c r="AJ3012" s="19">
        <f t="shared" si="885"/>
        <v>59391834.079470724</v>
      </c>
      <c r="AK3012" s="20">
        <f t="shared" si="886"/>
        <v>0.11913877378038118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498509697.5142017</v>
      </c>
      <c r="AJ3013" s="19">
        <f t="shared" si="885"/>
        <v>59391834.079470724</v>
      </c>
      <c r="AK3013" s="20">
        <f t="shared" si="886"/>
        <v>0.11913877378038118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498509697.5142017</v>
      </c>
      <c r="AJ3014" s="19">
        <f t="shared" ref="AJ3014:AJ3077" si="903">IF(P3014="C66 SERVICE","",SUMIFS(AC:AC,F:F,F3014,G:G,G3014,E:E,E3014))</f>
        <v>59391834.079470724</v>
      </c>
      <c r="AK3014" s="20">
        <f t="shared" ref="AK3014:AK3077" si="904">IF(AJ3014&gt;0,AJ3014/AI3014,"")</f>
        <v>0.11913877378038118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498509697.5142017</v>
      </c>
      <c r="AJ3021" s="19">
        <f t="shared" si="903"/>
        <v>59391834.079470724</v>
      </c>
      <c r="AK3021" s="20">
        <f t="shared" si="904"/>
        <v>0.11913877378038118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498509697.5142017</v>
      </c>
      <c r="AJ3022" s="19">
        <f t="shared" si="903"/>
        <v>59391834.079470724</v>
      </c>
      <c r="AK3022" s="20">
        <f t="shared" si="904"/>
        <v>0.11913877378038118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498509697.5142017</v>
      </c>
      <c r="AJ3023" s="19">
        <f t="shared" si="903"/>
        <v>59391834.079470724</v>
      </c>
      <c r="AK3023" s="20">
        <f t="shared" si="904"/>
        <v>0.11913877378038118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498509697.5142017</v>
      </c>
      <c r="AJ3024" s="19">
        <f t="shared" si="903"/>
        <v>59391834.079470724</v>
      </c>
      <c r="AK3024" s="20">
        <f t="shared" si="904"/>
        <v>0.11913877378038118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498509697.5142017</v>
      </c>
      <c r="AJ3025" s="19">
        <f t="shared" si="903"/>
        <v>59391834.079470724</v>
      </c>
      <c r="AK3025" s="20">
        <f t="shared" si="904"/>
        <v>0.11913877378038118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498509697.5142017</v>
      </c>
      <c r="AJ3026" s="19">
        <f t="shared" si="903"/>
        <v>59391834.079470724</v>
      </c>
      <c r="AK3026" s="20">
        <f t="shared" si="904"/>
        <v>0.11913877378038118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498509697.5142017</v>
      </c>
      <c r="AJ3027" s="19">
        <f t="shared" si="903"/>
        <v>59391834.079470724</v>
      </c>
      <c r="AK3027" s="20">
        <f t="shared" si="904"/>
        <v>0.11913877378038118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498509697.5142017</v>
      </c>
      <c r="AJ3028" s="19">
        <f t="shared" si="903"/>
        <v>59391834.079470724</v>
      </c>
      <c r="AK3028" s="20">
        <f t="shared" si="904"/>
        <v>0.11913877378038118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498509697.5142017</v>
      </c>
      <c r="AJ3034" s="19">
        <f t="shared" si="903"/>
        <v>59391834.079470724</v>
      </c>
      <c r="AK3034" s="20">
        <f t="shared" si="904"/>
        <v>0.11913877378038118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498509697.5142017</v>
      </c>
      <c r="AJ3035" s="19">
        <f t="shared" si="903"/>
        <v>59391834.079470724</v>
      </c>
      <c r="AK3035" s="20">
        <f t="shared" si="904"/>
        <v>0.11913877378038118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498509697.5142017</v>
      </c>
      <c r="AJ3036" s="19">
        <f t="shared" si="903"/>
        <v>59391834.079470724</v>
      </c>
      <c r="AK3036" s="20">
        <f t="shared" si="904"/>
        <v>0.11913877378038118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498509697.5142017</v>
      </c>
      <c r="AJ3037" s="19">
        <f t="shared" si="903"/>
        <v>59391834.079470724</v>
      </c>
      <c r="AK3037" s="20">
        <f t="shared" si="904"/>
        <v>0.11913877378038118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498509697.5142017</v>
      </c>
      <c r="AJ3038" s="19">
        <f t="shared" si="903"/>
        <v>59391834.079470724</v>
      </c>
      <c r="AK3038" s="20">
        <f t="shared" si="904"/>
        <v>0.11913877378038118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498509697.5142017</v>
      </c>
      <c r="AJ3039" s="19">
        <f t="shared" si="903"/>
        <v>59391834.079470724</v>
      </c>
      <c r="AK3039" s="20">
        <f t="shared" si="904"/>
        <v>0.11913877378038118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498509697.5142017</v>
      </c>
      <c r="AJ3040" s="19">
        <f t="shared" si="903"/>
        <v>59391834.079470724</v>
      </c>
      <c r="AK3040" s="20">
        <f t="shared" si="904"/>
        <v>0.11913877378038118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498509697.5142017</v>
      </c>
      <c r="AJ3041" s="19">
        <f t="shared" si="903"/>
        <v>59391834.079470724</v>
      </c>
      <c r="AK3041" s="20">
        <f t="shared" si="904"/>
        <v>0.11913877378038118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498509697.5142017</v>
      </c>
      <c r="AJ3042" s="19">
        <f t="shared" si="903"/>
        <v>59391834.079470724</v>
      </c>
      <c r="AK3042" s="20">
        <f t="shared" si="904"/>
        <v>0.11913877378038118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498509697.5142017</v>
      </c>
      <c r="AJ3043" s="19">
        <f t="shared" si="903"/>
        <v>59391834.079470724</v>
      </c>
      <c r="AK3043" s="20">
        <f t="shared" si="904"/>
        <v>0.11913877378038118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498509697.5142017</v>
      </c>
      <c r="AJ3044" s="19">
        <f t="shared" si="903"/>
        <v>59391834.079470724</v>
      </c>
      <c r="AK3044" s="20">
        <f t="shared" si="904"/>
        <v>0.11913877378038118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498509697.5142017</v>
      </c>
      <c r="AJ3049" s="19">
        <f t="shared" si="903"/>
        <v>59391834.079470724</v>
      </c>
      <c r="AK3049" s="20">
        <f t="shared" si="904"/>
        <v>0.11913877378038118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498509697.5142017</v>
      </c>
      <c r="AJ3050" s="19">
        <f t="shared" si="903"/>
        <v>59391834.079470724</v>
      </c>
      <c r="AK3050" s="20">
        <f t="shared" si="904"/>
        <v>0.11913877378038118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498509697.5142017</v>
      </c>
      <c r="AJ3068" s="19">
        <f t="shared" si="903"/>
        <v>59391834.079470724</v>
      </c>
      <c r="AK3068" s="20">
        <f t="shared" si="904"/>
        <v>0.11913877378038118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498509697.5142017</v>
      </c>
      <c r="AJ3069" s="19">
        <f t="shared" si="903"/>
        <v>59391834.079470724</v>
      </c>
      <c r="AK3069" s="20">
        <f t="shared" si="904"/>
        <v>0.11913877378038118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498509697.5142017</v>
      </c>
      <c r="AJ3070" s="19">
        <f t="shared" si="903"/>
        <v>59391834.079470724</v>
      </c>
      <c r="AK3070" s="20">
        <f t="shared" si="904"/>
        <v>0.11913877378038118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498509697.5142017</v>
      </c>
      <c r="AJ3071" s="19">
        <f t="shared" si="903"/>
        <v>59391834.079470724</v>
      </c>
      <c r="AK3071" s="20">
        <f t="shared" si="904"/>
        <v>0.11913877378038118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498509697.5142017</v>
      </c>
      <c r="AJ3072" s="19">
        <f t="shared" si="903"/>
        <v>59391834.079470724</v>
      </c>
      <c r="AK3072" s="20">
        <f t="shared" si="904"/>
        <v>0.11913877378038118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498509697.5142017</v>
      </c>
      <c r="AJ3073" s="19">
        <f t="shared" si="903"/>
        <v>59391834.079470724</v>
      </c>
      <c r="AK3073" s="20">
        <f t="shared" si="904"/>
        <v>0.11913877378038118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498509697.5142017</v>
      </c>
      <c r="AJ3074" s="19">
        <f t="shared" si="903"/>
        <v>59391834.079470724</v>
      </c>
      <c r="AK3074" s="20">
        <f t="shared" si="904"/>
        <v>0.11913877378038118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498509697.5142017</v>
      </c>
      <c r="AJ3075" s="19">
        <f t="shared" si="903"/>
        <v>59391834.079470724</v>
      </c>
      <c r="AK3075" s="20">
        <f t="shared" si="904"/>
        <v>0.11913877378038118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498509697.5142017</v>
      </c>
      <c r="AJ3076" s="19">
        <f t="shared" si="903"/>
        <v>59391834.079470724</v>
      </c>
      <c r="AK3076" s="20">
        <f t="shared" si="904"/>
        <v>0.11913877378038118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498509697.5142017</v>
      </c>
      <c r="AJ3077" s="19">
        <f t="shared" si="903"/>
        <v>59391834.079470724</v>
      </c>
      <c r="AK3077" s="20">
        <f t="shared" si="904"/>
        <v>0.11913877378038118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498509697.5142017</v>
      </c>
      <c r="AJ3078" s="19">
        <f t="shared" ref="AJ3078:AJ3141" si="921">IF(P3078="C66 SERVICE","",SUMIFS(AC:AC,F:F,F3078,G:G,G3078,E:E,E3078))</f>
        <v>59391834.079470724</v>
      </c>
      <c r="AK3078" s="20">
        <f t="shared" ref="AK3078:AK3141" si="922">IF(AJ3078&gt;0,AJ3078/AI3078,"")</f>
        <v>0.11913877378038118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498509697.5142017</v>
      </c>
      <c r="AJ3079" s="19">
        <f t="shared" si="921"/>
        <v>59391834.079470724</v>
      </c>
      <c r="AK3079" s="20">
        <f t="shared" si="922"/>
        <v>0.11913877378038118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498509697.5142017</v>
      </c>
      <c r="AJ3080" s="19">
        <f t="shared" si="921"/>
        <v>59391834.079470724</v>
      </c>
      <c r="AK3080" s="20">
        <f t="shared" si="922"/>
        <v>0.11913877378038118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498509697.5142017</v>
      </c>
      <c r="AJ3081" s="19">
        <f t="shared" si="921"/>
        <v>59391834.079470724</v>
      </c>
      <c r="AK3081" s="20">
        <f t="shared" si="922"/>
        <v>0.11913877378038118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498509697.5142017</v>
      </c>
      <c r="AJ3082" s="19">
        <f t="shared" si="921"/>
        <v>59391834.079470724</v>
      </c>
      <c r="AK3082" s="20">
        <f t="shared" si="922"/>
        <v>0.11913877378038118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3463</v>
      </c>
      <c r="K3087" s="29" t="s">
        <v>3464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3028631.2816309328</v>
      </c>
      <c r="AK3087" s="201">
        <f t="shared" si="922"/>
        <v>0.11945360018579192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3467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3028631.2816309328</v>
      </c>
      <c r="AK3088" s="201">
        <f t="shared" si="922"/>
        <v>0.11945360018579192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3491</v>
      </c>
      <c r="K3089" s="29" t="s">
        <v>3450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3028631.2816309328</v>
      </c>
      <c r="AK3089" s="201">
        <f t="shared" si="922"/>
        <v>0.11945360018579192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3477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3028631.2816309328</v>
      </c>
      <c r="AK3090" s="201">
        <f t="shared" si="922"/>
        <v>0.11945360018579192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3477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3028631.2816309328</v>
      </c>
      <c r="AK3091" s="201">
        <f t="shared" si="922"/>
        <v>0.11945360018579192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3477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3028631.2816309328</v>
      </c>
      <c r="AK3092" s="201">
        <f t="shared" si="922"/>
        <v>0.11945360018579192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498509697.5142017</v>
      </c>
      <c r="AJ3098" s="19">
        <f t="shared" si="921"/>
        <v>59391834.079470724</v>
      </c>
      <c r="AK3098" s="20">
        <f t="shared" si="922"/>
        <v>0.11913877378038118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498509697.5142017</v>
      </c>
      <c r="AJ3099" s="19">
        <f t="shared" si="921"/>
        <v>59391834.079470724</v>
      </c>
      <c r="AK3099" s="20">
        <f t="shared" si="922"/>
        <v>0.11913877378038118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498509697.5142017</v>
      </c>
      <c r="AJ3100" s="19">
        <f t="shared" si="921"/>
        <v>59391834.079470724</v>
      </c>
      <c r="AK3100" s="20">
        <f t="shared" si="922"/>
        <v>0.11913877378038118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498509697.5142017</v>
      </c>
      <c r="AJ3114" s="19">
        <f t="shared" si="921"/>
        <v>59391834.079470724</v>
      </c>
      <c r="AK3114" s="20">
        <f t="shared" si="922"/>
        <v>0.11913877378038118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498509697.5142017</v>
      </c>
      <c r="AJ3115" s="19">
        <f t="shared" si="921"/>
        <v>59391834.079470724</v>
      </c>
      <c r="AK3115" s="20">
        <f t="shared" si="922"/>
        <v>0.11913877378038118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498509697.5142017</v>
      </c>
      <c r="AJ3116" s="19">
        <f t="shared" si="921"/>
        <v>59391834.079470724</v>
      </c>
      <c r="AK3116" s="20">
        <f t="shared" si="922"/>
        <v>0.11913877378038118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498509697.5142017</v>
      </c>
      <c r="AJ3121" s="19">
        <f t="shared" si="921"/>
        <v>59391834.079470724</v>
      </c>
      <c r="AK3121" s="20">
        <f t="shared" si="922"/>
        <v>0.11913877378038118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498509697.5142017</v>
      </c>
      <c r="AJ3122" s="19">
        <f t="shared" si="921"/>
        <v>59391834.079470724</v>
      </c>
      <c r="AK3122" s="20">
        <f t="shared" si="922"/>
        <v>0.11913877378038118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498509697.5142017</v>
      </c>
      <c r="AJ3136" s="19">
        <f t="shared" si="921"/>
        <v>59391834.079470724</v>
      </c>
      <c r="AK3136" s="20">
        <f t="shared" si="922"/>
        <v>0.11913877378038118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498509697.5142017</v>
      </c>
      <c r="AJ3137" s="19">
        <f t="shared" si="921"/>
        <v>59391834.079470724</v>
      </c>
      <c r="AK3137" s="20">
        <f t="shared" si="922"/>
        <v>0.11913877378038118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498509697.5142017</v>
      </c>
      <c r="AJ3138" s="19">
        <f t="shared" si="921"/>
        <v>59391834.079470724</v>
      </c>
      <c r="AK3138" s="20">
        <f t="shared" si="922"/>
        <v>0.11913877378038118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498509697.5142017</v>
      </c>
      <c r="AJ3139" s="19">
        <f t="shared" si="921"/>
        <v>59391834.079470724</v>
      </c>
      <c r="AK3139" s="20">
        <f t="shared" si="922"/>
        <v>0.11913877378038118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3492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3028631.2816309328</v>
      </c>
      <c r="AK3149" s="201">
        <f t="shared" si="941"/>
        <v>0.11945360018579192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3495</v>
      </c>
      <c r="K3150" s="29" t="s">
        <v>3496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3028631.2816309328</v>
      </c>
      <c r="AK3150" s="201">
        <f t="shared" si="941"/>
        <v>0.11945360018579192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3495</v>
      </c>
      <c r="K3151" s="29" t="s">
        <v>3496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3028631.2816309328</v>
      </c>
      <c r="AK3151" s="201">
        <f t="shared" si="941"/>
        <v>0.11945360018579192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3497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3028631.2816309328</v>
      </c>
      <c r="AK3152" s="201">
        <f t="shared" si="941"/>
        <v>0.11945360018579192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3493</v>
      </c>
      <c r="K3153" s="29" t="s">
        <v>3494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66043.626000000004</v>
      </c>
      <c r="AD3153" s="169">
        <v>9.3899999999999997E-2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22758096.38940867</v>
      </c>
      <c r="AJ3153" s="200">
        <f t="shared" si="940"/>
        <v>2469357.2298956565</v>
      </c>
      <c r="AK3153" s="201">
        <f t="shared" si="941"/>
        <v>0.10850455976822666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3493</v>
      </c>
      <c r="K3154" s="29" t="s">
        <v>3494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66043.626000000004</v>
      </c>
      <c r="AD3154" s="169">
        <v>9.3899999999999997E-2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22758096.38940867</v>
      </c>
      <c r="AJ3154" s="200">
        <f t="shared" si="940"/>
        <v>2469357.2298956565</v>
      </c>
      <c r="AK3154" s="201">
        <f t="shared" si="941"/>
        <v>0.10850455976822666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3515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3028631.2816309328</v>
      </c>
      <c r="AK3155" s="201">
        <f t="shared" si="941"/>
        <v>0.11945360018579192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3515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3028631.2816309328</v>
      </c>
      <c r="AK3156" s="201">
        <f t="shared" si="941"/>
        <v>0.11945360018579192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19295639.026548676</v>
      </c>
      <c r="AJ3161" s="19">
        <f t="shared" si="940"/>
        <v>2246351.5681858407</v>
      </c>
      <c r="AK3161" s="20">
        <f t="shared" si="941"/>
        <v>0.11641757834996333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498509697.5142017</v>
      </c>
      <c r="AJ3164" s="19">
        <f t="shared" si="940"/>
        <v>59391834.079470724</v>
      </c>
      <c r="AK3164" s="20">
        <f t="shared" si="941"/>
        <v>0.11913877378038118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3518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3519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3028631.2816309328</v>
      </c>
      <c r="AK3188" s="201">
        <f t="shared" si="941"/>
        <v>0.11945360018579192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3418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3028631.2816309328</v>
      </c>
      <c r="AK3189" s="28">
        <f t="shared" si="941"/>
        <v>0.11945360018579192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3418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3028631.2816309328</v>
      </c>
      <c r="AK3190" s="28">
        <f t="shared" si="941"/>
        <v>0.11945360018579192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3440</v>
      </c>
      <c r="K3191" s="29" t="s">
        <v>3443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3028631.2816309328</v>
      </c>
      <c r="AK3191" s="201">
        <f t="shared" si="941"/>
        <v>0.11945360018579192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3471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3028631.2816309328</v>
      </c>
      <c r="AK3192" s="201">
        <f t="shared" si="941"/>
        <v>0.11945360018579192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3471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3028631.2816309328</v>
      </c>
      <c r="AK3193" s="201">
        <f t="shared" si="941"/>
        <v>0.11945360018579192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Cancel</v>
      </c>
      <c r="F3194" s="23" t="s">
        <v>186</v>
      </c>
      <c r="G3194" s="23" t="s">
        <v>186</v>
      </c>
      <c r="H3194" s="29"/>
      <c r="I3194" s="33" t="str">
        <f t="shared" si="936"/>
        <v>Cancel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5.1799999999999999E-2</v>
      </c>
      <c r="AB3194" s="21">
        <f t="shared" si="933"/>
        <v>397202.39999999997</v>
      </c>
      <c r="AC3194" s="25">
        <f t="shared" si="937"/>
        <v>47664.287999999993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498509697.5142017</v>
      </c>
      <c r="AJ3194" s="27">
        <f t="shared" si="940"/>
        <v>59391834.079470724</v>
      </c>
      <c r="AK3194" s="28">
        <f t="shared" si="941"/>
        <v>0.11913877378038118</v>
      </c>
      <c r="AL3194" s="24"/>
      <c r="AM3194" s="24"/>
      <c r="AN3194" s="24"/>
      <c r="AO3194" s="24"/>
      <c r="AP3194" s="28" t="str">
        <f t="shared" si="942"/>
        <v>CancelCancel</v>
      </c>
      <c r="AQ3194" s="28" t="str">
        <f t="shared" si="943"/>
        <v>CancelCancelJPY</v>
      </c>
      <c r="AR3194" s="206" t="str">
        <f t="shared" si="944"/>
        <v>YAMAHA_Mounter</v>
      </c>
      <c r="AS3194" s="22" t="str">
        <f t="shared" si="945"/>
        <v/>
      </c>
      <c r="AT3194" s="24" t="str">
        <f t="shared" si="946"/>
        <v/>
      </c>
    </row>
    <row r="3195" spans="1:46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Cancel</v>
      </c>
      <c r="F3195" s="23" t="s">
        <v>186</v>
      </c>
      <c r="G3195" s="23" t="s">
        <v>186</v>
      </c>
      <c r="H3195" s="29"/>
      <c r="I3195" s="33" t="str">
        <f t="shared" si="936"/>
        <v>Cancel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5.1799999999999999E-2</v>
      </c>
      <c r="AB3195" s="21">
        <f t="shared" si="933"/>
        <v>397202.39999999997</v>
      </c>
      <c r="AC3195" s="25">
        <f t="shared" si="937"/>
        <v>47664.287999999993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498509697.5142017</v>
      </c>
      <c r="AJ3195" s="27">
        <f t="shared" si="940"/>
        <v>59391834.079470724</v>
      </c>
      <c r="AK3195" s="28">
        <f t="shared" si="941"/>
        <v>0.11913877378038118</v>
      </c>
      <c r="AL3195" s="24"/>
      <c r="AM3195" s="24"/>
      <c r="AN3195" s="24"/>
      <c r="AO3195" s="24"/>
      <c r="AP3195" s="28" t="str">
        <f t="shared" si="942"/>
        <v>CancelCancel</v>
      </c>
      <c r="AQ3195" s="28" t="str">
        <f t="shared" si="943"/>
        <v>CancelCancelJPY</v>
      </c>
      <c r="AR3195" s="206" t="str">
        <f t="shared" si="944"/>
        <v>YAMAHA_Mounter</v>
      </c>
      <c r="AS3195" s="22" t="str">
        <f t="shared" si="945"/>
        <v/>
      </c>
      <c r="AT3195" s="24" t="str">
        <f t="shared" si="946"/>
        <v/>
      </c>
    </row>
    <row r="3196" spans="1:46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498509697.5142017</v>
      </c>
      <c r="AJ3217" s="19">
        <f t="shared" si="959"/>
        <v>59391834.079470724</v>
      </c>
      <c r="AK3217" s="20">
        <f t="shared" si="960"/>
        <v>0.11913877378038118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498509697.5142017</v>
      </c>
      <c r="AJ3218" s="19">
        <f t="shared" si="959"/>
        <v>59391834.079470724</v>
      </c>
      <c r="AK3218" s="20">
        <f t="shared" si="960"/>
        <v>0.11913877378038118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498509697.5142017</v>
      </c>
      <c r="AJ3219" s="19">
        <f t="shared" si="959"/>
        <v>59391834.079470724</v>
      </c>
      <c r="AK3219" s="20">
        <f t="shared" si="960"/>
        <v>0.11913877378038118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498509697.5142017</v>
      </c>
      <c r="AJ3220" s="19">
        <f t="shared" si="959"/>
        <v>59391834.079470724</v>
      </c>
      <c r="AK3220" s="20">
        <f t="shared" si="960"/>
        <v>0.11913877378038118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498509697.5142017</v>
      </c>
      <c r="AJ3221" s="19">
        <f t="shared" si="959"/>
        <v>59391834.079470724</v>
      </c>
      <c r="AK3221" s="20">
        <f t="shared" si="960"/>
        <v>0.11913877378038118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498509697.5142017</v>
      </c>
      <c r="AJ3222" s="19">
        <f t="shared" si="959"/>
        <v>59391834.079470724</v>
      </c>
      <c r="AK3222" s="20">
        <f t="shared" si="960"/>
        <v>0.11913877378038118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498509697.5142017</v>
      </c>
      <c r="AJ3227" s="19">
        <f t="shared" si="959"/>
        <v>59391834.079470724</v>
      </c>
      <c r="AK3227" s="20">
        <f t="shared" si="960"/>
        <v>0.11913877378038118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498509697.5142017</v>
      </c>
      <c r="AJ3228" s="19">
        <f t="shared" si="959"/>
        <v>59391834.079470724</v>
      </c>
      <c r="AK3228" s="20">
        <f t="shared" si="960"/>
        <v>0.11913877378038118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21241742.157380536</v>
      </c>
      <c r="AJ3231" s="19">
        <f t="shared" si="959"/>
        <v>2987081.1613773629</v>
      </c>
      <c r="AK3231" s="20">
        <f t="shared" si="960"/>
        <v>0.14062317201884914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Cancel</v>
      </c>
      <c r="F3253" s="23" t="s">
        <v>186</v>
      </c>
      <c r="G3253" s="23" t="s">
        <v>186</v>
      </c>
      <c r="H3253" s="29"/>
      <c r="I3253" s="33" t="str">
        <f t="shared" si="955"/>
        <v>Cancel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5.1799999999999999E-2</v>
      </c>
      <c r="AB3253" s="21">
        <f t="shared" si="952"/>
        <v>397202.39999999997</v>
      </c>
      <c r="AC3253" s="25">
        <f t="shared" si="956"/>
        <v>47664.287999999993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498509697.5142017</v>
      </c>
      <c r="AJ3253" s="27">
        <f t="shared" si="959"/>
        <v>59391834.079470724</v>
      </c>
      <c r="AK3253" s="28">
        <f t="shared" si="960"/>
        <v>0.11913877378038118</v>
      </c>
      <c r="AL3253" s="24"/>
      <c r="AM3253" s="24"/>
      <c r="AN3253" s="24"/>
      <c r="AO3253" s="24"/>
      <c r="AP3253" s="28" t="str">
        <f t="shared" si="961"/>
        <v>CancelCancel</v>
      </c>
      <c r="AQ3253" s="28" t="str">
        <f t="shared" si="962"/>
        <v>CancelCancelJPY</v>
      </c>
      <c r="AR3253" s="206" t="str">
        <f t="shared" si="963"/>
        <v>YAMAHA_Mounter</v>
      </c>
      <c r="AS3253" s="22" t="str">
        <f t="shared" si="964"/>
        <v/>
      </c>
      <c r="AT3253" s="24" t="str">
        <f t="shared" si="965"/>
        <v/>
      </c>
    </row>
    <row r="3254" spans="1:46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498509697.5142017</v>
      </c>
      <c r="AJ3255" s="19">
        <f t="shared" si="959"/>
        <v>59391834.079470724</v>
      </c>
      <c r="AK3255" s="20">
        <f t="shared" si="960"/>
        <v>0.11913877378038118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Cancel</v>
      </c>
      <c r="F3277" s="23" t="s">
        <v>186</v>
      </c>
      <c r="G3277" s="23" t="s">
        <v>186</v>
      </c>
      <c r="H3277" s="29"/>
      <c r="I3277" s="33" t="str">
        <f t="shared" si="975"/>
        <v>Cancel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5.1799999999999999E-2</v>
      </c>
      <c r="AB3277" s="21">
        <f t="shared" si="971"/>
        <v>397202.39999999997</v>
      </c>
      <c r="AC3277" s="25">
        <f t="shared" si="976"/>
        <v>47664.287999999993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498509697.5142017</v>
      </c>
      <c r="AJ3277" s="27">
        <f t="shared" si="979"/>
        <v>59391834.079470724</v>
      </c>
      <c r="AK3277" s="28">
        <f t="shared" si="980"/>
        <v>0.11913877378038118</v>
      </c>
      <c r="AL3277" s="24"/>
      <c r="AM3277" s="24"/>
      <c r="AN3277" s="24"/>
      <c r="AO3277" s="24"/>
      <c r="AP3277" s="28" t="str">
        <f t="shared" si="981"/>
        <v>CancelCancel</v>
      </c>
      <c r="AQ3277" s="28" t="str">
        <f t="shared" si="982"/>
        <v>CancelCancelJPY</v>
      </c>
      <c r="AR3277" s="206" t="str">
        <f t="shared" si="983"/>
        <v>YAMAHA_Mounter</v>
      </c>
      <c r="AS3277" s="22" t="str">
        <f t="shared" si="984"/>
        <v/>
      </c>
      <c r="AT3277" s="24" t="str">
        <f t="shared" si="985"/>
        <v/>
      </c>
    </row>
    <row r="3278" spans="1:46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Cancel</v>
      </c>
      <c r="F3278" s="23" t="s">
        <v>186</v>
      </c>
      <c r="G3278" s="23" t="s">
        <v>186</v>
      </c>
      <c r="H3278" s="29"/>
      <c r="I3278" s="202" t="str">
        <f t="shared" si="975"/>
        <v>Cancel</v>
      </c>
      <c r="J3278" s="188" t="s">
        <v>3422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1.073</v>
      </c>
      <c r="AB3278" s="197">
        <f t="shared" si="971"/>
        <v>398814.15929203539</v>
      </c>
      <c r="AC3278" s="198">
        <f t="shared" si="976"/>
        <v>47857.699115044248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498509697.5142017</v>
      </c>
      <c r="AJ3278" s="200">
        <f t="shared" si="979"/>
        <v>59391834.079470724</v>
      </c>
      <c r="AK3278" s="201">
        <f t="shared" si="980"/>
        <v>0.11913877378038118</v>
      </c>
      <c r="AL3278" s="22"/>
      <c r="AM3278" s="22"/>
      <c r="AN3278" s="22"/>
      <c r="AO3278" s="22"/>
      <c r="AP3278" s="28" t="str">
        <f t="shared" si="981"/>
        <v>CancelCancel</v>
      </c>
      <c r="AQ3278" s="28" t="str">
        <f t="shared" si="982"/>
        <v>CancelCancelRMB</v>
      </c>
      <c r="AR3278" s="206" t="str">
        <f t="shared" si="983"/>
        <v>YAMAHA_Mounter</v>
      </c>
      <c r="AS3278" s="22" t="str">
        <f t="shared" si="984"/>
        <v/>
      </c>
      <c r="AT3278" s="24" t="str">
        <f t="shared" si="985"/>
        <v/>
      </c>
    </row>
    <row r="3279" spans="1:46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3480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3028631.2816309328</v>
      </c>
      <c r="AK3302" s="201">
        <f t="shared" si="980"/>
        <v>0.11945360018579192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498509697.5142017</v>
      </c>
      <c r="AJ3320" s="19">
        <f t="shared" si="979"/>
        <v>59391834.079470724</v>
      </c>
      <c r="AK3320" s="20">
        <f t="shared" si="980"/>
        <v>0.11913877378038118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498509697.5142017</v>
      </c>
      <c r="AJ3321" s="19">
        <f t="shared" si="979"/>
        <v>59391834.079470724</v>
      </c>
      <c r="AK3321" s="20">
        <f t="shared" si="980"/>
        <v>0.11913877378038118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498509697.5142017</v>
      </c>
      <c r="AJ3322" s="19">
        <f t="shared" si="979"/>
        <v>59391834.079470724</v>
      </c>
      <c r="AK3322" s="20">
        <f t="shared" si="980"/>
        <v>0.11913877378038118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498509697.5142017</v>
      </c>
      <c r="AJ3323" s="19">
        <f t="shared" si="979"/>
        <v>59391834.079470724</v>
      </c>
      <c r="AK3323" s="20">
        <f t="shared" si="980"/>
        <v>0.11913877378038118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498509697.5142017</v>
      </c>
      <c r="AJ3324" s="19">
        <f t="shared" si="979"/>
        <v>59391834.079470724</v>
      </c>
      <c r="AK3324" s="20">
        <f t="shared" si="980"/>
        <v>0.11913877378038118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498509697.5142017</v>
      </c>
      <c r="AJ3325" s="19">
        <f t="shared" si="979"/>
        <v>59391834.079470724</v>
      </c>
      <c r="AK3325" s="20">
        <f t="shared" si="980"/>
        <v>0.11913877378038118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498509697.5142017</v>
      </c>
      <c r="AJ3338" s="19">
        <f t="shared" si="999"/>
        <v>59391834.079470724</v>
      </c>
      <c r="AK3338" s="20">
        <f t="shared" si="1000"/>
        <v>0.11913877378038118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Cancel</v>
      </c>
      <c r="F3343" s="23" t="s">
        <v>186</v>
      </c>
      <c r="G3343" s="23" t="s">
        <v>186</v>
      </c>
      <c r="H3343" s="29"/>
      <c r="I3343" s="33" t="str">
        <f t="shared" si="995"/>
        <v>Cancel</v>
      </c>
      <c r="J3343" s="188" t="s">
        <v>3422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1.073</v>
      </c>
      <c r="AB3343" s="197">
        <f t="shared" si="991"/>
        <v>607716.81415929203</v>
      </c>
      <c r="AC3343" s="198">
        <f t="shared" si="996"/>
        <v>72926.017699115037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498509697.5142017</v>
      </c>
      <c r="AJ3343" s="200">
        <f t="shared" si="999"/>
        <v>59391834.079470724</v>
      </c>
      <c r="AK3343" s="201">
        <f t="shared" si="1000"/>
        <v>0.11913877378038118</v>
      </c>
      <c r="AL3343" s="24"/>
      <c r="AM3343" s="24"/>
      <c r="AN3343" s="24"/>
      <c r="AO3343" s="24"/>
      <c r="AP3343" s="28" t="str">
        <f t="shared" si="1001"/>
        <v>CancelCancel</v>
      </c>
      <c r="AQ3343" s="208" t="str">
        <f t="shared" si="1002"/>
        <v>CancelCancelRMB</v>
      </c>
      <c r="AR3343" s="206" t="str">
        <f t="shared" si="1003"/>
        <v>YAMAHA_Mounter</v>
      </c>
      <c r="AS3343" s="22" t="str">
        <f t="shared" si="1004"/>
        <v/>
      </c>
      <c r="AT3343" s="24" t="str">
        <f t="shared" si="1005"/>
        <v/>
      </c>
    </row>
    <row r="3344" spans="1:46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23146578.081415929</v>
      </c>
      <c r="AJ3550" s="27">
        <f t="shared" si="1045"/>
        <v>2745231.3889985834</v>
      </c>
      <c r="AK3550" s="28">
        <f t="shared" si="1046"/>
        <v>0.11860204041143742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23146578.081415929</v>
      </c>
      <c r="AJ3551" s="27">
        <f t="shared" si="1045"/>
        <v>2745231.3889985834</v>
      </c>
      <c r="AK3551" s="28">
        <f t="shared" si="1046"/>
        <v>0.11860204041143742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23146578.081415929</v>
      </c>
      <c r="AJ3552" s="27">
        <f t="shared" si="1045"/>
        <v>2745231.3889985834</v>
      </c>
      <c r="AK3552" s="28">
        <f t="shared" si="1046"/>
        <v>0.11860204041143742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23146578.081415929</v>
      </c>
      <c r="AJ3553" s="27">
        <f t="shared" si="1045"/>
        <v>2745231.3889985834</v>
      </c>
      <c r="AK3553" s="28">
        <f t="shared" si="1046"/>
        <v>0.11860204041143742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21241742.157380536</v>
      </c>
      <c r="AJ3558" s="27">
        <f t="shared" si="1045"/>
        <v>2987081.1613773629</v>
      </c>
      <c r="AK3558" s="28">
        <f t="shared" si="1046"/>
        <v>0.14062317201884914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21241742.157380536</v>
      </c>
      <c r="AJ3559" s="27">
        <f t="shared" si="1045"/>
        <v>2987081.1613773629</v>
      </c>
      <c r="AK3559" s="28">
        <f t="shared" si="1046"/>
        <v>0.14062317201884914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21241742.157380536</v>
      </c>
      <c r="AJ3560" s="27">
        <f t="shared" si="1045"/>
        <v>2987081.1613773629</v>
      </c>
      <c r="AK3560" s="28">
        <f t="shared" si="1046"/>
        <v>0.14062317201884914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21241742.157380536</v>
      </c>
      <c r="AJ3561" s="27">
        <f t="shared" si="1045"/>
        <v>2987081.1613773629</v>
      </c>
      <c r="AK3561" s="28">
        <f t="shared" si="1046"/>
        <v>0.14062317201884914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3540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58167.079646017715</v>
      </c>
      <c r="AD3562" s="173">
        <v>0.17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3028631.2816309328</v>
      </c>
      <c r="AK3562" s="201">
        <f t="shared" si="1046"/>
        <v>0.11945360018579192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3541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3028631.2816309328</v>
      </c>
      <c r="AK3563" s="201">
        <f t="shared" si="1046"/>
        <v>0.11945360018579192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3541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3028631.2816309328</v>
      </c>
      <c r="AK3564" s="201">
        <f t="shared" si="1046"/>
        <v>0.11945360018579192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3541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3028631.2816309328</v>
      </c>
      <c r="AK3565" s="201">
        <f t="shared" si="1046"/>
        <v>0.11945360018579192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23/24</v>
      </c>
      <c r="F3566" s="23">
        <v>2024</v>
      </c>
      <c r="G3566" s="23">
        <v>3</v>
      </c>
      <c r="H3566" s="29"/>
      <c r="I3566" s="93" t="str">
        <f t="shared" si="1041"/>
        <v>Q4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1.0640000000000001</v>
      </c>
      <c r="AB3566" s="21">
        <f t="shared" si="1055"/>
        <v>47079.702513274344</v>
      </c>
      <c r="AC3566" s="25">
        <f t="shared" si="1042"/>
        <v>5649.5643015929209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21241742.157380536</v>
      </c>
      <c r="AJ3566" s="27">
        <f t="shared" si="1045"/>
        <v>2987081.1613773629</v>
      </c>
      <c r="AK3566" s="28">
        <f t="shared" si="1046"/>
        <v>0.14062317201884914</v>
      </c>
      <c r="AL3566" s="24"/>
      <c r="AM3566" s="24"/>
      <c r="AN3566" s="24"/>
      <c r="AO3566" s="24"/>
      <c r="AP3566" s="95" t="str">
        <f t="shared" si="1047"/>
        <v>20243</v>
      </c>
      <c r="AQ3566" s="203" t="str">
        <f t="shared" si="1048"/>
        <v>20243RMB</v>
      </c>
      <c r="AR3566" s="206" t="str">
        <f t="shared" si="1049"/>
        <v>YAMAHA_Mounter</v>
      </c>
      <c r="AS3566" s="22">
        <f t="shared" si="1050"/>
        <v>0</v>
      </c>
      <c r="AT3566" s="24" t="str">
        <f t="shared" si="1051"/>
        <v>0-3 months</v>
      </c>
    </row>
    <row r="3567" spans="1:46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3412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25350.30813168142</v>
      </c>
      <c r="AD3567" s="169">
        <v>5.4800000000000001E-2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22758096.38940867</v>
      </c>
      <c r="AJ3567" s="27">
        <f t="shared" si="1045"/>
        <v>2469357.2298956565</v>
      </c>
      <c r="AK3567" s="28">
        <f t="shared" si="1046"/>
        <v>0.10850455976822666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3541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3028631.2816309328</v>
      </c>
      <c r="AK3568" s="201">
        <f t="shared" si="1046"/>
        <v>0.11945360018579192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6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3028631.2816309328</v>
      </c>
      <c r="AK3569" s="201">
        <f t="shared" si="1046"/>
        <v>0.11945360018579192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2025</v>
      </c>
      <c r="G3570" s="152">
        <v>1</v>
      </c>
      <c r="H3570" s="155"/>
      <c r="I3570" s="93" t="str">
        <f t="shared" si="1041"/>
        <v>Q4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735000</v>
      </c>
      <c r="Y3570" s="157" t="str">
        <f>IF(W3570="RMB","1.13", "1")</f>
        <v>1.13</v>
      </c>
      <c r="Z3570" s="18">
        <f t="shared" ref="Z3570:Z3633" si="1058">IF(X3570="","",X3570*MAX(O3570,N3570))</f>
        <v>1470000</v>
      </c>
      <c r="AA3570" s="22">
        <v>1.0640000000000001</v>
      </c>
      <c r="AB3570" s="21">
        <f t="shared" ref="AB3570:AB3577" si="1059">IF(AND(R3570&lt;&gt;"C66",R3570&lt;&gt;""),Z3570/Y3570*AA3570,"")</f>
        <v>1384141.5929203543</v>
      </c>
      <c r="AC3570" s="130">
        <f t="shared" si="1042"/>
        <v>118897.76283185845</v>
      </c>
      <c r="AD3570" s="169">
        <v>8.5900000000000004E-2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16190947.162761064</v>
      </c>
      <c r="AJ3570" s="19">
        <f t="shared" si="1045"/>
        <v>2256328.1660673413</v>
      </c>
      <c r="AK3570" s="20">
        <f t="shared" si="1046"/>
        <v>0.13935739171929745</v>
      </c>
      <c r="AL3570" s="17"/>
      <c r="AM3570" s="17"/>
      <c r="AN3570" s="17"/>
      <c r="AO3570" s="17"/>
      <c r="AP3570" s="95" t="str">
        <f t="shared" si="1047"/>
        <v>20251</v>
      </c>
      <c r="AQ3570" s="203" t="str">
        <f t="shared" si="1048"/>
        <v>20251RMB</v>
      </c>
      <c r="AR3570" s="206" t="str">
        <f t="shared" si="1049"/>
        <v>YAMAHA_Mounter</v>
      </c>
      <c r="AS3570" s="22">
        <f t="shared" si="1050"/>
        <v>18</v>
      </c>
      <c r="AT3570" s="24" t="str">
        <f t="shared" si="1051"/>
        <v>&gt; 6 months</v>
      </c>
    </row>
    <row r="3571" spans="1:46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2025</v>
      </c>
      <c r="G3571" s="152">
        <v>1</v>
      </c>
      <c r="H3571" s="155"/>
      <c r="I3571" s="93" t="str">
        <f t="shared" si="1041"/>
        <v>Q4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478250</v>
      </c>
      <c r="Y3571" s="157" t="str">
        <f>IF(W3571="RMB","1.13", "1")</f>
        <v>1.13</v>
      </c>
      <c r="Z3571" s="18">
        <f t="shared" si="1058"/>
        <v>956500</v>
      </c>
      <c r="AA3571" s="22">
        <v>1.0640000000000001</v>
      </c>
      <c r="AB3571" s="21">
        <f t="shared" si="1059"/>
        <v>900633.62831858417</v>
      </c>
      <c r="AC3571" s="130">
        <f t="shared" si="1042"/>
        <v>77364.428672566384</v>
      </c>
      <c r="AD3571" s="169">
        <v>8.5900000000000004E-2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16190947.162761064</v>
      </c>
      <c r="AJ3571" s="19">
        <f t="shared" si="1045"/>
        <v>2256328.1660673413</v>
      </c>
      <c r="AK3571" s="20">
        <f t="shared" si="1046"/>
        <v>0.13935739171929745</v>
      </c>
      <c r="AL3571" s="17"/>
      <c r="AM3571" s="17"/>
      <c r="AN3571" s="17"/>
      <c r="AO3571" s="17"/>
      <c r="AP3571" s="95" t="str">
        <f t="shared" si="1047"/>
        <v>20251</v>
      </c>
      <c r="AQ3571" s="203" t="str">
        <f t="shared" si="1048"/>
        <v>20251RMB</v>
      </c>
      <c r="AR3571" s="206" t="str">
        <f t="shared" si="1049"/>
        <v>YAMAHA_Mounter</v>
      </c>
      <c r="AS3571" s="22">
        <f t="shared" si="1050"/>
        <v>18</v>
      </c>
      <c r="AT3571" s="24" t="str">
        <f t="shared" si="1051"/>
        <v>&gt; 6 months</v>
      </c>
    </row>
    <row r="3572" spans="1:46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Cancel</v>
      </c>
      <c r="F3572" s="152" t="s">
        <v>186</v>
      </c>
      <c r="G3572" s="23" t="s">
        <v>186</v>
      </c>
      <c r="H3572" s="29"/>
      <c r="I3572" s="93" t="str">
        <f t="shared" si="1041"/>
        <v>Cancel</v>
      </c>
      <c r="J3572" s="188" t="s">
        <v>3417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5.1799999999999999E-2</v>
      </c>
      <c r="AB3572" s="21">
        <f t="shared" si="1059"/>
        <v>657860</v>
      </c>
      <c r="AC3572" s="25">
        <f t="shared" si="1042"/>
        <v>78943.199999999997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498509697.5142017</v>
      </c>
      <c r="AJ3572" s="27">
        <f t="shared" si="1045"/>
        <v>59391834.079470724</v>
      </c>
      <c r="AK3572" s="28">
        <f t="shared" si="1046"/>
        <v>0.11913877378038118</v>
      </c>
      <c r="AL3572" s="24"/>
      <c r="AM3572" s="24"/>
      <c r="AN3572" s="24"/>
      <c r="AO3572" s="24"/>
      <c r="AP3572" s="95" t="str">
        <f t="shared" si="1047"/>
        <v>CancelCancel</v>
      </c>
      <c r="AQ3572" s="203" t="str">
        <f t="shared" si="1048"/>
        <v>CancelCancelJPY</v>
      </c>
      <c r="AR3572" s="206" t="str">
        <f t="shared" si="1049"/>
        <v>YAMAHA_Mounter</v>
      </c>
      <c r="AS3572" s="22" t="str">
        <f t="shared" si="1050"/>
        <v/>
      </c>
      <c r="AT3572" s="24" t="str">
        <f t="shared" si="1051"/>
        <v/>
      </c>
    </row>
    <row r="3573" spans="1:46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Cancel</v>
      </c>
      <c r="F3573" s="152" t="s">
        <v>186</v>
      </c>
      <c r="G3573" s="23" t="s">
        <v>186</v>
      </c>
      <c r="H3573" s="29"/>
      <c r="I3573" s="93" t="str">
        <f t="shared" si="1041"/>
        <v>Cancel</v>
      </c>
      <c r="J3573" s="188" t="s">
        <v>3417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5.1799999999999999E-2</v>
      </c>
      <c r="AB3573" s="21">
        <f t="shared" si="1059"/>
        <v>657860</v>
      </c>
      <c r="AC3573" s="25">
        <f t="shared" si="1042"/>
        <v>78943.199999999997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498509697.5142017</v>
      </c>
      <c r="AJ3573" s="27">
        <f t="shared" si="1045"/>
        <v>59391834.079470724</v>
      </c>
      <c r="AK3573" s="28">
        <f t="shared" si="1046"/>
        <v>0.11913877378038118</v>
      </c>
      <c r="AL3573" s="24"/>
      <c r="AM3573" s="24"/>
      <c r="AN3573" s="24"/>
      <c r="AO3573" s="24"/>
      <c r="AP3573" s="95" t="str">
        <f t="shared" si="1047"/>
        <v>CancelCancel</v>
      </c>
      <c r="AQ3573" s="203" t="str">
        <f t="shared" si="1048"/>
        <v>CancelCancelJPY</v>
      </c>
      <c r="AR3573" s="206" t="str">
        <f t="shared" si="1049"/>
        <v>YAMAHA_Mounter</v>
      </c>
      <c r="AS3573" s="22" t="str">
        <f t="shared" si="1050"/>
        <v/>
      </c>
      <c r="AT3573" s="24" t="str">
        <f t="shared" si="1051"/>
        <v/>
      </c>
    </row>
    <row r="3574" spans="1:46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Cancel</v>
      </c>
      <c r="F3574" s="152" t="s">
        <v>186</v>
      </c>
      <c r="G3574" s="23" t="s">
        <v>186</v>
      </c>
      <c r="H3574" s="29"/>
      <c r="I3574" s="93" t="str">
        <f t="shared" si="1041"/>
        <v>Cancel</v>
      </c>
      <c r="J3574" s="188" t="s">
        <v>3417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5.1799999999999999E-2</v>
      </c>
      <c r="AB3574" s="21">
        <f t="shared" si="1059"/>
        <v>414400</v>
      </c>
      <c r="AC3574" s="25">
        <f t="shared" si="1042"/>
        <v>49728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498509697.5142017</v>
      </c>
      <c r="AJ3574" s="27">
        <f t="shared" si="1045"/>
        <v>59391834.079470724</v>
      </c>
      <c r="AK3574" s="28">
        <f t="shared" si="1046"/>
        <v>0.11913877378038118</v>
      </c>
      <c r="AL3574" s="24"/>
      <c r="AM3574" s="24"/>
      <c r="AN3574" s="24"/>
      <c r="AO3574" s="24"/>
      <c r="AP3574" s="95" t="str">
        <f t="shared" si="1047"/>
        <v>CancelCancel</v>
      </c>
      <c r="AQ3574" s="203" t="str">
        <f t="shared" si="1048"/>
        <v>CancelCancelJPY</v>
      </c>
      <c r="AR3574" s="206" t="str">
        <f t="shared" si="1049"/>
        <v>YAMAHA_Mounter</v>
      </c>
      <c r="AS3574" s="22" t="str">
        <f t="shared" si="1050"/>
        <v/>
      </c>
      <c r="AT3574" s="24" t="str">
        <f t="shared" si="1051"/>
        <v/>
      </c>
    </row>
    <row r="3575" spans="1:46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Cancel</v>
      </c>
      <c r="F3575" s="152" t="s">
        <v>186</v>
      </c>
      <c r="G3575" s="23" t="s">
        <v>186</v>
      </c>
      <c r="H3575" s="29"/>
      <c r="I3575" s="93" t="str">
        <f t="shared" si="1041"/>
        <v>Cancel</v>
      </c>
      <c r="J3575" s="188" t="s">
        <v>3417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5.1799999999999999E-2</v>
      </c>
      <c r="AB3575" s="21">
        <f t="shared" si="1059"/>
        <v>414400</v>
      </c>
      <c r="AC3575" s="25">
        <f t="shared" si="1042"/>
        <v>49728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498509697.5142017</v>
      </c>
      <c r="AJ3575" s="27">
        <f t="shared" si="1045"/>
        <v>59391834.079470724</v>
      </c>
      <c r="AK3575" s="28">
        <f t="shared" si="1046"/>
        <v>0.11913877378038118</v>
      </c>
      <c r="AL3575" s="24"/>
      <c r="AM3575" s="24"/>
      <c r="AN3575" s="24"/>
      <c r="AO3575" s="24"/>
      <c r="AP3575" s="95" t="str">
        <f t="shared" si="1047"/>
        <v>CancelCancel</v>
      </c>
      <c r="AQ3575" s="203" t="str">
        <f t="shared" si="1048"/>
        <v>CancelCancelJPY</v>
      </c>
      <c r="AR3575" s="206" t="str">
        <f t="shared" si="1049"/>
        <v>YAMAHA_Mounter</v>
      </c>
      <c r="AS3575" s="22" t="str">
        <f t="shared" si="1050"/>
        <v/>
      </c>
      <c r="AT3575" s="24" t="str">
        <f t="shared" si="1051"/>
        <v/>
      </c>
    </row>
    <row r="3576" spans="1:46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Cancel</v>
      </c>
      <c r="F3576" s="23" t="s">
        <v>186</v>
      </c>
      <c r="G3576" s="152" t="s">
        <v>186</v>
      </c>
      <c r="H3576" s="29"/>
      <c r="I3576" s="93" t="str">
        <f t="shared" si="1041"/>
        <v>Cancel</v>
      </c>
      <c r="J3576" s="188" t="s">
        <v>3419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5.1799999999999999E-2</v>
      </c>
      <c r="AB3576" s="197">
        <f t="shared" si="1059"/>
        <v>616420</v>
      </c>
      <c r="AC3576" s="198">
        <f t="shared" si="1042"/>
        <v>73970.399999999994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498509697.5142017</v>
      </c>
      <c r="AJ3576" s="200">
        <f t="shared" si="1045"/>
        <v>59391834.079470724</v>
      </c>
      <c r="AK3576" s="201">
        <f t="shared" si="1046"/>
        <v>0.11913877378038118</v>
      </c>
      <c r="AL3576" s="24"/>
      <c r="AM3576" s="24"/>
      <c r="AN3576" s="24"/>
      <c r="AO3576" s="24"/>
      <c r="AP3576" s="95" t="str">
        <f t="shared" si="1047"/>
        <v>CancelCancel</v>
      </c>
      <c r="AQ3576" s="203" t="str">
        <f t="shared" si="1048"/>
        <v>CancelCancelJPY</v>
      </c>
      <c r="AR3576" s="206" t="str">
        <f t="shared" si="1049"/>
        <v>YAMAHA_Mounter</v>
      </c>
      <c r="AS3576" s="22" t="str">
        <f t="shared" si="1050"/>
        <v/>
      </c>
      <c r="AT3576" s="24" t="str">
        <f t="shared" si="1051"/>
        <v/>
      </c>
    </row>
    <row r="3577" spans="1:46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Cancel</v>
      </c>
      <c r="F3577" s="23" t="s">
        <v>186</v>
      </c>
      <c r="G3577" s="152" t="s">
        <v>186</v>
      </c>
      <c r="H3577" s="29"/>
      <c r="I3577" s="204" t="str">
        <f t="shared" si="1041"/>
        <v>Cancel</v>
      </c>
      <c r="J3577" s="188" t="s">
        <v>3419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5.1799999999999999E-2</v>
      </c>
      <c r="AB3577" s="197">
        <f t="shared" si="1059"/>
        <v>362600</v>
      </c>
      <c r="AC3577" s="198">
        <f t="shared" si="1042"/>
        <v>43512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498509697.5142017</v>
      </c>
      <c r="AJ3577" s="200">
        <f t="shared" si="1045"/>
        <v>59391834.079470724</v>
      </c>
      <c r="AK3577" s="201">
        <f t="shared" si="1046"/>
        <v>0.11913877378038118</v>
      </c>
      <c r="AL3577" s="22"/>
      <c r="AM3577" s="22"/>
      <c r="AN3577" s="22"/>
      <c r="AO3577" s="22"/>
      <c r="AP3577" s="95" t="str">
        <f t="shared" si="1047"/>
        <v>CancelCancel</v>
      </c>
      <c r="AQ3577" s="203" t="str">
        <f t="shared" si="1048"/>
        <v>CancelCancelJPY</v>
      </c>
      <c r="AR3577" s="206" t="str">
        <f t="shared" si="1049"/>
        <v>YAMAHA_Mounter</v>
      </c>
      <c r="AS3577" s="22" t="str">
        <f t="shared" si="1050"/>
        <v/>
      </c>
      <c r="AT3577" s="24" t="str">
        <f t="shared" si="1051"/>
        <v/>
      </c>
    </row>
    <row r="3578" spans="1:46" ht="39.6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6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3028631.2816309328</v>
      </c>
      <c r="AK3578" s="201">
        <f t="shared" si="1046"/>
        <v>0.11945360018579192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Cancel</v>
      </c>
      <c r="F3579" s="23" t="s">
        <v>186</v>
      </c>
      <c r="G3579" s="23" t="s">
        <v>186</v>
      </c>
      <c r="H3579" s="29"/>
      <c r="I3579" s="93" t="str">
        <f t="shared" si="1041"/>
        <v>Cancel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5.1799999999999999E-2</v>
      </c>
      <c r="AB3579" s="21">
        <f t="shared" ref="AB3579:AB3590" si="1062">IF(AND(R3579&lt;&gt;"C66",R3579&lt;&gt;""),Z3579/Y3579*AA3579,"")</f>
        <v>621600</v>
      </c>
      <c r="AC3579" s="25">
        <f t="shared" si="1042"/>
        <v>74592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498509697.5142017</v>
      </c>
      <c r="AJ3579" s="27">
        <f t="shared" si="1045"/>
        <v>59391834.079470724</v>
      </c>
      <c r="AK3579" s="28">
        <f t="shared" si="1046"/>
        <v>0.11913877378038118</v>
      </c>
      <c r="AL3579" s="24"/>
      <c r="AM3579" s="24"/>
      <c r="AN3579" s="24"/>
      <c r="AO3579" s="24"/>
      <c r="AP3579" s="95" t="str">
        <f t="shared" si="1047"/>
        <v>CancelCancel</v>
      </c>
      <c r="AQ3579" s="203" t="str">
        <f t="shared" si="1048"/>
        <v>CancelCancelJPY</v>
      </c>
      <c r="AR3579" s="206" t="str">
        <f t="shared" si="1049"/>
        <v>YAMAHA_Mounter</v>
      </c>
      <c r="AS3579" s="22" t="str">
        <f t="shared" si="1050"/>
        <v/>
      </c>
      <c r="AT3579" s="24" t="str">
        <f t="shared" si="1051"/>
        <v/>
      </c>
    </row>
    <row r="3580" spans="1:46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Cancel</v>
      </c>
      <c r="F3580" s="23" t="s">
        <v>186</v>
      </c>
      <c r="G3580" s="23" t="s">
        <v>186</v>
      </c>
      <c r="H3580" s="29"/>
      <c r="I3580" s="93" t="str">
        <f t="shared" si="1041"/>
        <v>Cancel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5.1799999999999999E-2</v>
      </c>
      <c r="AB3580" s="21">
        <f t="shared" si="1062"/>
        <v>621600</v>
      </c>
      <c r="AC3580" s="25">
        <f t="shared" si="1042"/>
        <v>74592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498509697.5142017</v>
      </c>
      <c r="AJ3580" s="27">
        <f t="shared" si="1045"/>
        <v>59391834.079470724</v>
      </c>
      <c r="AK3580" s="28">
        <f t="shared" si="1046"/>
        <v>0.11913877378038118</v>
      </c>
      <c r="AL3580" s="24"/>
      <c r="AM3580" s="24"/>
      <c r="AN3580" s="24"/>
      <c r="AO3580" s="24"/>
      <c r="AP3580" s="95" t="str">
        <f t="shared" si="1047"/>
        <v>CancelCancel</v>
      </c>
      <c r="AQ3580" s="203" t="str">
        <f t="shared" si="1048"/>
        <v>CancelCancelJPY</v>
      </c>
      <c r="AR3580" s="206" t="str">
        <f t="shared" si="1049"/>
        <v>YAMAHA_Mounter</v>
      </c>
      <c r="AS3580" s="22" t="str">
        <f t="shared" si="1050"/>
        <v/>
      </c>
      <c r="AT3580" s="24" t="str">
        <f t="shared" si="1051"/>
        <v/>
      </c>
    </row>
    <row r="3581" spans="1:46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Cancel</v>
      </c>
      <c r="F3581" s="23" t="s">
        <v>186</v>
      </c>
      <c r="G3581" s="23" t="s">
        <v>186</v>
      </c>
      <c r="H3581" s="29"/>
      <c r="I3581" s="93" t="str">
        <f t="shared" si="1041"/>
        <v>Cancel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5.1799999999999999E-2</v>
      </c>
      <c r="AB3581" s="21">
        <f t="shared" si="1062"/>
        <v>621600</v>
      </c>
      <c r="AC3581" s="25">
        <f t="shared" si="1042"/>
        <v>74592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498509697.5142017</v>
      </c>
      <c r="AJ3581" s="27">
        <f t="shared" si="1045"/>
        <v>59391834.079470724</v>
      </c>
      <c r="AK3581" s="28">
        <f t="shared" si="1046"/>
        <v>0.11913877378038118</v>
      </c>
      <c r="AL3581" s="24"/>
      <c r="AM3581" s="24"/>
      <c r="AN3581" s="24"/>
      <c r="AO3581" s="24"/>
      <c r="AP3581" s="95" t="str">
        <f t="shared" si="1047"/>
        <v>CancelCancel</v>
      </c>
      <c r="AQ3581" s="203" t="str">
        <f t="shared" si="1048"/>
        <v>CancelCancelJPY</v>
      </c>
      <c r="AR3581" s="206" t="str">
        <f t="shared" si="1049"/>
        <v>YAMAHA_Mounter</v>
      </c>
      <c r="AS3581" s="22" t="str">
        <f t="shared" si="1050"/>
        <v/>
      </c>
      <c r="AT3581" s="24" t="str">
        <f t="shared" si="1051"/>
        <v/>
      </c>
    </row>
    <row r="3582" spans="1:46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Cancel</v>
      </c>
      <c r="F3582" s="23" t="s">
        <v>186</v>
      </c>
      <c r="G3582" s="23" t="s">
        <v>186</v>
      </c>
      <c r="H3582" s="29"/>
      <c r="I3582" s="93" t="str">
        <f t="shared" si="1041"/>
        <v>Cancel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5.1799999999999999E-2</v>
      </c>
      <c r="AB3582" s="21">
        <f t="shared" si="1062"/>
        <v>621600</v>
      </c>
      <c r="AC3582" s="25">
        <f t="shared" si="1042"/>
        <v>74592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498509697.5142017</v>
      </c>
      <c r="AJ3582" s="27">
        <f t="shared" si="1045"/>
        <v>59391834.079470724</v>
      </c>
      <c r="AK3582" s="28">
        <f t="shared" si="1046"/>
        <v>0.11913877378038118</v>
      </c>
      <c r="AL3582" s="24"/>
      <c r="AM3582" s="24"/>
      <c r="AN3582" s="24"/>
      <c r="AO3582" s="24"/>
      <c r="AP3582" s="95" t="str">
        <f t="shared" si="1047"/>
        <v>CancelCancel</v>
      </c>
      <c r="AQ3582" s="203" t="str">
        <f t="shared" si="1048"/>
        <v>CancelCancelJPY</v>
      </c>
      <c r="AR3582" s="206" t="str">
        <f t="shared" si="1049"/>
        <v>YAMAHA_Mounter</v>
      </c>
      <c r="AS3582" s="22" t="str">
        <f t="shared" si="1050"/>
        <v/>
      </c>
      <c r="AT3582" s="24" t="str">
        <f t="shared" si="1051"/>
        <v/>
      </c>
    </row>
    <row r="3583" spans="1:46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Cancel</v>
      </c>
      <c r="F3583" s="23" t="s">
        <v>186</v>
      </c>
      <c r="G3583" s="23" t="s">
        <v>186</v>
      </c>
      <c r="H3583" s="29"/>
      <c r="I3583" s="93" t="str">
        <f t="shared" si="1041"/>
        <v>Cancel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5.1799999999999999E-2</v>
      </c>
      <c r="AB3583" s="21">
        <f t="shared" si="1062"/>
        <v>397202.39999999997</v>
      </c>
      <c r="AC3583" s="25">
        <f t="shared" si="1042"/>
        <v>47664.287999999993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498509697.5142017</v>
      </c>
      <c r="AJ3583" s="27">
        <f t="shared" si="1045"/>
        <v>59391834.079470724</v>
      </c>
      <c r="AK3583" s="28">
        <f t="shared" si="1046"/>
        <v>0.11913877378038118</v>
      </c>
      <c r="AL3583" s="24"/>
      <c r="AM3583" s="24"/>
      <c r="AN3583" s="24"/>
      <c r="AO3583" s="24"/>
      <c r="AP3583" s="95" t="str">
        <f t="shared" si="1047"/>
        <v>CancelCancel</v>
      </c>
      <c r="AQ3583" s="203" t="str">
        <f t="shared" si="1048"/>
        <v>CancelCancelJPY</v>
      </c>
      <c r="AR3583" s="206" t="str">
        <f t="shared" si="1049"/>
        <v>YAMAHA_Mounter</v>
      </c>
      <c r="AS3583" s="22" t="str">
        <f t="shared" si="1050"/>
        <v/>
      </c>
      <c r="AT3583" s="24" t="str">
        <f t="shared" si="1051"/>
        <v/>
      </c>
    </row>
    <row r="3584" spans="1:46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Cancel</v>
      </c>
      <c r="F3584" s="23" t="s">
        <v>186</v>
      </c>
      <c r="G3584" s="23" t="s">
        <v>186</v>
      </c>
      <c r="H3584" s="29"/>
      <c r="I3584" s="93" t="str">
        <f t="shared" si="1041"/>
        <v>Cancel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5.1799999999999999E-2</v>
      </c>
      <c r="AB3584" s="21">
        <f t="shared" si="1062"/>
        <v>397202.39999999997</v>
      </c>
      <c r="AC3584" s="25">
        <f t="shared" si="1042"/>
        <v>47664.287999999993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498509697.5142017</v>
      </c>
      <c r="AJ3584" s="27">
        <f t="shared" si="1045"/>
        <v>59391834.079470724</v>
      </c>
      <c r="AK3584" s="28">
        <f t="shared" si="1046"/>
        <v>0.11913877378038118</v>
      </c>
      <c r="AL3584" s="24"/>
      <c r="AM3584" s="24"/>
      <c r="AN3584" s="24"/>
      <c r="AO3584" s="24"/>
      <c r="AP3584" s="95" t="str">
        <f t="shared" si="1047"/>
        <v>CancelCancel</v>
      </c>
      <c r="AQ3584" s="203" t="str">
        <f t="shared" si="1048"/>
        <v>CancelCancelJPY</v>
      </c>
      <c r="AR3584" s="206" t="str">
        <f t="shared" si="1049"/>
        <v>YAMAHA_Mounter</v>
      </c>
      <c r="AS3584" s="22" t="str">
        <f t="shared" si="1050"/>
        <v/>
      </c>
      <c r="AT3584" s="24" t="str">
        <f t="shared" si="1051"/>
        <v/>
      </c>
    </row>
    <row r="3585" spans="1:46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 t="s">
        <v>2585</v>
      </c>
      <c r="G3585" s="152" t="s">
        <v>2585</v>
      </c>
      <c r="H3585" s="29"/>
      <c r="I3585" s="93" t="str">
        <f t="shared" si="1041"/>
        <v>TBA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5.1799999999999999E-2</v>
      </c>
      <c r="AB3585" s="21">
        <f t="shared" si="1062"/>
        <v>569800</v>
      </c>
      <c r="AC3585" s="25">
        <f t="shared" si="1042"/>
        <v>68376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5418880.879999999</v>
      </c>
      <c r="AJ3585" s="27">
        <f t="shared" si="1045"/>
        <v>650265.70559999999</v>
      </c>
      <c r="AK3585" s="28">
        <f t="shared" si="1046"/>
        <v>0.12000000000000002</v>
      </c>
      <c r="AL3585" s="24"/>
      <c r="AM3585" s="24"/>
      <c r="AN3585" s="24"/>
      <c r="AO3585" s="24"/>
      <c r="AP3585" s="95" t="str">
        <f t="shared" si="1047"/>
        <v>TBATBA</v>
      </c>
      <c r="AQ3585" s="203" t="str">
        <f t="shared" si="1048"/>
        <v>TBATBAJPY</v>
      </c>
      <c r="AR3585" s="206" t="str">
        <f t="shared" si="1049"/>
        <v>YAMAHA_Mounter</v>
      </c>
      <c r="AS3585" s="22" t="str">
        <f t="shared" si="1050"/>
        <v/>
      </c>
      <c r="AT3585" s="24" t="str">
        <f t="shared" si="1051"/>
        <v/>
      </c>
    </row>
    <row r="3586" spans="1:46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 t="s">
        <v>2585</v>
      </c>
      <c r="G3586" s="152" t="s">
        <v>2585</v>
      </c>
      <c r="H3586" s="29"/>
      <c r="I3586" s="93" t="str">
        <f t="shared" si="1041"/>
        <v>TBA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5.1799999999999999E-2</v>
      </c>
      <c r="AB3586" s="21">
        <f t="shared" si="1062"/>
        <v>569800</v>
      </c>
      <c r="AC3586" s="25">
        <f t="shared" si="1042"/>
        <v>68376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5418880.879999999</v>
      </c>
      <c r="AJ3586" s="27">
        <f t="shared" si="1045"/>
        <v>650265.70559999999</v>
      </c>
      <c r="AK3586" s="28">
        <f t="shared" si="1046"/>
        <v>0.12000000000000002</v>
      </c>
      <c r="AL3586" s="24"/>
      <c r="AM3586" s="24"/>
      <c r="AN3586" s="24"/>
      <c r="AO3586" s="24"/>
      <c r="AP3586" s="95" t="str">
        <f t="shared" si="1047"/>
        <v>TBATBA</v>
      </c>
      <c r="AQ3586" s="203" t="str">
        <f t="shared" si="1048"/>
        <v>TBATBAJPY</v>
      </c>
      <c r="AR3586" s="206" t="str">
        <f t="shared" si="1049"/>
        <v>YAMAHA_Mounter</v>
      </c>
      <c r="AS3586" s="22" t="str">
        <f t="shared" si="1050"/>
        <v/>
      </c>
      <c r="AT3586" s="24" t="str">
        <f t="shared" si="1051"/>
        <v/>
      </c>
    </row>
    <row r="3587" spans="1:46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 t="s">
        <v>2585</v>
      </c>
      <c r="G3587" s="152" t="s">
        <v>2585</v>
      </c>
      <c r="H3587" s="29"/>
      <c r="I3587" s="93" t="str">
        <f t="shared" si="1041"/>
        <v>TBA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5.1799999999999999E-2</v>
      </c>
      <c r="AB3587" s="21">
        <f t="shared" si="1062"/>
        <v>569800</v>
      </c>
      <c r="AC3587" s="25">
        <f t="shared" si="1042"/>
        <v>68376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5418880.879999999</v>
      </c>
      <c r="AJ3587" s="27">
        <f t="shared" si="1045"/>
        <v>650265.70559999999</v>
      </c>
      <c r="AK3587" s="28">
        <f t="shared" si="1046"/>
        <v>0.12000000000000002</v>
      </c>
      <c r="AL3587" s="24"/>
      <c r="AM3587" s="24"/>
      <c r="AN3587" s="24"/>
      <c r="AO3587" s="24"/>
      <c r="AP3587" s="95" t="str">
        <f t="shared" si="1047"/>
        <v>TBATBA</v>
      </c>
      <c r="AQ3587" s="203" t="str">
        <f t="shared" si="1048"/>
        <v>TBATBAJPY</v>
      </c>
      <c r="AR3587" s="206" t="str">
        <f t="shared" si="1049"/>
        <v>YAMAHA_Mounter</v>
      </c>
      <c r="AS3587" s="22" t="str">
        <f t="shared" si="1050"/>
        <v/>
      </c>
      <c r="AT3587" s="24" t="str">
        <f t="shared" si="1051"/>
        <v/>
      </c>
    </row>
    <row r="3588" spans="1:46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 t="s">
        <v>2585</v>
      </c>
      <c r="G3588" s="152" t="s">
        <v>2585</v>
      </c>
      <c r="H3588" s="29"/>
      <c r="I3588" s="93" t="str">
        <f t="shared" si="1041"/>
        <v>TBA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5.1799999999999999E-2</v>
      </c>
      <c r="AB3588" s="21">
        <f t="shared" si="1062"/>
        <v>569800</v>
      </c>
      <c r="AC3588" s="25">
        <f t="shared" si="1042"/>
        <v>68376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5418880.879999999</v>
      </c>
      <c r="AJ3588" s="27">
        <f t="shared" si="1045"/>
        <v>650265.70559999999</v>
      </c>
      <c r="AK3588" s="28">
        <f t="shared" si="1046"/>
        <v>0.12000000000000002</v>
      </c>
      <c r="AL3588" s="24"/>
      <c r="AM3588" s="24"/>
      <c r="AN3588" s="24"/>
      <c r="AO3588" s="24"/>
      <c r="AP3588" s="95" t="str">
        <f t="shared" si="1047"/>
        <v>TBATBA</v>
      </c>
      <c r="AQ3588" s="203" t="str">
        <f t="shared" si="1048"/>
        <v>TBATBAJPY</v>
      </c>
      <c r="AR3588" s="206" t="str">
        <f t="shared" si="1049"/>
        <v>YAMAHA_Mounter</v>
      </c>
      <c r="AS3588" s="22" t="str">
        <f t="shared" si="1050"/>
        <v/>
      </c>
      <c r="AT3588" s="24" t="str">
        <f t="shared" si="1051"/>
        <v/>
      </c>
    </row>
    <row r="3589" spans="1:46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 t="s">
        <v>2585</v>
      </c>
      <c r="G3589" s="152" t="s">
        <v>2585</v>
      </c>
      <c r="H3589" s="29"/>
      <c r="I3589" s="93" t="str">
        <f t="shared" si="1041"/>
        <v>TBA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5.1799999999999999E-2</v>
      </c>
      <c r="AB3589" s="21">
        <f t="shared" si="1062"/>
        <v>569800</v>
      </c>
      <c r="AC3589" s="25">
        <f t="shared" si="1042"/>
        <v>68376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5418880.879999999</v>
      </c>
      <c r="AJ3589" s="27">
        <f t="shared" si="1045"/>
        <v>650265.70559999999</v>
      </c>
      <c r="AK3589" s="28">
        <f t="shared" si="1046"/>
        <v>0.12000000000000002</v>
      </c>
      <c r="AL3589" s="24"/>
      <c r="AM3589" s="24"/>
      <c r="AN3589" s="24"/>
      <c r="AO3589" s="24"/>
      <c r="AP3589" s="95" t="str">
        <f t="shared" si="1047"/>
        <v>TBATBA</v>
      </c>
      <c r="AQ3589" s="203" t="str">
        <f t="shared" si="1048"/>
        <v>TBATBAJPY</v>
      </c>
      <c r="AR3589" s="206" t="str">
        <f t="shared" si="1049"/>
        <v>YAMAHA_Mounter</v>
      </c>
      <c r="AS3589" s="22" t="str">
        <f t="shared" si="1050"/>
        <v/>
      </c>
      <c r="AT3589" s="24" t="str">
        <f t="shared" si="1051"/>
        <v/>
      </c>
    </row>
    <row r="3590" spans="1:46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 t="s">
        <v>2585</v>
      </c>
      <c r="G3590" s="152" t="s">
        <v>2585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TBA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5.1799999999999999E-2</v>
      </c>
      <c r="AB3590" s="21">
        <f t="shared" si="1062"/>
        <v>569800</v>
      </c>
      <c r="AC3590" s="25">
        <f t="shared" ref="AC3590:AC3653" si="1065">IF(R3590&lt;&gt;"",AB3590*AD3590,"")</f>
        <v>68376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5418880.879999999</v>
      </c>
      <c r="AJ3590" s="27">
        <f t="shared" ref="AJ3590:AJ3653" si="1068">IF(P3590="C66 SERVICE","",SUMIFS(AC:AC,F:F,F3590,G:G,G3590,E:E,E3590))</f>
        <v>650265.70559999999</v>
      </c>
      <c r="AK3590" s="28">
        <f t="shared" ref="AK3590:AK3653" si="1069">IF(AJ3590&gt;0,AJ3590/AI3590,"")</f>
        <v>0.12000000000000002</v>
      </c>
      <c r="AL3590" s="24"/>
      <c r="AM3590" s="24"/>
      <c r="AN3590" s="24"/>
      <c r="AO3590" s="24"/>
      <c r="AP3590" s="95" t="str">
        <f t="shared" ref="AP3590:AP3653" si="1070">IF(F3590="","",F3590&amp;G3590)</f>
        <v>TBATBA</v>
      </c>
      <c r="AQ3590" s="203" t="str">
        <f t="shared" ref="AQ3590:AQ3653" si="1071">IF(W3590="","",F3590&amp;G3590&amp;W3590)</f>
        <v>TBATBAJPY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 t="str">
        <f t="shared" ref="AS3590:AS3653" si="1073">IFERROR(IF(OR(G3590="TBA", G3590=""), "", DATEDIF(DATE(B3590, C3590, 1), DATE(F3590, G3590, 1), "M")),"")</f>
        <v/>
      </c>
      <c r="AT3590" s="24" t="str">
        <f t="shared" ref="AT3590:AT3653" si="1074">IF(ISNUMBER(AS3590), IF(AS3590&gt;=0, IF(AS3590&lt;=3, "0-3 months", IF(AS3590&lt;=6, "4-6 months", "&gt; 6 months"))), "")</f>
        <v/>
      </c>
    </row>
    <row r="3591" spans="1:46" ht="39.6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6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3028631.2816309328</v>
      </c>
      <c r="AK3591" s="201">
        <f t="shared" si="1069"/>
        <v>0.11945360018579192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6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3028631.2816309328</v>
      </c>
      <c r="AK3592" s="201">
        <f t="shared" si="1069"/>
        <v>0.11945360018579192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 t="s">
        <v>2585</v>
      </c>
      <c r="G3593" s="152" t="s">
        <v>2585</v>
      </c>
      <c r="H3593" s="29"/>
      <c r="I3593" s="93" t="str">
        <f t="shared" si="1064"/>
        <v>TBA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5.1799999999999999E-2</v>
      </c>
      <c r="AB3593" s="21">
        <f t="shared" ref="AB3593:AB3624" si="1075">IF(AND(R3593&lt;&gt;"C66",R3593&lt;&gt;""),Z3593/Y3593*AA3593,"")</f>
        <v>500020.22</v>
      </c>
      <c r="AC3593" s="25">
        <f t="shared" si="1065"/>
        <v>60002.426399999997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5418880.879999999</v>
      </c>
      <c r="AJ3593" s="27">
        <f t="shared" si="1068"/>
        <v>650265.70559999999</v>
      </c>
      <c r="AK3593" s="28">
        <f t="shared" si="1069"/>
        <v>0.12000000000000002</v>
      </c>
      <c r="AL3593" s="24"/>
      <c r="AM3593" s="24"/>
      <c r="AN3593" s="24"/>
      <c r="AO3593" s="24"/>
      <c r="AP3593" s="95" t="str">
        <f t="shared" si="1070"/>
        <v>TBATBA</v>
      </c>
      <c r="AQ3593" s="203" t="str">
        <f t="shared" si="1071"/>
        <v>TBATBAJPY</v>
      </c>
      <c r="AR3593" s="206" t="str">
        <f t="shared" si="1072"/>
        <v>YAMAHA_Mounter</v>
      </c>
      <c r="AS3593" s="22" t="str">
        <f t="shared" si="1073"/>
        <v/>
      </c>
      <c r="AT3593" s="24" t="str">
        <f t="shared" si="1074"/>
        <v/>
      </c>
    </row>
    <row r="3594" spans="1:46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 t="s">
        <v>2585</v>
      </c>
      <c r="G3594" s="152" t="s">
        <v>2585</v>
      </c>
      <c r="H3594" s="29"/>
      <c r="I3594" s="93" t="str">
        <f t="shared" si="1064"/>
        <v>TBA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5.1799999999999999E-2</v>
      </c>
      <c r="AB3594" s="21">
        <f t="shared" si="1075"/>
        <v>500020.22</v>
      </c>
      <c r="AC3594" s="25">
        <f t="shared" si="1065"/>
        <v>60002.426399999997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5418880.879999999</v>
      </c>
      <c r="AJ3594" s="27">
        <f t="shared" si="1068"/>
        <v>650265.70559999999</v>
      </c>
      <c r="AK3594" s="28">
        <f t="shared" si="1069"/>
        <v>0.12000000000000002</v>
      </c>
      <c r="AL3594" s="24"/>
      <c r="AM3594" s="24"/>
      <c r="AN3594" s="24"/>
      <c r="AO3594" s="24"/>
      <c r="AP3594" s="95" t="str">
        <f t="shared" si="1070"/>
        <v>TBATBA</v>
      </c>
      <c r="AQ3594" s="203" t="str">
        <f t="shared" si="1071"/>
        <v>TBATBAJPY</v>
      </c>
      <c r="AR3594" s="206" t="str">
        <f t="shared" si="1072"/>
        <v>YAMAHA_Mounter</v>
      </c>
      <c r="AS3594" s="22" t="str">
        <f t="shared" si="1073"/>
        <v/>
      </c>
      <c r="AT3594" s="24" t="str">
        <f t="shared" si="1074"/>
        <v/>
      </c>
    </row>
    <row r="3595" spans="1:46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 t="s">
        <v>2585</v>
      </c>
      <c r="G3595" s="152" t="s">
        <v>2585</v>
      </c>
      <c r="H3595" s="29"/>
      <c r="I3595" s="93" t="str">
        <f t="shared" si="1064"/>
        <v>TBA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5.1799999999999999E-2</v>
      </c>
      <c r="AB3595" s="21">
        <f t="shared" si="1075"/>
        <v>500020.22</v>
      </c>
      <c r="AC3595" s="25">
        <f t="shared" si="1065"/>
        <v>60002.426399999997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5418880.879999999</v>
      </c>
      <c r="AJ3595" s="27">
        <f t="shared" si="1068"/>
        <v>650265.70559999999</v>
      </c>
      <c r="AK3595" s="28">
        <f t="shared" si="1069"/>
        <v>0.12000000000000002</v>
      </c>
      <c r="AL3595" s="24"/>
      <c r="AM3595" s="24"/>
      <c r="AN3595" s="24"/>
      <c r="AO3595" s="24"/>
      <c r="AP3595" s="95" t="str">
        <f t="shared" si="1070"/>
        <v>TBATBA</v>
      </c>
      <c r="AQ3595" s="203" t="str">
        <f t="shared" si="1071"/>
        <v>TBATBAJPY</v>
      </c>
      <c r="AR3595" s="206" t="str">
        <f t="shared" si="1072"/>
        <v>YAMAHA_Mounter</v>
      </c>
      <c r="AS3595" s="22" t="str">
        <f t="shared" si="1073"/>
        <v/>
      </c>
      <c r="AT3595" s="24" t="str">
        <f t="shared" si="1074"/>
        <v/>
      </c>
    </row>
    <row r="3596" spans="1:46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 t="s">
        <v>2585</v>
      </c>
      <c r="G3596" s="152" t="s">
        <v>2585</v>
      </c>
      <c r="H3596" s="29"/>
      <c r="I3596" s="93" t="str">
        <f t="shared" si="1064"/>
        <v>TBA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5.1799999999999999E-2</v>
      </c>
      <c r="AB3596" s="21">
        <f t="shared" si="1075"/>
        <v>500020.22</v>
      </c>
      <c r="AC3596" s="25">
        <f t="shared" si="1065"/>
        <v>60002.426399999997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5418880.879999999</v>
      </c>
      <c r="AJ3596" s="27">
        <f t="shared" si="1068"/>
        <v>650265.70559999999</v>
      </c>
      <c r="AK3596" s="28">
        <f t="shared" si="1069"/>
        <v>0.12000000000000002</v>
      </c>
      <c r="AL3596" s="24"/>
      <c r="AM3596" s="24"/>
      <c r="AN3596" s="24"/>
      <c r="AO3596" s="24"/>
      <c r="AP3596" s="95" t="str">
        <f t="shared" si="1070"/>
        <v>TBATBA</v>
      </c>
      <c r="AQ3596" s="203" t="str">
        <f t="shared" si="1071"/>
        <v>TBATBAJPY</v>
      </c>
      <c r="AR3596" s="206" t="str">
        <f t="shared" si="1072"/>
        <v>YAMAHA_Mounter</v>
      </c>
      <c r="AS3596" s="22" t="str">
        <f t="shared" si="1073"/>
        <v/>
      </c>
      <c r="AT3596" s="24" t="str">
        <f t="shared" si="1074"/>
        <v/>
      </c>
    </row>
    <row r="3597" spans="1:46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3458</v>
      </c>
      <c r="K3597" s="29" t="s">
        <v>3459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4347120.3954975223</v>
      </c>
      <c r="AK3597" s="201">
        <f t="shared" si="1069"/>
        <v>0.12098493727362117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3458</v>
      </c>
      <c r="K3598" s="29" t="s">
        <v>3459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4347120.3954975223</v>
      </c>
      <c r="AK3598" s="201">
        <f t="shared" si="1069"/>
        <v>0.12098493727362117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3458</v>
      </c>
      <c r="K3599" s="29" t="s">
        <v>3459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4347120.3954975223</v>
      </c>
      <c r="AK3599" s="201">
        <f t="shared" si="1069"/>
        <v>0.12098493727362117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3458</v>
      </c>
      <c r="K3600" s="29" t="s">
        <v>3459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4347120.3954975223</v>
      </c>
      <c r="AK3600" s="201">
        <f t="shared" si="1069"/>
        <v>0.12098493727362117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3438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4347120.3954975223</v>
      </c>
      <c r="AK3601" s="201">
        <f t="shared" si="1069"/>
        <v>0.12098493727362117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Cancel</v>
      </c>
      <c r="F3602" s="152" t="s">
        <v>186</v>
      </c>
      <c r="G3602" s="152" t="s">
        <v>186</v>
      </c>
      <c r="H3602" s="29"/>
      <c r="I3602" s="93" t="str">
        <f t="shared" si="1064"/>
        <v>Cancel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1.0920000000000001</v>
      </c>
      <c r="AB3602" s="21">
        <f t="shared" si="1075"/>
        <v>744106.19469026558</v>
      </c>
      <c r="AC3602" s="25">
        <f t="shared" si="1065"/>
        <v>89292.743362831869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498509697.5142017</v>
      </c>
      <c r="AJ3602" s="27">
        <f t="shared" si="1068"/>
        <v>59391834.079470724</v>
      </c>
      <c r="AK3602" s="28">
        <f t="shared" si="1069"/>
        <v>0.11913877378038118</v>
      </c>
      <c r="AL3602" s="24"/>
      <c r="AM3602" s="24"/>
      <c r="AN3602" s="24"/>
      <c r="AO3602" s="24"/>
      <c r="AP3602" s="95" t="str">
        <f t="shared" si="1070"/>
        <v>CancelCancel</v>
      </c>
      <c r="AQ3602" s="203" t="str">
        <f t="shared" si="1071"/>
        <v>CancelCancelRMB</v>
      </c>
      <c r="AR3602" s="206" t="str">
        <f t="shared" si="1072"/>
        <v>YAMAHA_Mounter</v>
      </c>
      <c r="AS3602" s="22" t="str">
        <f t="shared" si="1073"/>
        <v/>
      </c>
      <c r="AT3602" s="24" t="str">
        <f t="shared" si="1074"/>
        <v/>
      </c>
    </row>
    <row r="3603" spans="1:46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3438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4347120.3954975223</v>
      </c>
      <c r="AK3603" s="201">
        <f t="shared" si="1069"/>
        <v>0.12098493727362117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3438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4347120.3954975223</v>
      </c>
      <c r="AK3604" s="201">
        <f t="shared" si="1069"/>
        <v>0.12098493727362117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3448</v>
      </c>
      <c r="K3605" s="29" t="s">
        <v>3449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53571.044800000003</v>
      </c>
      <c r="AD3605" s="169">
        <v>7.2800000000000004E-2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22758096.38940867</v>
      </c>
      <c r="AJ3605" s="200">
        <f t="shared" si="1068"/>
        <v>2469357.2298956565</v>
      </c>
      <c r="AK3605" s="201">
        <f t="shared" si="1069"/>
        <v>0.10850455976822666</v>
      </c>
      <c r="AL3605" s="24"/>
      <c r="AM3605" s="24"/>
      <c r="AN3605" s="24"/>
      <c r="AO3605" s="24"/>
      <c r="AP3605" s="165" t="str">
        <f t="shared" si="1070"/>
        <v>202410</v>
      </c>
      <c r="AQ3605" s="203" t="str">
        <f t="shared" si="1071"/>
        <v>202410JPY</v>
      </c>
      <c r="AR3605" s="206" t="str">
        <f t="shared" si="1072"/>
        <v>YAMAHA_Mounter</v>
      </c>
      <c r="AS3605" s="22">
        <f t="shared" si="1073"/>
        <v>5</v>
      </c>
      <c r="AT3605" s="24" t="str">
        <f t="shared" si="1074"/>
        <v>4-6 months</v>
      </c>
    </row>
    <row r="3606" spans="1:46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 t="s">
        <v>186</v>
      </c>
      <c r="G3606" s="152" t="s">
        <v>186</v>
      </c>
      <c r="H3606" s="29"/>
      <c r="I3606" s="204" t="str">
        <f t="shared" si="1064"/>
        <v>Cancel</v>
      </c>
      <c r="J3606" s="188" t="s">
        <v>3465</v>
      </c>
      <c r="K3606" s="29" t="s">
        <v>3466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5.1799999999999999E-2</v>
      </c>
      <c r="AB3606" s="197">
        <f t="shared" si="1075"/>
        <v>712250</v>
      </c>
      <c r="AC3606" s="198">
        <f t="shared" si="1065"/>
        <v>85470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4327756</v>
      </c>
      <c r="AJ3606" s="200">
        <f t="shared" si="1068"/>
        <v>519330.72</v>
      </c>
      <c r="AK3606" s="201">
        <f t="shared" si="1069"/>
        <v>0.12</v>
      </c>
      <c r="AL3606" s="24"/>
      <c r="AM3606" s="24"/>
      <c r="AN3606" s="24"/>
      <c r="AO3606" s="24"/>
      <c r="AP3606" s="165" t="str">
        <f t="shared" si="1070"/>
        <v>CancelCancel</v>
      </c>
      <c r="AQ3606" s="203" t="str">
        <f t="shared" si="1071"/>
        <v>CancelCancelJPY</v>
      </c>
      <c r="AR3606" s="206" t="str">
        <f t="shared" si="1072"/>
        <v>YAMAHA_Mounter</v>
      </c>
      <c r="AS3606" s="22" t="str">
        <f t="shared" si="1073"/>
        <v/>
      </c>
      <c r="AT3606" s="24" t="str">
        <f t="shared" si="1074"/>
        <v/>
      </c>
    </row>
    <row r="3607" spans="1:46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 t="s">
        <v>186</v>
      </c>
      <c r="G3607" s="152" t="s">
        <v>186</v>
      </c>
      <c r="H3607" s="29"/>
      <c r="I3607" s="204" t="str">
        <f t="shared" si="1064"/>
        <v>Cancel</v>
      </c>
      <c r="J3607" s="188" t="s">
        <v>3465</v>
      </c>
      <c r="K3607" s="29" t="s">
        <v>3466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5.1799999999999999E-2</v>
      </c>
      <c r="AB3607" s="197">
        <f t="shared" si="1075"/>
        <v>712250</v>
      </c>
      <c r="AC3607" s="198">
        <f t="shared" si="1065"/>
        <v>85470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4327756</v>
      </c>
      <c r="AJ3607" s="200">
        <f t="shared" si="1068"/>
        <v>519330.72</v>
      </c>
      <c r="AK3607" s="201">
        <f t="shared" si="1069"/>
        <v>0.12</v>
      </c>
      <c r="AL3607" s="24"/>
      <c r="AM3607" s="24"/>
      <c r="AN3607" s="24"/>
      <c r="AO3607" s="24"/>
      <c r="AP3607" s="165" t="str">
        <f t="shared" si="1070"/>
        <v>CancelCancel</v>
      </c>
      <c r="AQ3607" s="203" t="str">
        <f t="shared" si="1071"/>
        <v>CancelCancelJPY</v>
      </c>
      <c r="AR3607" s="206" t="str">
        <f t="shared" si="1072"/>
        <v>YAMAHA_Mounter</v>
      </c>
      <c r="AS3607" s="22" t="str">
        <f t="shared" si="1073"/>
        <v/>
      </c>
      <c r="AT3607" s="24" t="str">
        <f t="shared" si="1074"/>
        <v/>
      </c>
    </row>
    <row r="3608" spans="1:46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3441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4347120.3954975223</v>
      </c>
      <c r="AK3608" s="201">
        <f t="shared" si="1069"/>
        <v>0.12098493727362117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3442</v>
      </c>
      <c r="K3609" s="29" t="s">
        <v>3444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4347120.3954975223</v>
      </c>
      <c r="AK3609" s="201">
        <f t="shared" si="1069"/>
        <v>0.12098493727362117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3436</v>
      </c>
      <c r="K3610" s="29" t="s">
        <v>3437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4347120.3954975223</v>
      </c>
      <c r="AK3610" s="201">
        <f t="shared" si="1069"/>
        <v>0.12098493727362117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3468</v>
      </c>
      <c r="K3611" s="29" t="s">
        <v>3469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3470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3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4347120.3954975223</v>
      </c>
      <c r="AK3611" s="201">
        <f t="shared" si="1069"/>
        <v>0.12098493727362117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3476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4347120.3954975223</v>
      </c>
      <c r="AK3612" s="201">
        <f t="shared" si="1069"/>
        <v>0.12098493727362117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3477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4347120.3954975223</v>
      </c>
      <c r="AK3613" s="201">
        <f t="shared" si="1069"/>
        <v>0.12098493727362117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3477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4347120.3954975223</v>
      </c>
      <c r="AK3614" s="201">
        <f t="shared" si="1069"/>
        <v>0.12098493727362117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3477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4347120.3954975223</v>
      </c>
      <c r="AK3615" s="201">
        <f t="shared" si="1069"/>
        <v>0.12098493727362117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3477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4347120.3954975223</v>
      </c>
      <c r="AK3616" s="201">
        <f t="shared" si="1069"/>
        <v>0.12098493727362117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3477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4347120.3954975223</v>
      </c>
      <c r="AK3617" s="201">
        <f t="shared" si="1069"/>
        <v>0.12098493727362117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3477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4347120.3954975223</v>
      </c>
      <c r="AK3618" s="201">
        <f t="shared" si="1069"/>
        <v>0.12098493727362117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3477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4347120.3954975223</v>
      </c>
      <c r="AK3619" s="201">
        <f t="shared" si="1069"/>
        <v>0.12098493727362117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3514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4347120.3954975223</v>
      </c>
      <c r="AK3620" s="201">
        <f t="shared" si="1069"/>
        <v>0.12098493727362117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152">
        <v>11</v>
      </c>
      <c r="H3621" s="29"/>
      <c r="I3621" s="204" t="str">
        <f t="shared" si="1064"/>
        <v>Q3</v>
      </c>
      <c r="J3621" s="188" t="s">
        <v>3502</v>
      </c>
      <c r="K3621" s="29" t="s">
        <v>3505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166217.41500000001</v>
      </c>
      <c r="AD3621" s="169">
        <v>0.26390000000000002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32082250.320460182</v>
      </c>
      <c r="AJ3621" s="200">
        <f t="shared" si="1068"/>
        <v>4323122.9746477893</v>
      </c>
      <c r="AK3621" s="201">
        <f t="shared" si="1069"/>
        <v>0.1347512388147771</v>
      </c>
      <c r="AL3621" s="24"/>
      <c r="AM3621" s="24"/>
      <c r="AN3621" s="24"/>
      <c r="AO3621" s="24"/>
      <c r="AP3621" s="165" t="str">
        <f t="shared" si="1070"/>
        <v>202411</v>
      </c>
      <c r="AQ3621" s="203" t="str">
        <f t="shared" si="1071"/>
        <v>202411USD</v>
      </c>
      <c r="AR3621" s="206" t="str">
        <f t="shared" si="1072"/>
        <v>YAMAHA_Mounter</v>
      </c>
      <c r="AS3621" s="22">
        <f t="shared" si="1073"/>
        <v>4</v>
      </c>
      <c r="AT3621" s="24" t="str">
        <f t="shared" si="1074"/>
        <v>4-6 months</v>
      </c>
    </row>
    <row r="3622" spans="1:46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3514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4347120.3954975223</v>
      </c>
      <c r="AK3622" s="201">
        <f t="shared" si="1069"/>
        <v>0.12098493727362117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4347120.3954975223</v>
      </c>
      <c r="AK3623" s="20">
        <f t="shared" si="1069"/>
        <v>0.12098493727362117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3478</v>
      </c>
      <c r="K3624" s="29" t="s">
        <v>3479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4347120.3954975223</v>
      </c>
      <c r="AK3624" s="201">
        <f t="shared" si="1069"/>
        <v>0.12098493727362117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3478</v>
      </c>
      <c r="K3625" s="29" t="s">
        <v>3479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4347120.3954975223</v>
      </c>
      <c r="AK3625" s="201">
        <f t="shared" si="1069"/>
        <v>0.12098493727362117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3478</v>
      </c>
      <c r="K3626" s="29" t="s">
        <v>3479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4347120.3954975223</v>
      </c>
      <c r="AK3626" s="201">
        <f t="shared" si="1069"/>
        <v>0.12098493727362117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Cancel</v>
      </c>
      <c r="F3627" s="23" t="s">
        <v>186</v>
      </c>
      <c r="G3627" s="23" t="s">
        <v>186</v>
      </c>
      <c r="H3627" s="29"/>
      <c r="I3627" s="204" t="str">
        <f t="shared" si="1064"/>
        <v>Cancel</v>
      </c>
      <c r="J3627" s="188" t="s">
        <v>3498</v>
      </c>
      <c r="K3627" s="29" t="s">
        <v>3499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5.1799999999999999E-2</v>
      </c>
      <c r="AB3627" s="197">
        <f t="shared" si="1080"/>
        <v>637140</v>
      </c>
      <c r="AC3627" s="198">
        <f t="shared" si="1065"/>
        <v>76456.800000000003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498509697.5142017</v>
      </c>
      <c r="AJ3627" s="200">
        <f t="shared" si="1068"/>
        <v>59391834.079470724</v>
      </c>
      <c r="AK3627" s="201">
        <f t="shared" si="1069"/>
        <v>0.11913877378038118</v>
      </c>
      <c r="AL3627" s="24"/>
      <c r="AM3627" s="24"/>
      <c r="AN3627" s="24"/>
      <c r="AO3627" s="24"/>
      <c r="AP3627" s="165" t="str">
        <f t="shared" si="1070"/>
        <v>CancelCancel</v>
      </c>
      <c r="AQ3627" s="203" t="str">
        <f t="shared" si="1071"/>
        <v>CancelCancelJPY</v>
      </c>
      <c r="AR3627" s="206" t="str">
        <f t="shared" si="1072"/>
        <v>YAMAHA_Mounter</v>
      </c>
      <c r="AS3627" s="22" t="str">
        <f t="shared" si="1073"/>
        <v/>
      </c>
      <c r="AT3627" s="24" t="str">
        <f t="shared" si="1074"/>
        <v/>
      </c>
    </row>
    <row r="3628" spans="1:46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Cancel</v>
      </c>
      <c r="F3628" s="23" t="s">
        <v>186</v>
      </c>
      <c r="G3628" s="23" t="s">
        <v>186</v>
      </c>
      <c r="H3628" s="29"/>
      <c r="I3628" s="204" t="str">
        <f t="shared" si="1064"/>
        <v>Cancel</v>
      </c>
      <c r="J3628" s="188" t="s">
        <v>3498</v>
      </c>
      <c r="K3628" s="29" t="s">
        <v>3499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5.1799999999999999E-2</v>
      </c>
      <c r="AB3628" s="197">
        <f t="shared" si="1080"/>
        <v>637140</v>
      </c>
      <c r="AC3628" s="198">
        <f t="shared" si="1065"/>
        <v>76456.800000000003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498509697.5142017</v>
      </c>
      <c r="AJ3628" s="200">
        <f t="shared" si="1068"/>
        <v>59391834.079470724</v>
      </c>
      <c r="AK3628" s="201">
        <f t="shared" si="1069"/>
        <v>0.11913877378038118</v>
      </c>
      <c r="AL3628" s="24"/>
      <c r="AM3628" s="24"/>
      <c r="AN3628" s="24"/>
      <c r="AO3628" s="24"/>
      <c r="AP3628" s="165" t="str">
        <f t="shared" si="1070"/>
        <v>CancelCancel</v>
      </c>
      <c r="AQ3628" s="203" t="str">
        <f t="shared" si="1071"/>
        <v>CancelCancelJPY</v>
      </c>
      <c r="AR3628" s="206" t="str">
        <f t="shared" si="1072"/>
        <v>YAMAHA_Mounter</v>
      </c>
      <c r="AS3628" s="22" t="str">
        <f t="shared" si="1073"/>
        <v/>
      </c>
      <c r="AT3628" s="24" t="str">
        <f t="shared" si="1074"/>
        <v/>
      </c>
    </row>
    <row r="3629" spans="1:46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Cancel</v>
      </c>
      <c r="F3629" s="23" t="s">
        <v>186</v>
      </c>
      <c r="G3629" s="23" t="s">
        <v>186</v>
      </c>
      <c r="H3629" s="29"/>
      <c r="I3629" s="204" t="str">
        <f t="shared" si="1064"/>
        <v>Cancel</v>
      </c>
      <c r="J3629" s="188" t="s">
        <v>3498</v>
      </c>
      <c r="K3629" s="29" t="s">
        <v>3499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5.1799999999999999E-2</v>
      </c>
      <c r="AB3629" s="197">
        <f t="shared" si="1080"/>
        <v>637140</v>
      </c>
      <c r="AC3629" s="198">
        <f t="shared" si="1065"/>
        <v>76456.800000000003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498509697.5142017</v>
      </c>
      <c r="AJ3629" s="200">
        <f t="shared" si="1068"/>
        <v>59391834.079470724</v>
      </c>
      <c r="AK3629" s="201">
        <f t="shared" si="1069"/>
        <v>0.11913877378038118</v>
      </c>
      <c r="AL3629" s="24"/>
      <c r="AM3629" s="24"/>
      <c r="AN3629" s="24"/>
      <c r="AO3629" s="24"/>
      <c r="AP3629" s="165" t="str">
        <f t="shared" si="1070"/>
        <v>CancelCancel</v>
      </c>
      <c r="AQ3629" s="203" t="str">
        <f t="shared" si="1071"/>
        <v>CancelCancelJPY</v>
      </c>
      <c r="AR3629" s="206" t="str">
        <f t="shared" si="1072"/>
        <v>YAMAHA_Mounter</v>
      </c>
      <c r="AS3629" s="22" t="str">
        <f t="shared" si="1073"/>
        <v/>
      </c>
      <c r="AT3629" s="24" t="str">
        <f t="shared" si="1074"/>
        <v/>
      </c>
    </row>
    <row r="3630" spans="1:46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Cancel</v>
      </c>
      <c r="F3630" s="23" t="s">
        <v>186</v>
      </c>
      <c r="G3630" s="23" t="s">
        <v>186</v>
      </c>
      <c r="H3630" s="29"/>
      <c r="I3630" s="204" t="str">
        <f t="shared" si="1064"/>
        <v>Cancel</v>
      </c>
      <c r="J3630" s="188" t="s">
        <v>3498</v>
      </c>
      <c r="K3630" s="29" t="s">
        <v>3499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5.1799999999999999E-2</v>
      </c>
      <c r="AB3630" s="197">
        <f t="shared" si="1080"/>
        <v>637140</v>
      </c>
      <c r="AC3630" s="198">
        <f t="shared" si="1065"/>
        <v>76456.800000000003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498509697.5142017</v>
      </c>
      <c r="AJ3630" s="200">
        <f t="shared" si="1068"/>
        <v>59391834.079470724</v>
      </c>
      <c r="AK3630" s="201">
        <f t="shared" si="1069"/>
        <v>0.11913877378038118</v>
      </c>
      <c r="AL3630" s="24"/>
      <c r="AM3630" s="24"/>
      <c r="AN3630" s="24"/>
      <c r="AO3630" s="24"/>
      <c r="AP3630" s="165" t="str">
        <f t="shared" si="1070"/>
        <v>CancelCancel</v>
      </c>
      <c r="AQ3630" s="203" t="str">
        <f t="shared" si="1071"/>
        <v>CancelCancelJPY</v>
      </c>
      <c r="AR3630" s="206" t="str">
        <f t="shared" si="1072"/>
        <v>YAMAHA_Mounter</v>
      </c>
      <c r="AS3630" s="22" t="str">
        <f t="shared" si="1073"/>
        <v/>
      </c>
      <c r="AT3630" s="24" t="str">
        <f t="shared" si="1074"/>
        <v/>
      </c>
    </row>
    <row r="3631" spans="1:46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Cancel</v>
      </c>
      <c r="F3631" s="23" t="s">
        <v>186</v>
      </c>
      <c r="G3631" s="23" t="s">
        <v>186</v>
      </c>
      <c r="H3631" s="29"/>
      <c r="I3631" s="204" t="str">
        <f t="shared" si="1064"/>
        <v>Cancel</v>
      </c>
      <c r="J3631" s="188" t="s">
        <v>3501</v>
      </c>
      <c r="K3631" s="29" t="s">
        <v>3504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1.073</v>
      </c>
      <c r="AB3631" s="197">
        <f t="shared" si="1080"/>
        <v>432048.67256637168</v>
      </c>
      <c r="AC3631" s="198">
        <f t="shared" si="1065"/>
        <v>51845.840707964599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498509697.5142017</v>
      </c>
      <c r="AJ3631" s="200">
        <f t="shared" si="1068"/>
        <v>59391834.079470724</v>
      </c>
      <c r="AK3631" s="201">
        <f t="shared" si="1069"/>
        <v>0.11913877378038118</v>
      </c>
      <c r="AL3631" s="24"/>
      <c r="AM3631" s="24"/>
      <c r="AN3631" s="24"/>
      <c r="AO3631" s="24"/>
      <c r="AP3631" s="165" t="str">
        <f t="shared" si="1070"/>
        <v>CancelCancel</v>
      </c>
      <c r="AQ3631" s="203" t="str">
        <f t="shared" si="1071"/>
        <v>CancelCancelRMB</v>
      </c>
      <c r="AR3631" s="206" t="str">
        <f t="shared" si="1072"/>
        <v>YAMAHA_Mounter</v>
      </c>
      <c r="AS3631" s="22" t="str">
        <f t="shared" si="1073"/>
        <v/>
      </c>
      <c r="AT3631" s="24" t="str">
        <f t="shared" si="1074"/>
        <v/>
      </c>
    </row>
    <row r="3632" spans="1:46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152">
        <v>11</v>
      </c>
      <c r="H3632" s="29"/>
      <c r="I3632" s="204" t="str">
        <f t="shared" si="1064"/>
        <v>Q3</v>
      </c>
      <c r="J3632" s="188" t="s">
        <v>3502</v>
      </c>
      <c r="K3632" s="29" t="s">
        <v>3505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341697.72000000003</v>
      </c>
      <c r="AD3632" s="169">
        <v>0.26390000000000002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32082250.320460182</v>
      </c>
      <c r="AJ3632" s="200">
        <f t="shared" si="1068"/>
        <v>4323122.9746477893</v>
      </c>
      <c r="AK3632" s="201">
        <f t="shared" si="1069"/>
        <v>0.1347512388147771</v>
      </c>
      <c r="AL3632" s="24"/>
      <c r="AM3632" s="24"/>
      <c r="AN3632" s="24"/>
      <c r="AO3632" s="24"/>
      <c r="AP3632" s="165" t="str">
        <f t="shared" si="1070"/>
        <v>202411</v>
      </c>
      <c r="AQ3632" s="203" t="str">
        <f t="shared" si="1071"/>
        <v>202411USD</v>
      </c>
      <c r="AR3632" s="206" t="str">
        <f t="shared" si="1072"/>
        <v>YAMAHA_Mounter</v>
      </c>
      <c r="AS3632" s="22">
        <f t="shared" si="1073"/>
        <v>4</v>
      </c>
      <c r="AT3632" s="24" t="str">
        <f t="shared" si="1074"/>
        <v>4-6 months</v>
      </c>
    </row>
    <row r="3633" spans="1:46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3478</v>
      </c>
      <c r="K3633" s="29" t="s">
        <v>3479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4347120.3954975223</v>
      </c>
      <c r="AK3633" s="201">
        <f t="shared" si="1069"/>
        <v>0.12098493727362117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3503</v>
      </c>
      <c r="K3634" s="29" t="s">
        <v>3506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1.1080000000000001</v>
      </c>
      <c r="AB3634" s="197">
        <f t="shared" si="1080"/>
        <v>424568.93097345141</v>
      </c>
      <c r="AC3634" s="198">
        <f t="shared" si="1065"/>
        <v>36597.841849911514</v>
      </c>
      <c r="AD3634" s="170">
        <v>8.6199999999999999E-2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22758096.38940867</v>
      </c>
      <c r="AJ3634" s="200">
        <f t="shared" si="1068"/>
        <v>2469357.2298956565</v>
      </c>
      <c r="AK3634" s="201">
        <f t="shared" si="1069"/>
        <v>0.10850455976822666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3507</v>
      </c>
      <c r="K3635" s="29" t="s">
        <v>3508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1.0920000000000001</v>
      </c>
      <c r="AB3635" s="197">
        <f t="shared" si="1080"/>
        <v>579823.00884955761</v>
      </c>
      <c r="AC3635" s="198">
        <f t="shared" si="1065"/>
        <v>55663.008849557533</v>
      </c>
      <c r="AD3635" s="169">
        <v>9.6000000000000002E-2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32082250.320460182</v>
      </c>
      <c r="AJ3635" s="200">
        <f t="shared" si="1068"/>
        <v>4323122.9746477893</v>
      </c>
      <c r="AK3635" s="201">
        <f t="shared" si="1069"/>
        <v>0.1347512388147771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3507</v>
      </c>
      <c r="K3636" s="29" t="s">
        <v>3508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1.0920000000000001</v>
      </c>
      <c r="AB3636" s="197">
        <f t="shared" si="1080"/>
        <v>579823.00884955761</v>
      </c>
      <c r="AC3636" s="198">
        <f t="shared" si="1065"/>
        <v>55663.008849557533</v>
      </c>
      <c r="AD3636" s="169">
        <v>9.6000000000000002E-2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32082250.320460182</v>
      </c>
      <c r="AJ3636" s="200">
        <f t="shared" si="1068"/>
        <v>4323122.9746477893</v>
      </c>
      <c r="AK3636" s="201">
        <f t="shared" si="1069"/>
        <v>0.1347512388147771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3478</v>
      </c>
      <c r="K3637" s="29" t="s">
        <v>3479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4347120.3954975223</v>
      </c>
      <c r="AK3637" s="201">
        <f t="shared" si="1069"/>
        <v>0.12098493727362117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3478</v>
      </c>
      <c r="K3638" s="29" t="s">
        <v>3479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4347120.3954975223</v>
      </c>
      <c r="AK3638" s="201">
        <f t="shared" si="1069"/>
        <v>0.12098493727362117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3517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3519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36441.865061946912</v>
      </c>
      <c r="AD3639" s="169">
        <v>8.3199999999999996E-2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22758096.38940867</v>
      </c>
      <c r="AJ3639" s="200">
        <f t="shared" si="1068"/>
        <v>2469357.2298956565</v>
      </c>
      <c r="AK3639" s="201">
        <f t="shared" si="1069"/>
        <v>0.10850455976822666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3517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3519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36441.865061946912</v>
      </c>
      <c r="AD3640" s="169">
        <v>8.3199999999999996E-2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22758096.38940867</v>
      </c>
      <c r="AJ3640" s="200">
        <f t="shared" si="1068"/>
        <v>2469357.2298956565</v>
      </c>
      <c r="AK3640" s="201">
        <f t="shared" si="1069"/>
        <v>0.10850455976822666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3486</v>
      </c>
      <c r="K3641" s="29" t="s">
        <v>3487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4347120.3954975223</v>
      </c>
      <c r="AK3641" s="201">
        <f t="shared" si="1069"/>
        <v>0.12098493727362117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3488</v>
      </c>
      <c r="K3642" s="29" t="s">
        <v>3489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4347120.3954975223</v>
      </c>
      <c r="AK3642" s="201">
        <f t="shared" si="1069"/>
        <v>0.12098493727362117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3488</v>
      </c>
      <c r="K3643" s="29" t="s">
        <v>3489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4347120.3954975223</v>
      </c>
      <c r="AK3643" s="201">
        <f t="shared" si="1069"/>
        <v>0.12098493727362117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3488</v>
      </c>
      <c r="K3644" s="29" t="s">
        <v>3489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4347120.3954975223</v>
      </c>
      <c r="AK3644" s="201">
        <f t="shared" si="1069"/>
        <v>0.12098493727362117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10</v>
      </c>
      <c r="D3645" s="202" t="str">
        <f t="shared" si="1081"/>
        <v>Q3</v>
      </c>
      <c r="E3645" s="33" t="str">
        <f t="shared" si="1079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3613</v>
      </c>
      <c r="K3645" s="29" t="s">
        <v>3614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112200</v>
      </c>
      <c r="Y3645" s="195" t="str">
        <f t="shared" si="1083"/>
        <v>1</v>
      </c>
      <c r="Z3645" s="196">
        <f t="shared" si="1082"/>
        <v>112200</v>
      </c>
      <c r="AA3645" s="22">
        <v>7.8</v>
      </c>
      <c r="AB3645" s="197">
        <f t="shared" si="1080"/>
        <v>875160</v>
      </c>
      <c r="AC3645" s="198">
        <f t="shared" si="1065"/>
        <v>135999.864</v>
      </c>
      <c r="AD3645" s="169">
        <v>0.15540000000000001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32082250.320460182</v>
      </c>
      <c r="AJ3645" s="200">
        <f t="shared" si="1068"/>
        <v>4323122.9746477893</v>
      </c>
      <c r="AK3645" s="201">
        <f t="shared" si="1069"/>
        <v>0.1347512388147771</v>
      </c>
      <c r="AL3645" s="24"/>
      <c r="AM3645" s="24"/>
      <c r="AN3645" s="24"/>
      <c r="AO3645" s="24"/>
      <c r="AP3645" s="165" t="str">
        <f t="shared" si="1070"/>
        <v>202411</v>
      </c>
      <c r="AQ3645" s="203" t="str">
        <f t="shared" si="1071"/>
        <v>202411USD</v>
      </c>
      <c r="AR3645" s="206" t="str">
        <f t="shared" si="1072"/>
        <v>YAMAHA_Mounter</v>
      </c>
      <c r="AS3645" s="22">
        <f t="shared" si="1073"/>
        <v>1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10</v>
      </c>
      <c r="D3646" s="202" t="str">
        <f t="shared" si="1081"/>
        <v>Q3</v>
      </c>
      <c r="E3646" s="33" t="str">
        <f t="shared" si="1079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3613</v>
      </c>
      <c r="K3646" s="29" t="s">
        <v>3614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112200</v>
      </c>
      <c r="Y3646" s="195" t="str">
        <f t="shared" si="1083"/>
        <v>1</v>
      </c>
      <c r="Z3646" s="196">
        <f t="shared" si="1082"/>
        <v>112200</v>
      </c>
      <c r="AA3646" s="22">
        <v>7.8</v>
      </c>
      <c r="AB3646" s="197">
        <f t="shared" si="1080"/>
        <v>875160</v>
      </c>
      <c r="AC3646" s="198">
        <f t="shared" si="1065"/>
        <v>135999.864</v>
      </c>
      <c r="AD3646" s="169">
        <v>0.15540000000000001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32082250.320460182</v>
      </c>
      <c r="AJ3646" s="200">
        <f t="shared" si="1068"/>
        <v>4323122.9746477893</v>
      </c>
      <c r="AK3646" s="201">
        <f t="shared" si="1069"/>
        <v>0.1347512388147771</v>
      </c>
      <c r="AL3646" s="24"/>
      <c r="AM3646" s="24"/>
      <c r="AN3646" s="24"/>
      <c r="AO3646" s="24"/>
      <c r="AP3646" s="165" t="str">
        <f t="shared" si="1070"/>
        <v>202411</v>
      </c>
      <c r="AQ3646" s="203" t="str">
        <f t="shared" si="1071"/>
        <v>202411USD</v>
      </c>
      <c r="AR3646" s="206" t="str">
        <f t="shared" si="1072"/>
        <v>YAMAHA_Mounter</v>
      </c>
      <c r="AS3646" s="22">
        <f t="shared" si="1073"/>
        <v>1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10</v>
      </c>
      <c r="D3647" s="202" t="str">
        <f t="shared" si="1081"/>
        <v>Q3</v>
      </c>
      <c r="E3647" s="33" t="str">
        <f t="shared" si="1079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3613</v>
      </c>
      <c r="K3647" s="29" t="s">
        <v>3614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77520</v>
      </c>
      <c r="Y3647" s="195" t="str">
        <f t="shared" si="1083"/>
        <v>1</v>
      </c>
      <c r="Z3647" s="196">
        <f t="shared" si="1082"/>
        <v>77520</v>
      </c>
      <c r="AA3647" s="22">
        <v>7.8</v>
      </c>
      <c r="AB3647" s="197">
        <f t="shared" si="1080"/>
        <v>604656</v>
      </c>
      <c r="AC3647" s="198">
        <f t="shared" si="1065"/>
        <v>93963.542400000006</v>
      </c>
      <c r="AD3647" s="169">
        <v>0.15540000000000001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32082250.320460182</v>
      </c>
      <c r="AJ3647" s="200">
        <f t="shared" si="1068"/>
        <v>4323122.9746477893</v>
      </c>
      <c r="AK3647" s="201">
        <f t="shared" si="1069"/>
        <v>0.1347512388147771</v>
      </c>
      <c r="AL3647" s="24"/>
      <c r="AM3647" s="24"/>
      <c r="AN3647" s="24"/>
      <c r="AO3647" s="24"/>
      <c r="AP3647" s="165" t="str">
        <f t="shared" si="1070"/>
        <v>202411</v>
      </c>
      <c r="AQ3647" s="203" t="str">
        <f t="shared" si="1071"/>
        <v>202411USD</v>
      </c>
      <c r="AR3647" s="206" t="str">
        <f t="shared" si="1072"/>
        <v>YAMAHA_Mounter</v>
      </c>
      <c r="AS3647" s="22">
        <f t="shared" si="1073"/>
        <v>1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10</v>
      </c>
      <c r="D3648" s="202" t="str">
        <f t="shared" si="1081"/>
        <v>Q3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3613</v>
      </c>
      <c r="K3648" s="29" t="s">
        <v>3614</v>
      </c>
      <c r="L3648" s="17" t="s">
        <v>3674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35700</v>
      </c>
      <c r="Y3648" s="195" t="str">
        <f t="shared" si="1083"/>
        <v>1</v>
      </c>
      <c r="Z3648" s="196">
        <f t="shared" si="1082"/>
        <v>35700</v>
      </c>
      <c r="AA3648" s="22">
        <v>7.8</v>
      </c>
      <c r="AB3648" s="197">
        <f t="shared" si="1080"/>
        <v>278460</v>
      </c>
      <c r="AC3648" s="198">
        <f t="shared" si="1065"/>
        <v>107596.944</v>
      </c>
      <c r="AD3648" s="169">
        <v>0.38640000000000002</v>
      </c>
      <c r="AE3648" s="199">
        <f t="shared" si="1066"/>
        <v>0</v>
      </c>
      <c r="AF3648" s="199" t="str">
        <f>IF(AND(COUNTIFS($J$18:J3648,J3648)=1,AE3648=1),1,"")</f>
        <v/>
      </c>
      <c r="AG3648" s="199" t="str">
        <f>IF(C3648="","",IF(AND(COUNTIFS($J$18:J3648,J3648)=1,C3648&lt;&gt;""),1,""))</f>
        <v/>
      </c>
      <c r="AH3648" s="199" t="str">
        <f>IF(G3648="","",IF(AND(COUNTIFS($J$18:J3648,J3648)=1,G3648&lt;&gt;""),1,""))</f>
        <v/>
      </c>
      <c r="AI3648" s="200">
        <f t="shared" si="1067"/>
        <v>32082250.320460182</v>
      </c>
      <c r="AJ3648" s="200">
        <f t="shared" si="1068"/>
        <v>4323122.9746477893</v>
      </c>
      <c r="AK3648" s="201">
        <f t="shared" si="1069"/>
        <v>0.1347512388147771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1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10</v>
      </c>
      <c r="D3649" s="202" t="str">
        <f t="shared" si="1081"/>
        <v>Q3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3613</v>
      </c>
      <c r="K3649" s="29" t="s">
        <v>3614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80580</v>
      </c>
      <c r="Y3649" s="195" t="str">
        <f t="shared" si="1083"/>
        <v>1</v>
      </c>
      <c r="Z3649" s="196">
        <f t="shared" si="1082"/>
        <v>80580</v>
      </c>
      <c r="AA3649" s="22">
        <v>7.8</v>
      </c>
      <c r="AB3649" s="197">
        <f t="shared" si="1080"/>
        <v>628524</v>
      </c>
      <c r="AC3649" s="198">
        <f t="shared" si="1065"/>
        <v>242861.67360000001</v>
      </c>
      <c r="AD3649" s="169">
        <v>0.38640000000000002</v>
      </c>
      <c r="AE3649" s="199">
        <f t="shared" si="1066"/>
        <v>0</v>
      </c>
      <c r="AF3649" s="199" t="str">
        <f>IF(AND(COUNTIFS($J$18:J3649,J3649)=1,AE3649=1),1,"")</f>
        <v/>
      </c>
      <c r="AG3649" s="199" t="str">
        <f>IF(C3649="","",IF(AND(COUNTIFS($J$18:J3649,J3649)=1,C3649&lt;&gt;""),1,""))</f>
        <v/>
      </c>
      <c r="AH3649" s="199" t="str">
        <f>IF(G3649="","",IF(AND(COUNTIFS($J$18:J3649,J3649)=1,G3649&lt;&gt;""),1,""))</f>
        <v/>
      </c>
      <c r="AI3649" s="200">
        <f t="shared" si="1067"/>
        <v>32082250.320460182</v>
      </c>
      <c r="AJ3649" s="200">
        <f t="shared" si="1068"/>
        <v>4323122.9746477893</v>
      </c>
      <c r="AK3649" s="201">
        <f t="shared" si="1069"/>
        <v>0.1347512388147771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1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10</v>
      </c>
      <c r="D3650" s="202" t="str">
        <f t="shared" si="1081"/>
        <v>Q3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3613</v>
      </c>
      <c r="K3650" s="29" t="s">
        <v>3614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88230</v>
      </c>
      <c r="Y3650" s="195" t="str">
        <f t="shared" si="1083"/>
        <v>1</v>
      </c>
      <c r="Z3650" s="196">
        <f t="shared" si="1082"/>
        <v>88230</v>
      </c>
      <c r="AA3650" s="22">
        <v>7.8</v>
      </c>
      <c r="AB3650" s="197">
        <f t="shared" si="1080"/>
        <v>688194</v>
      </c>
      <c r="AC3650" s="198">
        <f t="shared" si="1065"/>
        <v>265918.16159999999</v>
      </c>
      <c r="AD3650" s="169">
        <v>0.38640000000000002</v>
      </c>
      <c r="AE3650" s="199">
        <f t="shared" si="1066"/>
        <v>0</v>
      </c>
      <c r="AF3650" s="199" t="str">
        <f>IF(AND(COUNTIFS($J$18:J3650,J3650)=1,AE3650=1),1,"")</f>
        <v/>
      </c>
      <c r="AG3650" s="199" t="str">
        <f>IF(C3650="","",IF(AND(COUNTIFS($J$18:J3650,J3650)=1,C3650&lt;&gt;""),1,""))</f>
        <v/>
      </c>
      <c r="AH3650" s="199" t="str">
        <f>IF(G3650="","",IF(AND(COUNTIFS($J$18:J3650,J3650)=1,G3650&lt;&gt;""),1,""))</f>
        <v/>
      </c>
      <c r="AI3650" s="200">
        <f t="shared" si="1067"/>
        <v>32082250.320460182</v>
      </c>
      <c r="AJ3650" s="200">
        <f t="shared" si="1068"/>
        <v>4323122.9746477893</v>
      </c>
      <c r="AK3650" s="201">
        <f t="shared" si="1069"/>
        <v>0.1347512388147771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1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10</v>
      </c>
      <c r="D3651" s="202" t="str">
        <f t="shared" si="1081"/>
        <v>Q3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3613</v>
      </c>
      <c r="K3651" s="29" t="s">
        <v>3614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6120</v>
      </c>
      <c r="Y3651" s="195" t="str">
        <f t="shared" si="1083"/>
        <v>1</v>
      </c>
      <c r="Z3651" s="196">
        <f t="shared" si="1082"/>
        <v>6120</v>
      </c>
      <c r="AA3651" s="22">
        <v>7.8</v>
      </c>
      <c r="AB3651" s="197">
        <f t="shared" si="1080"/>
        <v>47736</v>
      </c>
      <c r="AC3651" s="198">
        <f t="shared" si="1065"/>
        <v>18445.190399999999</v>
      </c>
      <c r="AD3651" s="169">
        <v>0.38640000000000002</v>
      </c>
      <c r="AE3651" s="199">
        <f t="shared" si="1066"/>
        <v>0</v>
      </c>
      <c r="AF3651" s="199" t="str">
        <f>IF(AND(COUNTIFS($J$18:J3651,J3651)=1,AE3651=1),1,"")</f>
        <v/>
      </c>
      <c r="AG3651" s="199" t="str">
        <f>IF(C3651="","",IF(AND(COUNTIFS($J$18:J3651,J3651)=1,C3651&lt;&gt;""),1,""))</f>
        <v/>
      </c>
      <c r="AH3651" s="199" t="str">
        <f>IF(G3651="","",IF(AND(COUNTIFS($J$18:J3651,J3651)=1,G3651&lt;&gt;""),1,""))</f>
        <v/>
      </c>
      <c r="AI3651" s="200">
        <f t="shared" si="1067"/>
        <v>32082250.320460182</v>
      </c>
      <c r="AJ3651" s="200">
        <f t="shared" si="1068"/>
        <v>4323122.9746477893</v>
      </c>
      <c r="AK3651" s="201">
        <f t="shared" si="1069"/>
        <v>0.1347512388147771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1</v>
      </c>
      <c r="AT3651" s="24" t="str">
        <f t="shared" si="1074"/>
        <v>0-3 months</v>
      </c>
    </row>
    <row r="3652" spans="1:46" ht="26.4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2024</v>
      </c>
      <c r="G3652" s="152">
        <v>12</v>
      </c>
      <c r="H3652" s="29"/>
      <c r="I3652" s="204" t="str">
        <f t="shared" si="1064"/>
        <v>Q3</v>
      </c>
      <c r="J3652" s="188" t="s">
        <v>3526</v>
      </c>
      <c r="K3652" s="29" t="s">
        <v>1748</v>
      </c>
      <c r="L3652" s="24" t="s">
        <v>517</v>
      </c>
      <c r="M3652" s="13" t="s">
        <v>61</v>
      </c>
      <c r="N3652" s="13"/>
      <c r="O3652" s="22">
        <v>1</v>
      </c>
      <c r="P3652" s="202" t="str">
        <f t="shared" si="1084"/>
        <v>SERVICE/ PARTS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2780000</v>
      </c>
      <c r="Y3652" s="195" t="str">
        <f t="shared" si="1083"/>
        <v>1</v>
      </c>
      <c r="Z3652" s="196">
        <f t="shared" si="1082"/>
        <v>2780000</v>
      </c>
      <c r="AA3652" s="22">
        <v>5.2900000000000003E-2</v>
      </c>
      <c r="AB3652" s="197">
        <f t="shared" si="1080"/>
        <v>147062</v>
      </c>
      <c r="AC3652" s="198">
        <f t="shared" si="1065"/>
        <v>62648.411999999997</v>
      </c>
      <c r="AD3652" s="169">
        <v>0.42599999999999999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15965524.256637167</v>
      </c>
      <c r="AJ3652" s="200">
        <f t="shared" si="1068"/>
        <v>2480116.5996584073</v>
      </c>
      <c r="AK3652" s="201">
        <f t="shared" si="1069"/>
        <v>0.15534200817911609</v>
      </c>
      <c r="AL3652" s="24"/>
      <c r="AM3652" s="24"/>
      <c r="AN3652" s="24"/>
      <c r="AO3652" s="24"/>
      <c r="AP3652" s="165" t="str">
        <f t="shared" si="1070"/>
        <v>202412</v>
      </c>
      <c r="AQ3652" s="203" t="str">
        <f t="shared" si="1071"/>
        <v>202412JPY</v>
      </c>
      <c r="AR3652" s="206" t="str">
        <f t="shared" si="1072"/>
        <v>YAMAHA_Mounter</v>
      </c>
      <c r="AS3652" s="22">
        <f t="shared" si="1073"/>
        <v>4</v>
      </c>
      <c r="AT3652" s="24" t="str">
        <f t="shared" si="1074"/>
        <v>4-6 months</v>
      </c>
    </row>
    <row r="3653" spans="1:46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3527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5.1799999999999999E-2</v>
      </c>
      <c r="AB3653" s="197">
        <f t="shared" si="1080"/>
        <v>828800</v>
      </c>
      <c r="AC3653" s="198">
        <f t="shared" si="1065"/>
        <v>87106.880000000005</v>
      </c>
      <c r="AD3653" s="169">
        <v>0.1051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32082250.320460182</v>
      </c>
      <c r="AJ3653" s="200">
        <f t="shared" si="1068"/>
        <v>4323122.9746477893</v>
      </c>
      <c r="AK3653" s="201">
        <f t="shared" si="1069"/>
        <v>0.1347512388147771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3527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5.1799999999999999E-2</v>
      </c>
      <c r="AB3654" s="197">
        <f t="shared" si="1080"/>
        <v>828800</v>
      </c>
      <c r="AC3654" s="198">
        <f t="shared" ref="AC3654:AC3717" si="1087">IF(R3654&lt;&gt;"",AB3654*AD3654,"")</f>
        <v>87106.880000000005</v>
      </c>
      <c r="AD3654" s="169">
        <v>0.1051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32082250.320460182</v>
      </c>
      <c r="AJ3654" s="200">
        <f t="shared" ref="AJ3654:AJ3717" si="1090">IF(P3654="C66 SERVICE","",SUMIFS(AC:AC,F:F,F3654,G:G,G3654,E:E,E3654))</f>
        <v>4323122.9746477893</v>
      </c>
      <c r="AK3654" s="201">
        <f t="shared" ref="AK3654:AK3717" si="1091">IF(AJ3654&gt;0,AJ3654/AI3654,"")</f>
        <v>0.1347512388147771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3527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5.1799999999999999E-2</v>
      </c>
      <c r="AB3655" s="197">
        <f t="shared" si="1080"/>
        <v>828800</v>
      </c>
      <c r="AC3655" s="198">
        <f t="shared" si="1087"/>
        <v>87106.880000000005</v>
      </c>
      <c r="AD3655" s="169">
        <v>0.1051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32082250.320460182</v>
      </c>
      <c r="AJ3655" s="200">
        <f t="shared" si="1090"/>
        <v>4323122.9746477893</v>
      </c>
      <c r="AK3655" s="201">
        <f t="shared" si="1091"/>
        <v>0.1347512388147771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3527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5.1799999999999999E-2</v>
      </c>
      <c r="AB3656" s="197">
        <f t="shared" si="1080"/>
        <v>556850</v>
      </c>
      <c r="AC3656" s="198">
        <f t="shared" si="1087"/>
        <v>58524.934999999998</v>
      </c>
      <c r="AD3656" s="169">
        <v>0.1051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32082250.320460182</v>
      </c>
      <c r="AJ3656" s="200">
        <f t="shared" si="1090"/>
        <v>4323122.9746477893</v>
      </c>
      <c r="AK3656" s="201">
        <f t="shared" si="1091"/>
        <v>0.1347512388147771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3527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5.1799999999999999E-2</v>
      </c>
      <c r="AB3657" s="197">
        <f t="shared" ref="AB3657:AB3688" si="1098">IF(AND(R3657&lt;&gt;"C66",R3657&lt;&gt;""),Z3657/Y3657*AA3657,"")</f>
        <v>556850</v>
      </c>
      <c r="AC3657" s="198">
        <f t="shared" si="1087"/>
        <v>58524.934999999998</v>
      </c>
      <c r="AD3657" s="169">
        <v>0.1051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32082250.320460182</v>
      </c>
      <c r="AJ3657" s="200">
        <f t="shared" si="1090"/>
        <v>4323122.9746477893</v>
      </c>
      <c r="AK3657" s="201">
        <f t="shared" si="1091"/>
        <v>0.1347512388147771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3527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5.1799999999999999E-2</v>
      </c>
      <c r="AB3658" s="197">
        <f t="shared" si="1098"/>
        <v>556850</v>
      </c>
      <c r="AC3658" s="198">
        <f t="shared" si="1087"/>
        <v>58524.934999999998</v>
      </c>
      <c r="AD3658" s="169">
        <v>0.1051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32082250.320460182</v>
      </c>
      <c r="AJ3658" s="200">
        <f t="shared" si="1090"/>
        <v>4323122.9746477893</v>
      </c>
      <c r="AK3658" s="201">
        <f t="shared" si="1091"/>
        <v>0.1347512388147771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3527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5.1799999999999999E-2</v>
      </c>
      <c r="AB3659" s="197">
        <f t="shared" si="1098"/>
        <v>556850</v>
      </c>
      <c r="AC3659" s="198">
        <f t="shared" si="1087"/>
        <v>58524.934999999998</v>
      </c>
      <c r="AD3659" s="169">
        <v>0.1051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32082250.320460182</v>
      </c>
      <c r="AJ3659" s="200">
        <f t="shared" si="1090"/>
        <v>4323122.9746477893</v>
      </c>
      <c r="AK3659" s="201">
        <f t="shared" si="1091"/>
        <v>0.1347512388147771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3528</v>
      </c>
      <c r="K3660" s="29" t="s">
        <v>3529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3530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98403.659999999989</v>
      </c>
      <c r="AD3660" s="169">
        <v>0.13109999999999999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22758096.38940867</v>
      </c>
      <c r="AJ3660" s="200">
        <f t="shared" si="1090"/>
        <v>2469357.2298956565</v>
      </c>
      <c r="AK3660" s="201">
        <f t="shared" si="1091"/>
        <v>0.10850455976822666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Cancel</v>
      </c>
      <c r="F3661" s="23" t="s">
        <v>186</v>
      </c>
      <c r="G3661" s="23" t="s">
        <v>186</v>
      </c>
      <c r="H3661" s="29"/>
      <c r="I3661" s="204" t="str">
        <f t="shared" si="1086"/>
        <v>Cancel</v>
      </c>
      <c r="J3661" s="188" t="s">
        <v>3531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1.073</v>
      </c>
      <c r="AB3661" s="197">
        <f t="shared" si="1098"/>
        <v>503265.48672566377</v>
      </c>
      <c r="AC3661" s="198">
        <f t="shared" si="1087"/>
        <v>60391.85840707965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498509697.5142017</v>
      </c>
      <c r="AJ3661" s="200">
        <f t="shared" si="1090"/>
        <v>59391834.079470724</v>
      </c>
      <c r="AK3661" s="201">
        <f t="shared" si="1091"/>
        <v>0.11913877378038118</v>
      </c>
      <c r="AL3661" s="24"/>
      <c r="AM3661" s="24"/>
      <c r="AN3661" s="24"/>
      <c r="AO3661" s="24"/>
      <c r="AP3661" s="165" t="str">
        <f t="shared" si="1092"/>
        <v>CancelCancel</v>
      </c>
      <c r="AQ3661" s="203" t="str">
        <f t="shared" si="1093"/>
        <v>CancelCancelRMB</v>
      </c>
      <c r="AR3661" s="206" t="str">
        <f t="shared" si="1094"/>
        <v>YAMAHA_Mounter</v>
      </c>
      <c r="AS3661" s="22" t="str">
        <f t="shared" si="1095"/>
        <v/>
      </c>
      <c r="AT3661" s="24" t="str">
        <f t="shared" si="1096"/>
        <v/>
      </c>
    </row>
    <row r="3662" spans="1:46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11</v>
      </c>
      <c r="H3662" s="29"/>
      <c r="I3662" s="204" t="str">
        <f t="shared" si="1086"/>
        <v>Q3</v>
      </c>
      <c r="J3662" s="188" t="s">
        <v>3532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1.0920000000000001</v>
      </c>
      <c r="AB3662" s="197">
        <f t="shared" si="1098"/>
        <v>599150.44247787632</v>
      </c>
      <c r="AC3662" s="198">
        <f t="shared" si="1087"/>
        <v>39064.608849557531</v>
      </c>
      <c r="AD3662" s="169">
        <v>6.5199999999999994E-2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32082250.320460182</v>
      </c>
      <c r="AJ3662" s="200">
        <f t="shared" si="1090"/>
        <v>4323122.9746477893</v>
      </c>
      <c r="AK3662" s="201">
        <f t="shared" si="1091"/>
        <v>0.1347512388147771</v>
      </c>
      <c r="AL3662" s="24"/>
      <c r="AM3662" s="24"/>
      <c r="AN3662" s="24"/>
      <c r="AO3662" s="24"/>
      <c r="AP3662" s="165" t="str">
        <f t="shared" si="1092"/>
        <v>202411</v>
      </c>
      <c r="AQ3662" s="203" t="str">
        <f t="shared" si="1093"/>
        <v>202411RMB</v>
      </c>
      <c r="AR3662" s="206" t="str">
        <f t="shared" si="1094"/>
        <v>YAMAHA_Mounter</v>
      </c>
      <c r="AS3662" s="22">
        <f t="shared" si="1095"/>
        <v>3</v>
      </c>
      <c r="AT3662" s="24" t="str">
        <f t="shared" si="1096"/>
        <v>0-3 months</v>
      </c>
    </row>
    <row r="3663" spans="1:46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Cancel</v>
      </c>
      <c r="F3663" s="23" t="s">
        <v>186</v>
      </c>
      <c r="G3663" s="152" t="s">
        <v>1623</v>
      </c>
      <c r="H3663" s="29"/>
      <c r="I3663" s="204" t="str">
        <f t="shared" si="1086"/>
        <v>Cancel</v>
      </c>
      <c r="J3663" s="188" t="s">
        <v>3533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1.0640000000000001</v>
      </c>
      <c r="AB3663" s="197">
        <f t="shared" si="1098"/>
        <v>800353.98230088502</v>
      </c>
      <c r="AC3663" s="198">
        <f t="shared" si="1087"/>
        <v>96042.477876106204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498509697.5142017</v>
      </c>
      <c r="AJ3663" s="200">
        <f t="shared" si="1090"/>
        <v>59391834.079470724</v>
      </c>
      <c r="AK3663" s="201">
        <f t="shared" si="1091"/>
        <v>0.11913877378038118</v>
      </c>
      <c r="AL3663" s="24"/>
      <c r="AM3663" s="24"/>
      <c r="AN3663" s="24"/>
      <c r="AO3663" s="24"/>
      <c r="AP3663" s="165" t="str">
        <f t="shared" si="1092"/>
        <v>Cancelcancel</v>
      </c>
      <c r="AQ3663" s="203" t="str">
        <f t="shared" si="1093"/>
        <v>CancelcancelRMB</v>
      </c>
      <c r="AR3663" s="206" t="str">
        <f t="shared" si="1094"/>
        <v>YAMAHA_Mounter</v>
      </c>
      <c r="AS3663" s="22" t="str">
        <f t="shared" si="1095"/>
        <v/>
      </c>
      <c r="AT3663" s="24" t="str">
        <f t="shared" si="1096"/>
        <v/>
      </c>
    </row>
    <row r="3664" spans="1:46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3488</v>
      </c>
      <c r="K3664" s="29" t="s">
        <v>3489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4347120.3954975223</v>
      </c>
      <c r="AK3664" s="201">
        <f t="shared" si="1091"/>
        <v>0.12098493727362117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3520</v>
      </c>
      <c r="K3665" s="29" t="s">
        <v>3521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4347120.3954975223</v>
      </c>
      <c r="AK3665" s="201">
        <f t="shared" si="1091"/>
        <v>0.12098493727362117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3520</v>
      </c>
      <c r="K3666" s="29" t="s">
        <v>3521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4347120.3954975223</v>
      </c>
      <c r="AK3666" s="201">
        <f t="shared" si="1091"/>
        <v>0.12098493727362117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2025</v>
      </c>
      <c r="G3667" s="23">
        <v>1</v>
      </c>
      <c r="H3667" s="29"/>
      <c r="I3667" s="204" t="str">
        <f t="shared" si="1086"/>
        <v>Q4</v>
      </c>
      <c r="J3667" s="188" t="s">
        <v>3631</v>
      </c>
      <c r="K3667" s="29" t="s">
        <v>3632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1.0640000000000001</v>
      </c>
      <c r="AB3667" s="197">
        <f t="shared" si="1098"/>
        <v>616743.36283185845</v>
      </c>
      <c r="AC3667" s="198">
        <f t="shared" si="1087"/>
        <v>55506.902654867255</v>
      </c>
      <c r="AD3667" s="169">
        <v>0.09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16190947.162761064</v>
      </c>
      <c r="AJ3667" s="200">
        <f t="shared" si="1090"/>
        <v>2256328.1660673413</v>
      </c>
      <c r="AK3667" s="201">
        <f t="shared" si="1091"/>
        <v>0.13935739171929745</v>
      </c>
      <c r="AL3667" s="24"/>
      <c r="AM3667" s="24"/>
      <c r="AN3667" s="24"/>
      <c r="AO3667" s="24" t="s">
        <v>3563</v>
      </c>
      <c r="AP3667" s="165" t="str">
        <f t="shared" si="1092"/>
        <v>20251</v>
      </c>
      <c r="AQ3667" s="203" t="str">
        <f t="shared" si="1093"/>
        <v>20251RMB</v>
      </c>
      <c r="AR3667" s="206" t="str">
        <f t="shared" si="1094"/>
        <v>YAMAHA_Mounter</v>
      </c>
      <c r="AS3667" s="22">
        <f t="shared" si="1095"/>
        <v>4</v>
      </c>
      <c r="AT3667" s="24" t="str">
        <f t="shared" si="1096"/>
        <v>4-6 months</v>
      </c>
    </row>
    <row r="3668" spans="1:46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3520</v>
      </c>
      <c r="K3668" s="29" t="s">
        <v>3521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4347120.3954975223</v>
      </c>
      <c r="AK3668" s="201">
        <f t="shared" si="1091"/>
        <v>0.12098493727362117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3520</v>
      </c>
      <c r="K3669" s="29" t="s">
        <v>3521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4347120.3954975223</v>
      </c>
      <c r="AK3669" s="201">
        <f t="shared" si="1091"/>
        <v>0.12098493727362117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3524</v>
      </c>
      <c r="K3670" s="29" t="s">
        <v>3525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4347120.3954975223</v>
      </c>
      <c r="AK3670" s="201">
        <f t="shared" si="1091"/>
        <v>0.12098493727362117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3503</v>
      </c>
      <c r="K3671" s="29" t="s">
        <v>3506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36267.536418053103</v>
      </c>
      <c r="AD3671" s="170">
        <v>8.6199999999999999E-2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4347120.3954975223</v>
      </c>
      <c r="AK3671" s="201">
        <f t="shared" si="1091"/>
        <v>0.12098493727362117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3539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47922.86300884957</v>
      </c>
      <c r="AD3672" s="169">
        <v>0.12280000000000001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22758096.38940867</v>
      </c>
      <c r="AJ3672" s="200">
        <f t="shared" si="1090"/>
        <v>2469357.2298956565</v>
      </c>
      <c r="AK3672" s="201">
        <f t="shared" si="1091"/>
        <v>0.10850455976822666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3509</v>
      </c>
      <c r="K3673" s="29" t="s">
        <v>3510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4347120.3954975223</v>
      </c>
      <c r="AK3673" s="201">
        <f t="shared" si="1091"/>
        <v>0.12098493727362117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3511</v>
      </c>
      <c r="K3674" s="29" t="s">
        <v>3512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4347120.3954975223</v>
      </c>
      <c r="AK3674" s="201">
        <f t="shared" si="1091"/>
        <v>0.12098493727362117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3540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v>380666</v>
      </c>
      <c r="AA3675" s="22">
        <v>1.1080000000000001</v>
      </c>
      <c r="AB3675" s="197">
        <f t="shared" si="1098"/>
        <v>373254.8035398231</v>
      </c>
      <c r="AC3675" s="198">
        <f t="shared" si="1087"/>
        <v>63453.316601769933</v>
      </c>
      <c r="AD3675" s="170">
        <v>0.17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22758096.38940867</v>
      </c>
      <c r="AJ3675" s="200">
        <f t="shared" si="1090"/>
        <v>2469357.2298956565</v>
      </c>
      <c r="AK3675" s="201">
        <f t="shared" si="1091"/>
        <v>0.10850455976822666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3540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v>380666</v>
      </c>
      <c r="AA3676" s="22">
        <v>1.1080000000000001</v>
      </c>
      <c r="AB3676" s="197">
        <f t="shared" si="1098"/>
        <v>373254.8035398231</v>
      </c>
      <c r="AC3676" s="198">
        <f t="shared" si="1087"/>
        <v>63453.316601769933</v>
      </c>
      <c r="AD3676" s="170">
        <v>0.17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22758096.38940867</v>
      </c>
      <c r="AJ3676" s="200">
        <f t="shared" si="1090"/>
        <v>2469357.2298956565</v>
      </c>
      <c r="AK3676" s="201">
        <f t="shared" si="1091"/>
        <v>0.10850455976822666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3534</v>
      </c>
      <c r="K3677" s="29" t="s">
        <v>3535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4347120.3954975223</v>
      </c>
      <c r="AK3677" s="201">
        <f t="shared" si="1091"/>
        <v>0.12098493727362117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3534</v>
      </c>
      <c r="K3678" s="29" t="s">
        <v>3535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4347120.3954975223</v>
      </c>
      <c r="AK3678" s="201">
        <f t="shared" si="1091"/>
        <v>0.12098493727362117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3537</v>
      </c>
      <c r="K3679" s="29" t="s">
        <v>3536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4347120.3954975223</v>
      </c>
      <c r="AK3679" s="201">
        <f t="shared" si="1091"/>
        <v>0.12098493727362117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3538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4347120.3954975223</v>
      </c>
      <c r="AK3680" s="201">
        <f t="shared" si="1091"/>
        <v>0.12098493727362117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3538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4347120.3954975223</v>
      </c>
      <c r="AK3681" s="201">
        <f t="shared" si="1091"/>
        <v>0.12098493727362117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3543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5.1799999999999999E-2</v>
      </c>
      <c r="AB3682" s="197">
        <f t="shared" si="1098"/>
        <v>631960</v>
      </c>
      <c r="AC3682" s="198">
        <f t="shared" si="1087"/>
        <v>69578.796000000002</v>
      </c>
      <c r="AD3682" s="169">
        <v>0.1101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32082250.320460182</v>
      </c>
      <c r="AJ3682" s="200">
        <f t="shared" si="1090"/>
        <v>4323122.9746477893</v>
      </c>
      <c r="AK3682" s="201">
        <f t="shared" si="1091"/>
        <v>0.1347512388147771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3543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5.1799999999999999E-2</v>
      </c>
      <c r="AB3683" s="197">
        <f t="shared" si="1098"/>
        <v>631960</v>
      </c>
      <c r="AC3683" s="198">
        <f t="shared" si="1087"/>
        <v>69578.796000000002</v>
      </c>
      <c r="AD3683" s="169">
        <v>0.1101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9"/>
        <v>32082250.320460182</v>
      </c>
      <c r="AJ3683" s="200">
        <f t="shared" si="1090"/>
        <v>4323122.9746477893</v>
      </c>
      <c r="AK3683" s="201">
        <f t="shared" si="1091"/>
        <v>0.1347512388147771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3543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5.1799999999999999E-2</v>
      </c>
      <c r="AB3684" s="197">
        <f t="shared" si="1098"/>
        <v>631960</v>
      </c>
      <c r="AC3684" s="198">
        <f t="shared" si="1087"/>
        <v>69578.796000000002</v>
      </c>
      <c r="AD3684" s="169">
        <v>0.1101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32082250.320460182</v>
      </c>
      <c r="AJ3684" s="200">
        <f t="shared" si="1090"/>
        <v>4323122.9746477893</v>
      </c>
      <c r="AK3684" s="201">
        <f t="shared" si="1091"/>
        <v>0.1347512388147771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3543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5.1799999999999999E-2</v>
      </c>
      <c r="AB3685" s="197">
        <f t="shared" si="1098"/>
        <v>372960</v>
      </c>
      <c r="AC3685" s="198">
        <f t="shared" si="1087"/>
        <v>41062.896000000001</v>
      </c>
      <c r="AD3685" s="169">
        <v>0.1101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32082250.320460182</v>
      </c>
      <c r="AJ3685" s="200">
        <f t="shared" si="1090"/>
        <v>4323122.9746477893</v>
      </c>
      <c r="AK3685" s="201">
        <f t="shared" si="1091"/>
        <v>0.1347512388147771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3543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5.1799999999999999E-2</v>
      </c>
      <c r="AB3686" s="197">
        <f t="shared" si="1098"/>
        <v>372960</v>
      </c>
      <c r="AC3686" s="198">
        <f t="shared" si="1087"/>
        <v>41062.896000000001</v>
      </c>
      <c r="AD3686" s="169">
        <v>0.1101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32082250.320460182</v>
      </c>
      <c r="AJ3686" s="200">
        <f t="shared" si="1090"/>
        <v>4323122.9746477893</v>
      </c>
      <c r="AK3686" s="201">
        <f t="shared" si="1091"/>
        <v>0.1347512388147771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Cancel</v>
      </c>
      <c r="F3687" s="23" t="s">
        <v>186</v>
      </c>
      <c r="G3687" s="23" t="s">
        <v>186</v>
      </c>
      <c r="H3687" s="29"/>
      <c r="I3687" s="204" t="str">
        <f t="shared" si="1086"/>
        <v>Cancel</v>
      </c>
      <c r="J3687" s="188" t="s">
        <v>3544</v>
      </c>
      <c r="K3687" s="29" t="s">
        <v>3545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5.1799999999999999E-2</v>
      </c>
      <c r="AB3687" s="197">
        <f t="shared" si="1098"/>
        <v>804454</v>
      </c>
      <c r="AC3687" s="198">
        <f t="shared" si="1087"/>
        <v>96534.48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498509697.5142017</v>
      </c>
      <c r="AJ3687" s="200">
        <f t="shared" si="1090"/>
        <v>59391834.079470724</v>
      </c>
      <c r="AK3687" s="201">
        <f t="shared" si="1091"/>
        <v>0.11913877378038118</v>
      </c>
      <c r="AL3687" s="24"/>
      <c r="AM3687" s="24"/>
      <c r="AN3687" s="24"/>
      <c r="AO3687" s="24"/>
      <c r="AP3687" s="165" t="str">
        <f t="shared" si="1092"/>
        <v>CancelCancel</v>
      </c>
      <c r="AQ3687" s="203" t="str">
        <f t="shared" si="1093"/>
        <v>CancelCancelJPY</v>
      </c>
      <c r="AR3687" s="206" t="str">
        <f t="shared" si="1094"/>
        <v>YAMAHA_Mounter</v>
      </c>
      <c r="AS3687" s="22" t="str">
        <f t="shared" si="1095"/>
        <v/>
      </c>
      <c r="AT3687" s="24" t="str">
        <f t="shared" si="1096"/>
        <v/>
      </c>
    </row>
    <row r="3688" spans="1:46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Cancel</v>
      </c>
      <c r="F3688" s="23" t="s">
        <v>186</v>
      </c>
      <c r="G3688" s="23" t="s">
        <v>186</v>
      </c>
      <c r="H3688" s="29"/>
      <c r="I3688" s="204" t="str">
        <f t="shared" si="1086"/>
        <v>Cancel</v>
      </c>
      <c r="J3688" s="188" t="s">
        <v>3544</v>
      </c>
      <c r="K3688" s="29" t="s">
        <v>3545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5.1799999999999999E-2</v>
      </c>
      <c r="AB3688" s="197">
        <f t="shared" si="1098"/>
        <v>423206</v>
      </c>
      <c r="AC3688" s="198">
        <f t="shared" si="1087"/>
        <v>50784.72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498509697.5142017</v>
      </c>
      <c r="AJ3688" s="200">
        <f t="shared" si="1090"/>
        <v>59391834.079470724</v>
      </c>
      <c r="AK3688" s="201">
        <f t="shared" si="1091"/>
        <v>0.11913877378038118</v>
      </c>
      <c r="AL3688" s="24"/>
      <c r="AM3688" s="24"/>
      <c r="AN3688" s="24"/>
      <c r="AO3688" s="24"/>
      <c r="AP3688" s="165" t="str">
        <f t="shared" si="1092"/>
        <v>CancelCancel</v>
      </c>
      <c r="AQ3688" s="203" t="str">
        <f t="shared" si="1093"/>
        <v>CancelCancelJPY</v>
      </c>
      <c r="AR3688" s="206" t="str">
        <f t="shared" si="1094"/>
        <v>YAMAHA_Mounter</v>
      </c>
      <c r="AS3688" s="22" t="str">
        <f t="shared" si="1095"/>
        <v/>
      </c>
      <c r="AT3688" s="24" t="str">
        <f t="shared" si="1096"/>
        <v/>
      </c>
    </row>
    <row r="3689" spans="1:46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3538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4347120.3954975223</v>
      </c>
      <c r="AK3689" s="201">
        <f t="shared" si="1091"/>
        <v>0.12098493727362117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3538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4347120.3954975223</v>
      </c>
      <c r="AK3690" s="201">
        <f t="shared" si="1091"/>
        <v>0.12098493727362117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4347120.3954975223</v>
      </c>
      <c r="AK3691" s="28">
        <f t="shared" si="1091"/>
        <v>0.12098493727362117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3542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4347120.3954975223</v>
      </c>
      <c r="AK3692" s="201">
        <f t="shared" si="1091"/>
        <v>0.12098493727362117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11</v>
      </c>
      <c r="H3693" s="29"/>
      <c r="I3693" s="204" t="str">
        <f t="shared" si="1086"/>
        <v>Q3</v>
      </c>
      <c r="J3693" s="188" t="s">
        <v>3546</v>
      </c>
      <c r="K3693" s="29" t="s">
        <v>2717</v>
      </c>
      <c r="L3693" s="24" t="s">
        <v>3394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5.1799999999999999E-2</v>
      </c>
      <c r="AB3693" s="197">
        <f t="shared" si="1102"/>
        <v>849520</v>
      </c>
      <c r="AC3693" s="198">
        <f t="shared" si="1087"/>
        <v>101942.39999999999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32082250.320460182</v>
      </c>
      <c r="AJ3693" s="200">
        <f t="shared" si="1090"/>
        <v>4323122.9746477893</v>
      </c>
      <c r="AK3693" s="201">
        <f t="shared" si="1091"/>
        <v>0.1347512388147771</v>
      </c>
      <c r="AL3693" s="24"/>
      <c r="AM3693" s="24"/>
      <c r="AN3693" s="24"/>
      <c r="AO3693" s="24"/>
      <c r="AP3693" s="165" t="str">
        <f t="shared" si="1092"/>
        <v>202411</v>
      </c>
      <c r="AQ3693" s="203" t="str">
        <f t="shared" si="1093"/>
        <v>202411JPY</v>
      </c>
      <c r="AR3693" s="206" t="str">
        <f t="shared" si="1094"/>
        <v>YAMAHA_Mounter</v>
      </c>
      <c r="AS3693" s="22">
        <f t="shared" si="1095"/>
        <v>2</v>
      </c>
      <c r="AT3693" s="24" t="str">
        <f t="shared" si="1096"/>
        <v>0-3 months</v>
      </c>
    </row>
    <row r="3694" spans="1:46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3547</v>
      </c>
      <c r="K3694" s="29" t="s">
        <v>2717</v>
      </c>
      <c r="L3694" s="24" t="s">
        <v>3394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102952.81061946905</v>
      </c>
      <c r="AD3694" s="169">
        <v>0.1129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22758096.38940867</v>
      </c>
      <c r="AJ3694" s="200">
        <f t="shared" si="1090"/>
        <v>2469357.2298956565</v>
      </c>
      <c r="AK3694" s="201">
        <f t="shared" si="1091"/>
        <v>0.10850455976822666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3548</v>
      </c>
      <c r="K3695" s="29" t="s">
        <v>1933</v>
      </c>
      <c r="L3695" s="24" t="s">
        <v>3394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4347120.3954975223</v>
      </c>
      <c r="AK3695" s="201">
        <f t="shared" si="1091"/>
        <v>0.12098493727362117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3549</v>
      </c>
      <c r="K3696" s="29" t="s">
        <v>3550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42294.223008849563</v>
      </c>
      <c r="AD3696" s="169">
        <v>0.1027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22758096.38940867</v>
      </c>
      <c r="AJ3696" s="200">
        <f t="shared" si="1090"/>
        <v>2469357.2298956565</v>
      </c>
      <c r="AK3696" s="201">
        <f t="shared" si="1091"/>
        <v>0.10850455976822666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3549</v>
      </c>
      <c r="K3697" s="29" t="s">
        <v>3550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42294.223008849563</v>
      </c>
      <c r="AD3697" s="169">
        <v>0.1027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22758096.38940867</v>
      </c>
      <c r="AJ3697" s="200">
        <f t="shared" si="1090"/>
        <v>2469357.2298956565</v>
      </c>
      <c r="AK3697" s="201">
        <f t="shared" si="1091"/>
        <v>0.10850455976822666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23/24</v>
      </c>
      <c r="F3698" s="23">
        <v>2024</v>
      </c>
      <c r="G3698" s="23">
        <v>1</v>
      </c>
      <c r="H3698" s="29"/>
      <c r="I3698" s="204" t="str">
        <f t="shared" si="1086"/>
        <v>Q4</v>
      </c>
      <c r="J3698" s="188" t="s">
        <v>3551</v>
      </c>
      <c r="K3698" s="29" t="s">
        <v>1315</v>
      </c>
      <c r="L3698" s="24" t="s">
        <v>3552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23146578.081415929</v>
      </c>
      <c r="AJ3698" s="200">
        <f t="shared" si="1090"/>
        <v>2745231.3889985834</v>
      </c>
      <c r="AK3698" s="201">
        <f t="shared" si="1091"/>
        <v>0.11860204041143742</v>
      </c>
      <c r="AL3698" s="24"/>
      <c r="AM3698" s="24"/>
      <c r="AN3698" s="24"/>
      <c r="AO3698" s="24"/>
      <c r="AP3698" s="165" t="str">
        <f t="shared" si="1092"/>
        <v>20241</v>
      </c>
      <c r="AQ3698" s="203" t="str">
        <f t="shared" si="1093"/>
        <v>20241USD</v>
      </c>
      <c r="AR3698" s="206" t="str">
        <f t="shared" si="1094"/>
        <v>YAMAHA_Mounter</v>
      </c>
      <c r="AS3698" s="22" t="str">
        <f t="shared" si="1095"/>
        <v/>
      </c>
      <c r="AT3698" s="24" t="str">
        <f t="shared" si="1096"/>
        <v/>
      </c>
    </row>
    <row r="3699" spans="1:46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23/24</v>
      </c>
      <c r="F3699" s="23">
        <v>2024</v>
      </c>
      <c r="G3699" s="23">
        <v>1</v>
      </c>
      <c r="H3699" s="29"/>
      <c r="I3699" s="204" t="str">
        <f t="shared" si="1086"/>
        <v>Q4</v>
      </c>
      <c r="J3699" s="188" t="s">
        <v>3553</v>
      </c>
      <c r="K3699" s="29" t="s">
        <v>1315</v>
      </c>
      <c r="L3699" s="24" t="s">
        <v>3552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23146578.081415929</v>
      </c>
      <c r="AJ3699" s="200">
        <f t="shared" si="1090"/>
        <v>2745231.3889985834</v>
      </c>
      <c r="AK3699" s="201">
        <f t="shared" si="1091"/>
        <v>0.11860204041143742</v>
      </c>
      <c r="AL3699" s="24"/>
      <c r="AM3699" s="24"/>
      <c r="AN3699" s="24"/>
      <c r="AO3699" s="24"/>
      <c r="AP3699" s="165" t="str">
        <f t="shared" si="1092"/>
        <v>20241</v>
      </c>
      <c r="AQ3699" s="203" t="str">
        <f t="shared" si="1093"/>
        <v>20241USD</v>
      </c>
      <c r="AR3699" s="206" t="str">
        <f t="shared" si="1094"/>
        <v>YAMAHA_Mounter</v>
      </c>
      <c r="AS3699" s="22" t="str">
        <f t="shared" si="1095"/>
        <v/>
      </c>
      <c r="AT3699" s="24" t="str">
        <f t="shared" si="1096"/>
        <v/>
      </c>
    </row>
    <row r="3700" spans="1:46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3556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53831.15044247789</v>
      </c>
      <c r="AD3700" s="169">
        <v>0.1464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22758096.38940867</v>
      </c>
      <c r="AJ3700" s="200">
        <f t="shared" si="1090"/>
        <v>2469357.2298956565</v>
      </c>
      <c r="AK3700" s="201">
        <f t="shared" si="1091"/>
        <v>0.10850455976822666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3556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53831.15044247789</v>
      </c>
      <c r="AD3701" s="169">
        <v>0.1464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22758096.38940867</v>
      </c>
      <c r="AJ3701" s="200">
        <f t="shared" si="1090"/>
        <v>2469357.2298956565</v>
      </c>
      <c r="AK3701" s="201">
        <f t="shared" si="1091"/>
        <v>0.10850455976822666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3554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64577.769911783689</v>
      </c>
      <c r="AD3702" s="169">
        <v>8.8999999999999996E-2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22758096.38940867</v>
      </c>
      <c r="AJ3702" s="200">
        <f t="shared" si="1090"/>
        <v>2469357.2298956565</v>
      </c>
      <c r="AK3702" s="201">
        <f t="shared" si="1091"/>
        <v>0.10850455976822666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3554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64577.769911783689</v>
      </c>
      <c r="AD3703" s="169">
        <v>8.8999999999999996E-2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22758096.38940867</v>
      </c>
      <c r="AJ3703" s="200">
        <f t="shared" si="1090"/>
        <v>2469357.2298956565</v>
      </c>
      <c r="AK3703" s="201">
        <f t="shared" si="1091"/>
        <v>0.10850455976822666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3554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45378.973452269915</v>
      </c>
      <c r="AD3704" s="169">
        <v>8.8999999999999996E-2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22758096.38940867</v>
      </c>
      <c r="AJ3704" s="200">
        <f t="shared" si="1090"/>
        <v>2469357.2298956565</v>
      </c>
      <c r="AK3704" s="201">
        <f t="shared" si="1091"/>
        <v>0.10850455976822666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3554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45378.973452269915</v>
      </c>
      <c r="AD3705" s="169">
        <v>8.8999999999999996E-2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22758096.38940867</v>
      </c>
      <c r="AJ3705" s="200">
        <f t="shared" si="1090"/>
        <v>2469357.2298956565</v>
      </c>
      <c r="AK3705" s="201">
        <f t="shared" si="1091"/>
        <v>0.10850455976822666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3554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73107.408849673491</v>
      </c>
      <c r="AD3706" s="169">
        <v>0.1714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22758096.38940867</v>
      </c>
      <c r="AJ3706" s="200">
        <f t="shared" si="1090"/>
        <v>2469357.2298956565</v>
      </c>
      <c r="AK3706" s="201">
        <f t="shared" si="1091"/>
        <v>0.10850455976822666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12</v>
      </c>
      <c r="H3707" s="29"/>
      <c r="I3707" s="204" t="str">
        <f t="shared" si="1086"/>
        <v>Q3</v>
      </c>
      <c r="J3707" s="188" t="s">
        <v>3555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1.0760000000000001</v>
      </c>
      <c r="AB3707" s="197">
        <f t="shared" si="1102"/>
        <v>490389.38053097349</v>
      </c>
      <c r="AC3707" s="198">
        <f t="shared" si="1087"/>
        <v>58846.725663716818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15965524.256637167</v>
      </c>
      <c r="AJ3707" s="200">
        <f t="shared" si="1090"/>
        <v>2480116.5996584073</v>
      </c>
      <c r="AK3707" s="201">
        <f t="shared" si="1091"/>
        <v>0.15534200817911609</v>
      </c>
      <c r="AL3707" s="24"/>
      <c r="AM3707" s="24"/>
      <c r="AN3707" s="24"/>
      <c r="AO3707" s="24"/>
      <c r="AP3707" s="165" t="str">
        <f t="shared" si="1092"/>
        <v>202412</v>
      </c>
      <c r="AQ3707" s="203" t="str">
        <f t="shared" si="1093"/>
        <v>202412RMB</v>
      </c>
      <c r="AR3707" s="206" t="str">
        <f t="shared" si="1094"/>
        <v>YAMAHA_Mounter</v>
      </c>
      <c r="AS3707" s="22">
        <f t="shared" si="1095"/>
        <v>3</v>
      </c>
      <c r="AT3707" s="24" t="str">
        <f t="shared" si="1096"/>
        <v>0-3 months</v>
      </c>
    </row>
    <row r="3708" spans="1:46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3557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1.0920000000000001</v>
      </c>
      <c r="AB3708" s="197">
        <f t="shared" si="1102"/>
        <v>773097.34513274347</v>
      </c>
      <c r="AC3708" s="198">
        <f t="shared" si="1087"/>
        <v>92771.681415929212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32082250.320460182</v>
      </c>
      <c r="AJ3708" s="200">
        <f t="shared" si="1090"/>
        <v>4323122.9746477893</v>
      </c>
      <c r="AK3708" s="201">
        <f t="shared" si="1091"/>
        <v>0.1347512388147771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3557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1.0920000000000001</v>
      </c>
      <c r="AB3709" s="197">
        <f t="shared" si="1102"/>
        <v>773097.34513274347</v>
      </c>
      <c r="AC3709" s="198">
        <f t="shared" si="1087"/>
        <v>92771.681415929212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32082250.320460182</v>
      </c>
      <c r="AJ3709" s="200">
        <f t="shared" si="1090"/>
        <v>4323122.9746477893</v>
      </c>
      <c r="AK3709" s="201">
        <f t="shared" si="1091"/>
        <v>0.1347512388147771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3557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1.0920000000000001</v>
      </c>
      <c r="AB3710" s="197">
        <f t="shared" si="1102"/>
        <v>521840.70796460187</v>
      </c>
      <c r="AC3710" s="198">
        <f t="shared" si="1087"/>
        <v>62620.884955752219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32082250.320460182</v>
      </c>
      <c r="AJ3710" s="200">
        <f t="shared" si="1090"/>
        <v>4323122.9746477893</v>
      </c>
      <c r="AK3710" s="201">
        <f t="shared" si="1091"/>
        <v>0.1347512388147771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3557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1.0920000000000001</v>
      </c>
      <c r="AB3711" s="197">
        <f t="shared" si="1102"/>
        <v>521840.70796460187</v>
      </c>
      <c r="AC3711" s="198">
        <f t="shared" si="1087"/>
        <v>62620.884955752219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32082250.320460182</v>
      </c>
      <c r="AJ3711" s="200">
        <f t="shared" si="1090"/>
        <v>4323122.9746477893</v>
      </c>
      <c r="AK3711" s="201">
        <f t="shared" si="1091"/>
        <v>0.1347512388147771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3557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1.0920000000000001</v>
      </c>
      <c r="AB3712" s="197">
        <f t="shared" si="1102"/>
        <v>338230.08849557524</v>
      </c>
      <c r="AC3712" s="198">
        <f t="shared" si="1087"/>
        <v>40587.610619469029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32082250.320460182</v>
      </c>
      <c r="AJ3712" s="200">
        <f t="shared" si="1090"/>
        <v>4323122.9746477893</v>
      </c>
      <c r="AK3712" s="201">
        <f t="shared" si="1091"/>
        <v>0.1347512388147771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3557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1.0920000000000001</v>
      </c>
      <c r="AB3713" s="197">
        <f t="shared" si="1102"/>
        <v>338230.08849557524</v>
      </c>
      <c r="AC3713" s="198">
        <f t="shared" si="1087"/>
        <v>40587.610619469029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32082250.320460182</v>
      </c>
      <c r="AJ3713" s="200">
        <f t="shared" si="1090"/>
        <v>4323122.9746477893</v>
      </c>
      <c r="AK3713" s="201">
        <f t="shared" si="1091"/>
        <v>0.1347512388147771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3558</v>
      </c>
      <c r="K3714" s="29" t="s">
        <v>3560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498509697.5142017</v>
      </c>
      <c r="AJ3714" s="200">
        <f t="shared" si="1090"/>
        <v>59391834.079470724</v>
      </c>
      <c r="AK3714" s="201">
        <f t="shared" si="1091"/>
        <v>0.11913877378038118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3559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55770.713267256651</v>
      </c>
      <c r="AD3715" s="169">
        <v>8.3000000000000004E-2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22758096.38940867</v>
      </c>
      <c r="AJ3715" s="200">
        <f t="shared" si="1090"/>
        <v>2469357.2298956565</v>
      </c>
      <c r="AK3715" s="201">
        <f t="shared" si="1091"/>
        <v>0.10850455976822666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3559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55770.713267256651</v>
      </c>
      <c r="AD3716" s="169">
        <v>8.3000000000000004E-2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22758096.38940867</v>
      </c>
      <c r="AJ3716" s="200">
        <f t="shared" si="1090"/>
        <v>2469357.2298956565</v>
      </c>
      <c r="AK3716" s="201">
        <f t="shared" si="1091"/>
        <v>0.10850455976822666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2024</v>
      </c>
      <c r="G3717" s="23">
        <v>11</v>
      </c>
      <c r="H3717" s="29"/>
      <c r="I3717" s="204" t="str">
        <f t="shared" si="1086"/>
        <v>Q3</v>
      </c>
      <c r="J3717" s="188" t="s">
        <v>3561</v>
      </c>
      <c r="K3717" s="29" t="s">
        <v>3590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3562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1.0640000000000001</v>
      </c>
      <c r="AB3717" s="197">
        <f t="shared" si="1102"/>
        <v>772106.19469026569</v>
      </c>
      <c r="AC3717" s="198">
        <f t="shared" si="1087"/>
        <v>62772.233628318601</v>
      </c>
      <c r="AD3717" s="169">
        <v>8.1299999999999997E-2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32082250.320460182</v>
      </c>
      <c r="AJ3717" s="200">
        <f t="shared" si="1090"/>
        <v>4323122.9746477893</v>
      </c>
      <c r="AK3717" s="201">
        <f t="shared" si="1091"/>
        <v>0.1347512388147771</v>
      </c>
      <c r="AL3717" s="24"/>
      <c r="AM3717" s="24"/>
      <c r="AN3717" s="24"/>
      <c r="AO3717" s="24"/>
      <c r="AP3717" s="165" t="str">
        <f t="shared" si="1092"/>
        <v>202411</v>
      </c>
      <c r="AQ3717" s="203" t="str">
        <f t="shared" si="1093"/>
        <v>202411RMB</v>
      </c>
      <c r="AR3717" s="206" t="str">
        <f t="shared" si="1094"/>
        <v>YAMAHA_Mounter</v>
      </c>
      <c r="AS3717" s="22">
        <f t="shared" si="1095"/>
        <v>2</v>
      </c>
      <c r="AT3717" s="24" t="str">
        <f t="shared" si="1096"/>
        <v>0-3 months</v>
      </c>
    </row>
    <row r="3718" spans="1:46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2024</v>
      </c>
      <c r="G3718" s="23">
        <v>11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3561</v>
      </c>
      <c r="K3718" s="29" t="s">
        <v>3590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3562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1.0640000000000001</v>
      </c>
      <c r="AB3718" s="197">
        <f t="shared" si="1102"/>
        <v>681110.65486725664</v>
      </c>
      <c r="AC3718" s="198">
        <f t="shared" ref="AC3718:AC3724" si="1109">IF(R3718&lt;&gt;"",AB3718*AD3718,"")</f>
        <v>55374.296240707961</v>
      </c>
      <c r="AD3718" s="169">
        <v>8.1299999999999997E-2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32082250.320460182</v>
      </c>
      <c r="AJ3718" s="200">
        <f t="shared" ref="AJ3718:AJ3724" si="1112">IF(P3718="C66 SERVICE","",SUMIFS(AC:AC,F:F,F3718,G:G,G3718,E:E,E3718))</f>
        <v>4323122.9746477893</v>
      </c>
      <c r="AK3718" s="201">
        <f t="shared" ref="AK3718:AK3724" si="1113">IF(AJ3718&gt;0,AJ3718/AI3718,"")</f>
        <v>0.1347512388147771</v>
      </c>
      <c r="AL3718" s="24"/>
      <c r="AM3718" s="24"/>
      <c r="AN3718" s="24"/>
      <c r="AO3718" s="24"/>
      <c r="AP3718" s="165" t="str">
        <f t="shared" ref="AP3718:AP3724" si="1114">IF(F3718="","",F3718&amp;G3718)</f>
        <v>202411</v>
      </c>
      <c r="AQ3718" s="203" t="str">
        <f t="shared" ref="AQ3718:AQ3724" si="1115">IF(W3718="","",F3718&amp;G3718&amp;W3718)</f>
        <v>202411RMB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2</v>
      </c>
      <c r="AT3718" s="24" t="str">
        <f t="shared" ref="AT3718:AT3724" si="1118">IF(ISNUMBER(AS3718), IF(AS3718&gt;=0, IF(AS3718&lt;=3, "0-3 months", IF(AS3718&lt;=6, "4-6 months", "&gt; 6 months"))), "")</f>
        <v>0-3 months</v>
      </c>
    </row>
    <row r="3719" spans="1:46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3564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80509.927433628327</v>
      </c>
      <c r="AD3719" s="169">
        <v>0.1273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22758096.38940867</v>
      </c>
      <c r="AJ3719" s="200">
        <f t="shared" si="1112"/>
        <v>2469357.2298956565</v>
      </c>
      <c r="AK3719" s="201">
        <f t="shared" si="1113"/>
        <v>0.10850455976822666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3564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80509.927433628327</v>
      </c>
      <c r="AD3720" s="169">
        <v>0.1273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22758096.38940867</v>
      </c>
      <c r="AJ3720" s="200">
        <f t="shared" si="1112"/>
        <v>2469357.2298956565</v>
      </c>
      <c r="AK3720" s="201">
        <f t="shared" si="1113"/>
        <v>0.10850455976822666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4347120.3954975223</v>
      </c>
      <c r="AK3721" s="201">
        <f t="shared" si="1113"/>
        <v>0.12098493727362117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4347120.3954975223</v>
      </c>
      <c r="AK3722" s="201">
        <f t="shared" si="1113"/>
        <v>0.12098493727362117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4347120.3954975223</v>
      </c>
      <c r="AK3723" s="201">
        <f t="shared" si="1113"/>
        <v>0.12098493727362117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4347120.3954975223</v>
      </c>
      <c r="AK3724" s="201">
        <f t="shared" si="1113"/>
        <v>0.12098493727362117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3565</v>
      </c>
      <c r="K3725" s="29" t="s">
        <v>3566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3569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22758096.38940867</v>
      </c>
      <c r="AJ3725" s="200">
        <f t="shared" ref="AJ3725:AJ3777" si="1131">IF(P3725="C66 SERVICE","",SUMIFS(AC:AC,F:F,F3725,G:G,G3725,E:E,E3725))</f>
        <v>2469357.2298956565</v>
      </c>
      <c r="AK3725" s="201">
        <f t="shared" ref="AK3725:AK3743" si="1132">IF(AJ3725&gt;0,AJ3725/AI3725,"")</f>
        <v>0.10850455976822666</v>
      </c>
      <c r="AL3725" s="24"/>
      <c r="AM3725" s="24"/>
      <c r="AN3725" s="24"/>
      <c r="AO3725" s="24"/>
      <c r="AP3725" s="165" t="str">
        <f t="shared" ref="AP3725:AP3743" si="1133">IF(F3725="","",F3725&amp;G3725)</f>
        <v>202410</v>
      </c>
      <c r="AQ3725" s="203" t="str">
        <f t="shared" ref="AQ3725:AQ3743" si="1134">IF(W3725="","",F3725&amp;G3725&amp;W3725)</f>
        <v>202410RMB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0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FY 24/25</v>
      </c>
      <c r="F3726" s="23">
        <v>2025</v>
      </c>
      <c r="G3726" s="23">
        <v>1</v>
      </c>
      <c r="H3726" s="29"/>
      <c r="I3726" s="204" t="str">
        <f t="shared" si="1123"/>
        <v>Q4</v>
      </c>
      <c r="J3726" s="188" t="s">
        <v>3567</v>
      </c>
      <c r="K3726" s="29" t="s">
        <v>3568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1.0640000000000001</v>
      </c>
      <c r="AB3726" s="197">
        <f t="shared" si="1127"/>
        <v>805061.94690265495</v>
      </c>
      <c r="AC3726" s="198">
        <f t="shared" si="1128"/>
        <v>100793.7557522124</v>
      </c>
      <c r="AD3726" s="169">
        <v>0.12520000000000001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16190947.162761064</v>
      </c>
      <c r="AJ3726" s="200">
        <f t="shared" si="1131"/>
        <v>2256328.1660673413</v>
      </c>
      <c r="AK3726" s="201">
        <f t="shared" si="1132"/>
        <v>0.13935739171929745</v>
      </c>
      <c r="AL3726" s="24"/>
      <c r="AM3726" s="24"/>
      <c r="AN3726" s="24"/>
      <c r="AO3726" s="24"/>
      <c r="AP3726" s="165" t="str">
        <f t="shared" si="1133"/>
        <v>20251</v>
      </c>
      <c r="AQ3726" s="203" t="str">
        <f t="shared" si="1134"/>
        <v>20251RMB</v>
      </c>
      <c r="AR3726" s="206" t="str">
        <f t="shared" si="1135"/>
        <v>YAMAHA_Mounter</v>
      </c>
      <c r="AS3726" s="22">
        <f t="shared" si="1136"/>
        <v>3</v>
      </c>
      <c r="AT3726" s="24" t="str">
        <f t="shared" si="1137"/>
        <v>0-3 months</v>
      </c>
    </row>
    <row r="3727" spans="1:46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FY 24/25</v>
      </c>
      <c r="F3727" s="23">
        <v>2024</v>
      </c>
      <c r="G3727" s="23">
        <v>11</v>
      </c>
      <c r="H3727" s="29"/>
      <c r="I3727" s="204" t="str">
        <f t="shared" si="1123"/>
        <v>Q3</v>
      </c>
      <c r="J3727" s="188" t="s">
        <v>3570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1.0920000000000001</v>
      </c>
      <c r="AB3727" s="197">
        <f t="shared" si="1127"/>
        <v>734440.54513274354</v>
      </c>
      <c r="AC3727" s="198">
        <f t="shared" si="1128"/>
        <v>76455.2607483186</v>
      </c>
      <c r="AD3727" s="169">
        <v>0.1041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32082250.320460182</v>
      </c>
      <c r="AJ3727" s="200">
        <f t="shared" si="1131"/>
        <v>4323122.9746477893</v>
      </c>
      <c r="AK3727" s="201">
        <f t="shared" si="1132"/>
        <v>0.1347512388147771</v>
      </c>
      <c r="AL3727" s="24"/>
      <c r="AM3727" s="24"/>
      <c r="AN3727" s="24"/>
      <c r="AO3727" s="24"/>
      <c r="AP3727" s="165" t="str">
        <f t="shared" si="1133"/>
        <v>202411</v>
      </c>
      <c r="AQ3727" s="203" t="str">
        <f t="shared" si="1134"/>
        <v>202411RMB</v>
      </c>
      <c r="AR3727" s="206" t="str">
        <f t="shared" si="1135"/>
        <v>YAMAHA_Mounter</v>
      </c>
      <c r="AS3727" s="22">
        <f t="shared" si="1136"/>
        <v>1</v>
      </c>
      <c r="AT3727" s="24" t="str">
        <f t="shared" si="1137"/>
        <v>0-3 months</v>
      </c>
    </row>
    <row r="3728" spans="1:46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FY 24/25</v>
      </c>
      <c r="F3728" s="23">
        <v>2024</v>
      </c>
      <c r="G3728" s="23">
        <v>12</v>
      </c>
      <c r="H3728" s="29"/>
      <c r="I3728" s="204" t="str">
        <f t="shared" si="1123"/>
        <v>Q3</v>
      </c>
      <c r="J3728" s="188" t="s">
        <v>3571</v>
      </c>
      <c r="K3728" s="29" t="s">
        <v>3574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1.0760000000000001</v>
      </c>
      <c r="AB3728" s="197">
        <f t="shared" si="1127"/>
        <v>352318.58407079655</v>
      </c>
      <c r="AC3728" s="198">
        <f t="shared" si="1128"/>
        <v>42278.230088495584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15965524.256637167</v>
      </c>
      <c r="AJ3728" s="200">
        <f t="shared" si="1131"/>
        <v>2480116.5996584073</v>
      </c>
      <c r="AK3728" s="201">
        <f t="shared" si="1132"/>
        <v>0.15534200817911609</v>
      </c>
      <c r="AL3728" s="24"/>
      <c r="AM3728" s="24"/>
      <c r="AN3728" s="24"/>
      <c r="AO3728" s="24"/>
      <c r="AP3728" s="165" t="str">
        <f t="shared" si="1133"/>
        <v>202412</v>
      </c>
      <c r="AQ3728" s="203" t="str">
        <f t="shared" si="1134"/>
        <v>202412RMB</v>
      </c>
      <c r="AR3728" s="206" t="str">
        <f t="shared" si="1135"/>
        <v>YAMAHA_Non_Mounter</v>
      </c>
      <c r="AS3728" s="22">
        <f t="shared" si="1136"/>
        <v>2</v>
      </c>
      <c r="AT3728" s="24" t="str">
        <f t="shared" si="1137"/>
        <v>0-3 months</v>
      </c>
    </row>
    <row r="3729" spans="1:46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FY 24/25</v>
      </c>
      <c r="F3729" s="23">
        <v>2024</v>
      </c>
      <c r="G3729" s="23">
        <v>12</v>
      </c>
      <c r="H3729" s="29"/>
      <c r="I3729" s="204" t="str">
        <f t="shared" si="1123"/>
        <v>Q3</v>
      </c>
      <c r="J3729" s="188" t="s">
        <v>3572</v>
      </c>
      <c r="K3729" s="29" t="s">
        <v>3575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1.0760000000000001</v>
      </c>
      <c r="AB3729" s="197">
        <f t="shared" si="1127"/>
        <v>350414.15929203545</v>
      </c>
      <c r="AC3729" s="198">
        <f t="shared" si="1128"/>
        <v>62583.968849557532</v>
      </c>
      <c r="AD3729" s="169">
        <v>0.17860000000000001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15965524.256637167</v>
      </c>
      <c r="AJ3729" s="200">
        <f t="shared" si="1131"/>
        <v>2480116.5996584073</v>
      </c>
      <c r="AK3729" s="201">
        <f t="shared" si="1132"/>
        <v>0.15534200817911609</v>
      </c>
      <c r="AL3729" s="24"/>
      <c r="AM3729" s="24"/>
      <c r="AN3729" s="24"/>
      <c r="AO3729" s="24"/>
      <c r="AP3729" s="165" t="str">
        <f t="shared" si="1133"/>
        <v>202412</v>
      </c>
      <c r="AQ3729" s="203" t="str">
        <f t="shared" si="1134"/>
        <v>202412RMB</v>
      </c>
      <c r="AR3729" s="206" t="str">
        <f t="shared" si="1135"/>
        <v>YAMAHA_Non_Mounter</v>
      </c>
      <c r="AS3729" s="22">
        <f t="shared" si="1136"/>
        <v>2</v>
      </c>
      <c r="AT3729" s="24" t="str">
        <f t="shared" si="1137"/>
        <v>0-3 months</v>
      </c>
    </row>
    <row r="3730" spans="1:46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11</v>
      </c>
      <c r="H3730" s="29"/>
      <c r="I3730" s="204" t="str">
        <f t="shared" si="1123"/>
        <v>Q3</v>
      </c>
      <c r="J3730" s="188" t="s">
        <v>3573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1.0920000000000001</v>
      </c>
      <c r="AB3730" s="197">
        <f t="shared" ref="AB3730:AB3793" si="1138">IF(AND(R3730&lt;&gt;"C66",R3730&lt;&gt;""),Z3730/Y3730*AA3730,"")</f>
        <v>335330.97345132747</v>
      </c>
      <c r="AC3730" s="198">
        <f t="shared" si="1128"/>
        <v>50031.381238938062</v>
      </c>
      <c r="AD3730" s="169">
        <v>0.1492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32082250.320460182</v>
      </c>
      <c r="AJ3730" s="200">
        <f t="shared" si="1131"/>
        <v>4323122.9746477893</v>
      </c>
      <c r="AK3730" s="201">
        <f t="shared" si="1132"/>
        <v>0.1347512388147771</v>
      </c>
      <c r="AL3730" s="24"/>
      <c r="AM3730" s="24"/>
      <c r="AN3730" s="24"/>
      <c r="AO3730" s="24"/>
      <c r="AP3730" s="165" t="str">
        <f t="shared" si="1133"/>
        <v>202411</v>
      </c>
      <c r="AQ3730" s="203" t="str">
        <f t="shared" si="1134"/>
        <v>202411RMB</v>
      </c>
      <c r="AR3730" s="206" t="str">
        <f t="shared" si="1135"/>
        <v>YAMAHA_Non_Mounter</v>
      </c>
      <c r="AS3730" s="22">
        <f t="shared" si="1136"/>
        <v>1</v>
      </c>
      <c r="AT3730" s="24" t="str">
        <f t="shared" si="1137"/>
        <v>0-3 months</v>
      </c>
    </row>
    <row r="3731" spans="1:46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FY 24/25</v>
      </c>
      <c r="F3731" s="23">
        <v>2024</v>
      </c>
      <c r="G3731" s="23">
        <v>11</v>
      </c>
      <c r="H3731" s="29"/>
      <c r="I3731" s="204" t="str">
        <f t="shared" si="1123"/>
        <v>Q3</v>
      </c>
      <c r="J3731" s="188" t="s">
        <v>3576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677000</v>
      </c>
      <c r="Y3731" s="195" t="str">
        <f t="shared" si="1125"/>
        <v>1.13</v>
      </c>
      <c r="Z3731" s="196">
        <f t="shared" si="1126"/>
        <v>677000</v>
      </c>
      <c r="AA3731" s="22">
        <v>1.1080000000000001</v>
      </c>
      <c r="AB3731" s="197">
        <f t="shared" si="1138"/>
        <v>663819.46902654879</v>
      </c>
      <c r="AC3731" s="198">
        <f t="shared" si="1128"/>
        <v>68771.696991150457</v>
      </c>
      <c r="AD3731" s="169">
        <v>0.1036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32082250.320460182</v>
      </c>
      <c r="AJ3731" s="200">
        <f t="shared" si="1131"/>
        <v>4323122.9746477893</v>
      </c>
      <c r="AK3731" s="201">
        <f t="shared" si="1132"/>
        <v>0.1347512388147771</v>
      </c>
      <c r="AL3731" s="24"/>
      <c r="AM3731" s="24"/>
      <c r="AN3731" s="24"/>
      <c r="AO3731" s="24"/>
      <c r="AP3731" s="165" t="str">
        <f t="shared" si="1133"/>
        <v>202411</v>
      </c>
      <c r="AQ3731" s="203" t="str">
        <f t="shared" si="1134"/>
        <v>202411RMB</v>
      </c>
      <c r="AR3731" s="206" t="str">
        <f t="shared" si="1135"/>
        <v>YAMAHA_Mounter</v>
      </c>
      <c r="AS3731" s="22">
        <f t="shared" si="1136"/>
        <v>1</v>
      </c>
      <c r="AT3731" s="24" t="str">
        <f t="shared" si="1137"/>
        <v>0-3 months</v>
      </c>
    </row>
    <row r="3732" spans="1:46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FY 24/25</v>
      </c>
      <c r="F3732" s="23">
        <v>2024</v>
      </c>
      <c r="G3732" s="23">
        <v>11</v>
      </c>
      <c r="H3732" s="29"/>
      <c r="I3732" s="204" t="str">
        <f t="shared" si="1123"/>
        <v>Q3</v>
      </c>
      <c r="J3732" s="188" t="s">
        <v>3577</v>
      </c>
      <c r="K3732" s="29" t="s">
        <v>3578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32082250.320460182</v>
      </c>
      <c r="AJ3732" s="200">
        <f t="shared" si="1131"/>
        <v>4323122.9746477893</v>
      </c>
      <c r="AK3732" s="201">
        <f t="shared" si="1132"/>
        <v>0.1347512388147771</v>
      </c>
      <c r="AL3732" s="24"/>
      <c r="AM3732" s="24"/>
      <c r="AN3732" s="24"/>
      <c r="AO3732" s="24"/>
      <c r="AP3732" s="165" t="str">
        <f t="shared" si="1133"/>
        <v>202411</v>
      </c>
      <c r="AQ3732" s="203" t="str">
        <f t="shared" si="1134"/>
        <v>202411JPY</v>
      </c>
      <c r="AR3732" s="206" t="str">
        <f t="shared" si="1135"/>
        <v>YAMAHA_Mounter</v>
      </c>
      <c r="AS3732" s="22">
        <f t="shared" si="1136"/>
        <v>1</v>
      </c>
      <c r="AT3732" s="24" t="str">
        <f t="shared" si="1137"/>
        <v>0-3 months</v>
      </c>
    </row>
    <row r="3733" spans="1:46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FY 24/25</v>
      </c>
      <c r="F3733" s="23">
        <v>2024</v>
      </c>
      <c r="G3733" s="23">
        <v>11</v>
      </c>
      <c r="H3733" s="29"/>
      <c r="I3733" s="204" t="str">
        <f t="shared" si="1123"/>
        <v>Q3</v>
      </c>
      <c r="J3733" s="188" t="s">
        <v>3577</v>
      </c>
      <c r="K3733" s="29" t="s">
        <v>3578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32082250.320460182</v>
      </c>
      <c r="AJ3733" s="200">
        <f t="shared" si="1131"/>
        <v>4323122.9746477893</v>
      </c>
      <c r="AK3733" s="201">
        <f t="shared" si="1132"/>
        <v>0.1347512388147771</v>
      </c>
      <c r="AL3733" s="24"/>
      <c r="AM3733" s="24"/>
      <c r="AN3733" s="24"/>
      <c r="AO3733" s="24"/>
      <c r="AP3733" s="165" t="str">
        <f t="shared" si="1133"/>
        <v>202411</v>
      </c>
      <c r="AQ3733" s="203" t="str">
        <f t="shared" si="1134"/>
        <v>202411JPY</v>
      </c>
      <c r="AR3733" s="206" t="str">
        <f t="shared" si="1135"/>
        <v>YAMAHA_Mounter</v>
      </c>
      <c r="AS3733" s="22">
        <f t="shared" si="1136"/>
        <v>1</v>
      </c>
      <c r="AT3733" s="24" t="str">
        <f t="shared" si="1137"/>
        <v>0-3 months</v>
      </c>
    </row>
    <row r="3734" spans="1:46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FY 24/25</v>
      </c>
      <c r="F3734" s="23">
        <v>2024</v>
      </c>
      <c r="G3734" s="23">
        <v>11</v>
      </c>
      <c r="H3734" s="29"/>
      <c r="I3734" s="204" t="str">
        <f t="shared" si="1123"/>
        <v>Q3</v>
      </c>
      <c r="J3734" s="188" t="s">
        <v>3579</v>
      </c>
      <c r="K3734" s="29" t="s">
        <v>3580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32082250.320460182</v>
      </c>
      <c r="AJ3734" s="200">
        <f t="shared" si="1131"/>
        <v>4323122.9746477893</v>
      </c>
      <c r="AK3734" s="201">
        <f t="shared" si="1132"/>
        <v>0.1347512388147771</v>
      </c>
      <c r="AL3734" s="24"/>
      <c r="AM3734" s="24"/>
      <c r="AN3734" s="24"/>
      <c r="AO3734" s="24"/>
      <c r="AP3734" s="165" t="str">
        <f t="shared" si="1133"/>
        <v>202411</v>
      </c>
      <c r="AQ3734" s="203" t="str">
        <f t="shared" si="1134"/>
        <v>202411RMB</v>
      </c>
      <c r="AR3734" s="206" t="str">
        <f t="shared" si="1135"/>
        <v>YAMAHA_Mounter</v>
      </c>
      <c r="AS3734" s="22">
        <f t="shared" si="1136"/>
        <v>1</v>
      </c>
      <c r="AT3734" s="24" t="str">
        <f t="shared" si="1137"/>
        <v>0-3 months</v>
      </c>
    </row>
    <row r="3735" spans="1:46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FY 24/25</v>
      </c>
      <c r="F3735" s="23">
        <v>2024</v>
      </c>
      <c r="G3735" s="23">
        <v>12</v>
      </c>
      <c r="H3735" s="29"/>
      <c r="I3735" s="204" t="str">
        <f t="shared" si="1123"/>
        <v>Q3</v>
      </c>
      <c r="J3735" s="188" t="s">
        <v>3581</v>
      </c>
      <c r="K3735" s="29" t="s">
        <v>3582</v>
      </c>
      <c r="L3735" s="24" t="s">
        <v>3583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452000</v>
      </c>
      <c r="Y3735" s="195" t="str">
        <f t="shared" si="1125"/>
        <v>1.13</v>
      </c>
      <c r="Z3735" s="196">
        <f t="shared" si="1126"/>
        <v>452000</v>
      </c>
      <c r="AA3735" s="22">
        <v>1.0760000000000001</v>
      </c>
      <c r="AB3735" s="197">
        <f t="shared" si="1138"/>
        <v>430400.00000000012</v>
      </c>
      <c r="AC3735" s="198">
        <f t="shared" si="1128"/>
        <v>51346.720000000016</v>
      </c>
      <c r="AD3735" s="169">
        <v>0.1193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15965524.256637167</v>
      </c>
      <c r="AJ3735" s="200">
        <f t="shared" si="1131"/>
        <v>2480116.5996584073</v>
      </c>
      <c r="AK3735" s="201">
        <f t="shared" si="1132"/>
        <v>0.15534200817911609</v>
      </c>
      <c r="AL3735" s="24"/>
      <c r="AM3735" s="24"/>
      <c r="AN3735" s="24"/>
      <c r="AO3735" s="24"/>
      <c r="AP3735" s="165" t="str">
        <f t="shared" si="1133"/>
        <v>202412</v>
      </c>
      <c r="AQ3735" s="203" t="str">
        <f t="shared" si="1134"/>
        <v>202412RMB</v>
      </c>
      <c r="AR3735" s="206" t="str">
        <f t="shared" si="1135"/>
        <v>HELLER</v>
      </c>
      <c r="AS3735" s="22">
        <f t="shared" si="1136"/>
        <v>2</v>
      </c>
      <c r="AT3735" s="24" t="str">
        <f t="shared" si="1137"/>
        <v>0-3 months</v>
      </c>
    </row>
    <row r="3736" spans="1:46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3"/>
        <v>Q3</v>
      </c>
      <c r="J3736" s="188" t="s">
        <v>3584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3519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120875.79</v>
      </c>
      <c r="AD3736" s="169">
        <v>0.1515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22758096.38940867</v>
      </c>
      <c r="AJ3736" s="200">
        <f t="shared" si="1131"/>
        <v>2469357.2298956565</v>
      </c>
      <c r="AK3736" s="201">
        <f t="shared" si="1132"/>
        <v>0.10850455976822666</v>
      </c>
      <c r="AL3736" s="24"/>
      <c r="AM3736" s="24"/>
      <c r="AN3736" s="24"/>
      <c r="AO3736" s="24"/>
      <c r="AP3736" s="165" t="str">
        <f t="shared" si="1133"/>
        <v>202410</v>
      </c>
      <c r="AQ3736" s="203" t="str">
        <f t="shared" si="1134"/>
        <v>202410JPY</v>
      </c>
      <c r="AR3736" s="206" t="str">
        <f t="shared" si="1135"/>
        <v>YAMAHA_Mounter</v>
      </c>
      <c r="AS3736" s="22">
        <f t="shared" si="1136"/>
        <v>0</v>
      </c>
      <c r="AT3736" s="24" t="str">
        <f t="shared" si="1137"/>
        <v>0-3 months</v>
      </c>
    </row>
    <row r="3737" spans="1:46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FY 24/25</v>
      </c>
      <c r="F3737" s="23">
        <v>2025</v>
      </c>
      <c r="G3737" s="23">
        <v>2</v>
      </c>
      <c r="H3737" s="29"/>
      <c r="I3737" s="204" t="str">
        <f t="shared" si="1123"/>
        <v>Q4</v>
      </c>
      <c r="J3737" s="188" t="s">
        <v>3585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1.073</v>
      </c>
      <c r="AB3737" s="197">
        <f t="shared" si="1138"/>
        <v>356084.0707964602</v>
      </c>
      <c r="AC3737" s="198">
        <f t="shared" si="1128"/>
        <v>42730.088495575226</v>
      </c>
      <c r="AD3737" s="169">
        <v>0.12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29817563.811504427</v>
      </c>
      <c r="AJ3737" s="200">
        <f t="shared" si="1131"/>
        <v>3578107.6573805306</v>
      </c>
      <c r="AK3737" s="201">
        <f t="shared" si="1132"/>
        <v>0.11999999999999998</v>
      </c>
      <c r="AL3737" s="24"/>
      <c r="AM3737" s="24"/>
      <c r="AN3737" s="24"/>
      <c r="AO3737" s="24"/>
      <c r="AP3737" s="165" t="str">
        <f t="shared" si="1133"/>
        <v>20252</v>
      </c>
      <c r="AQ3737" s="203" t="str">
        <f t="shared" si="1134"/>
        <v>20252RMB</v>
      </c>
      <c r="AR3737" s="206" t="str">
        <f t="shared" si="1135"/>
        <v>YAMAHA_Non_Mounter</v>
      </c>
      <c r="AS3737" s="22">
        <f t="shared" si="1136"/>
        <v>4</v>
      </c>
      <c r="AT3737" s="24" t="str">
        <f t="shared" si="1137"/>
        <v>4-6 months</v>
      </c>
    </row>
    <row r="3738" spans="1:46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3586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93546.576991150461</v>
      </c>
      <c r="AD3738" s="169">
        <v>0.1037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22758096.38940867</v>
      </c>
      <c r="AJ3738" s="200">
        <f t="shared" si="1131"/>
        <v>2469357.2298956565</v>
      </c>
      <c r="AK3738" s="201">
        <f t="shared" si="1132"/>
        <v>0.10850455976822666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3586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93546.576991150461</v>
      </c>
      <c r="AD3739" s="169">
        <v>0.1037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22758096.38940867</v>
      </c>
      <c r="AJ3739" s="200">
        <f t="shared" si="1131"/>
        <v>2469357.2298956565</v>
      </c>
      <c r="AK3739" s="201">
        <f t="shared" si="1132"/>
        <v>0.10850455976822666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3586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93546.576991150461</v>
      </c>
      <c r="AD3740" s="169">
        <v>0.1037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22758096.38940867</v>
      </c>
      <c r="AJ3740" s="200">
        <f t="shared" si="1131"/>
        <v>2469357.2298956565</v>
      </c>
      <c r="AK3740" s="201">
        <f t="shared" si="1132"/>
        <v>0.10850455976822666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3586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71892.578038938067</v>
      </c>
      <c r="AD3741" s="169">
        <v>0.1037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22758096.38940867</v>
      </c>
      <c r="AJ3741" s="200">
        <f t="shared" si="1131"/>
        <v>2469357.2298956565</v>
      </c>
      <c r="AK3741" s="201">
        <f t="shared" si="1132"/>
        <v>0.10850455976822666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3586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71892.578038938067</v>
      </c>
      <c r="AD3742" s="169">
        <v>0.1037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22758096.38940867</v>
      </c>
      <c r="AJ3742" s="200">
        <f t="shared" si="1131"/>
        <v>2469357.2298956565</v>
      </c>
      <c r="AK3742" s="201">
        <f t="shared" si="1132"/>
        <v>0.10850455976822666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3586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71892.578038938067</v>
      </c>
      <c r="AD3743" s="169">
        <v>0.1037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22758096.38940867</v>
      </c>
      <c r="AJ3743" s="200">
        <f t="shared" si="1131"/>
        <v>2469357.2298956565</v>
      </c>
      <c r="AK3743" s="201">
        <f t="shared" si="1132"/>
        <v>0.10850455976822666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FY 24/25</v>
      </c>
      <c r="F3744" s="23">
        <v>2024</v>
      </c>
      <c r="G3744" s="23">
        <v>12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Q3</v>
      </c>
      <c r="J3744" s="188" t="s">
        <v>3587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1.0760000000000001</v>
      </c>
      <c r="AB3744" s="197">
        <f t="shared" si="1138"/>
        <v>357079.64601769921</v>
      </c>
      <c r="AC3744" s="198">
        <f t="shared" ref="AC3744:AC3807" si="1142">IF(R3744&lt;&gt;"",AB3744*AD3744,"")</f>
        <v>60774.955752212401</v>
      </c>
      <c r="AD3744" s="169">
        <v>0.17019999999999999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15965524.256637167</v>
      </c>
      <c r="AJ3744" s="200">
        <f t="shared" si="1131"/>
        <v>2480116.5996584073</v>
      </c>
      <c r="AK3744" s="201">
        <f t="shared" ref="AK3744:AK3807" si="1144">IF(AJ3744&gt;0,AJ3744/AI3744,"")</f>
        <v>0.15534200817911609</v>
      </c>
      <c r="AL3744" s="24"/>
      <c r="AM3744" s="24"/>
      <c r="AN3744" s="24"/>
      <c r="AO3744" s="24"/>
      <c r="AP3744" s="165" t="str">
        <f t="shared" ref="AP3744:AP3807" si="1145">IF(F3744="","",F3744&amp;G3744)</f>
        <v>202412</v>
      </c>
      <c r="AQ3744" s="203" t="str">
        <f t="shared" ref="AQ3744:AQ3807" si="1146">IF(W3744="","",F3744&amp;G3744&amp;W3744)</f>
        <v>202412RMB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>
        <f t="shared" ref="AS3744:AS3807" si="1148">IFERROR(IF(OR(G3744="TBA", G3744=""), "", DATEDIF(DATE(B3744, C3744, 1), DATE(F3744, G3744, 1), "M")),"")</f>
        <v>3</v>
      </c>
      <c r="AT3744" s="24" t="str">
        <f t="shared" ref="AT3744:AT3807" si="1149">IF(ISNUMBER(AS3744), IF(AS3744&gt;=0, IF(AS3744&lt;=3, "0-3 months", IF(AS3744&lt;=6, "4-6 months", "&gt; 6 months"))), "")</f>
        <v>0-3 months</v>
      </c>
    </row>
    <row r="3745" spans="1:46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FY 24/25</v>
      </c>
      <c r="F3745" s="23">
        <v>2024</v>
      </c>
      <c r="G3745" s="23">
        <v>12</v>
      </c>
      <c r="H3745" s="29"/>
      <c r="I3745" s="204" t="str">
        <f t="shared" si="1141"/>
        <v>Q3</v>
      </c>
      <c r="J3745" s="188" t="s">
        <v>3587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1.0760000000000001</v>
      </c>
      <c r="AB3745" s="197">
        <f t="shared" si="1138"/>
        <v>357079.64601769921</v>
      </c>
      <c r="AC3745" s="198">
        <f t="shared" si="1142"/>
        <v>60774.955752212401</v>
      </c>
      <c r="AD3745" s="169">
        <v>0.17019999999999999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15965524.256637167</v>
      </c>
      <c r="AJ3745" s="200">
        <f t="shared" si="1131"/>
        <v>2480116.5996584073</v>
      </c>
      <c r="AK3745" s="201">
        <f t="shared" si="1144"/>
        <v>0.15534200817911609</v>
      </c>
      <c r="AL3745" s="24"/>
      <c r="AM3745" s="24"/>
      <c r="AN3745" s="24"/>
      <c r="AO3745" s="24"/>
      <c r="AP3745" s="165" t="str">
        <f t="shared" si="1145"/>
        <v>202412</v>
      </c>
      <c r="AQ3745" s="203" t="str">
        <f t="shared" si="1146"/>
        <v>202412RMB</v>
      </c>
      <c r="AR3745" s="206" t="str">
        <f t="shared" si="1147"/>
        <v>YAMAHA_Non_Mounter</v>
      </c>
      <c r="AS3745" s="22">
        <f t="shared" si="1148"/>
        <v>3</v>
      </c>
      <c r="AT3745" s="24" t="str">
        <f t="shared" si="1149"/>
        <v>0-3 months</v>
      </c>
    </row>
    <row r="3746" spans="1:46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FY 24/25</v>
      </c>
      <c r="F3746" s="23">
        <v>2024</v>
      </c>
      <c r="G3746" s="23">
        <v>12</v>
      </c>
      <c r="H3746" s="29"/>
      <c r="I3746" s="204" t="str">
        <f t="shared" si="1141"/>
        <v>Q3</v>
      </c>
      <c r="J3746" s="188" t="s">
        <v>3587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1.0760000000000001</v>
      </c>
      <c r="AB3746" s="197">
        <f t="shared" si="1138"/>
        <v>357079.64601769921</v>
      </c>
      <c r="AC3746" s="198">
        <f t="shared" si="1142"/>
        <v>60774.955752212401</v>
      </c>
      <c r="AD3746" s="169">
        <v>0.17019999999999999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15965524.256637167</v>
      </c>
      <c r="AJ3746" s="200">
        <f t="shared" si="1131"/>
        <v>2480116.5996584073</v>
      </c>
      <c r="AK3746" s="201">
        <f t="shared" si="1144"/>
        <v>0.15534200817911609</v>
      </c>
      <c r="AL3746" s="24"/>
      <c r="AM3746" s="24"/>
      <c r="AN3746" s="24"/>
      <c r="AO3746" s="24"/>
      <c r="AP3746" s="165" t="str">
        <f t="shared" si="1145"/>
        <v>202412</v>
      </c>
      <c r="AQ3746" s="203" t="str">
        <f t="shared" si="1146"/>
        <v>202412RMB</v>
      </c>
      <c r="AR3746" s="206" t="str">
        <f t="shared" si="1147"/>
        <v>YAMAHA_Non_Mounter</v>
      </c>
      <c r="AS3746" s="22">
        <f t="shared" si="1148"/>
        <v>3</v>
      </c>
      <c r="AT3746" s="24" t="str">
        <f t="shared" si="1149"/>
        <v>0-3 months</v>
      </c>
    </row>
    <row r="3747" spans="1:46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FY 24/25</v>
      </c>
      <c r="F3747" s="23">
        <v>2024</v>
      </c>
      <c r="G3747" s="23">
        <v>12</v>
      </c>
      <c r="H3747" s="29"/>
      <c r="I3747" s="204" t="str">
        <f t="shared" si="1141"/>
        <v>Q3</v>
      </c>
      <c r="J3747" s="188" t="s">
        <v>3588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1.0760000000000001</v>
      </c>
      <c r="AB3747" s="197">
        <f t="shared" si="1138"/>
        <v>357079.64601769921</v>
      </c>
      <c r="AC3747" s="198">
        <f t="shared" si="1142"/>
        <v>65881.194690265504</v>
      </c>
      <c r="AD3747" s="169">
        <v>0.1845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15965524.256637167</v>
      </c>
      <c r="AJ3747" s="200">
        <f t="shared" si="1131"/>
        <v>2480116.5996584073</v>
      </c>
      <c r="AK3747" s="201">
        <f t="shared" si="1144"/>
        <v>0.15534200817911609</v>
      </c>
      <c r="AL3747" s="24"/>
      <c r="AM3747" s="24"/>
      <c r="AN3747" s="24"/>
      <c r="AO3747" s="24"/>
      <c r="AP3747" s="165" t="str">
        <f t="shared" si="1145"/>
        <v>202412</v>
      </c>
      <c r="AQ3747" s="203" t="str">
        <f t="shared" si="1146"/>
        <v>202412RMB</v>
      </c>
      <c r="AR3747" s="206" t="str">
        <f t="shared" si="1147"/>
        <v>YAMAHA_Non_Mounter</v>
      </c>
      <c r="AS3747" s="22">
        <f t="shared" si="1148"/>
        <v>3</v>
      </c>
      <c r="AT3747" s="24" t="str">
        <f t="shared" si="1149"/>
        <v>0-3 months</v>
      </c>
    </row>
    <row r="3748" spans="1:46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FY 24/25</v>
      </c>
      <c r="F3748" s="23">
        <v>2024</v>
      </c>
      <c r="G3748" s="23">
        <v>12</v>
      </c>
      <c r="H3748" s="29"/>
      <c r="I3748" s="204" t="str">
        <f t="shared" si="1141"/>
        <v>Q3</v>
      </c>
      <c r="J3748" s="188" t="s">
        <v>3588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1.0760000000000001</v>
      </c>
      <c r="AB3748" s="197">
        <f t="shared" si="1138"/>
        <v>357079.64601769921</v>
      </c>
      <c r="AC3748" s="198">
        <f t="shared" si="1142"/>
        <v>65881.194690265504</v>
      </c>
      <c r="AD3748" s="169">
        <v>0.1845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15965524.256637167</v>
      </c>
      <c r="AJ3748" s="200">
        <f t="shared" si="1131"/>
        <v>2480116.5996584073</v>
      </c>
      <c r="AK3748" s="201">
        <f t="shared" si="1144"/>
        <v>0.15534200817911609</v>
      </c>
      <c r="AL3748" s="24"/>
      <c r="AM3748" s="24"/>
      <c r="AN3748" s="24"/>
      <c r="AO3748" s="24"/>
      <c r="AP3748" s="165" t="str">
        <f t="shared" si="1145"/>
        <v>202412</v>
      </c>
      <c r="AQ3748" s="203" t="str">
        <f t="shared" si="1146"/>
        <v>202412RMB</v>
      </c>
      <c r="AR3748" s="206" t="str">
        <f t="shared" si="1147"/>
        <v>YAMAHA_Non_Mounter</v>
      </c>
      <c r="AS3748" s="22">
        <f t="shared" si="1148"/>
        <v>3</v>
      </c>
      <c r="AT3748" s="24" t="str">
        <f t="shared" si="1149"/>
        <v>0-3 months</v>
      </c>
    </row>
    <row r="3749" spans="1:46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FY 24/25</v>
      </c>
      <c r="F3749" s="23">
        <v>2024</v>
      </c>
      <c r="G3749" s="23">
        <v>12</v>
      </c>
      <c r="H3749" s="29"/>
      <c r="I3749" s="204" t="str">
        <f t="shared" si="1141"/>
        <v>Q3</v>
      </c>
      <c r="J3749" s="188" t="s">
        <v>3588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1.0760000000000001</v>
      </c>
      <c r="AB3749" s="197">
        <f t="shared" si="1138"/>
        <v>357079.64601769921</v>
      </c>
      <c r="AC3749" s="198">
        <f t="shared" si="1142"/>
        <v>65881.194690265504</v>
      </c>
      <c r="AD3749" s="169">
        <v>0.1845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15965524.256637167</v>
      </c>
      <c r="AJ3749" s="200">
        <f t="shared" si="1131"/>
        <v>2480116.5996584073</v>
      </c>
      <c r="AK3749" s="201">
        <f t="shared" si="1144"/>
        <v>0.15534200817911609</v>
      </c>
      <c r="AL3749" s="24"/>
      <c r="AM3749" s="24"/>
      <c r="AN3749" s="24"/>
      <c r="AO3749" s="24"/>
      <c r="AP3749" s="165" t="str">
        <f t="shared" si="1145"/>
        <v>202412</v>
      </c>
      <c r="AQ3749" s="203" t="str">
        <f t="shared" si="1146"/>
        <v>202412RMB</v>
      </c>
      <c r="AR3749" s="206" t="str">
        <f t="shared" si="1147"/>
        <v>YAMAHA_Non_Mounter</v>
      </c>
      <c r="AS3749" s="22">
        <f t="shared" si="1148"/>
        <v>3</v>
      </c>
      <c r="AT3749" s="24" t="str">
        <f t="shared" si="1149"/>
        <v>0-3 months</v>
      </c>
    </row>
    <row r="3750" spans="1:46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FY 24/25</v>
      </c>
      <c r="F3750" s="23">
        <v>2025</v>
      </c>
      <c r="G3750" s="23">
        <v>2</v>
      </c>
      <c r="H3750" s="29"/>
      <c r="I3750" s="204" t="str">
        <f t="shared" si="1141"/>
        <v>Q4</v>
      </c>
      <c r="J3750" s="188" t="s">
        <v>3589</v>
      </c>
      <c r="K3750" s="29" t="s">
        <v>3164</v>
      </c>
      <c r="L3750" s="24" t="s">
        <v>93</v>
      </c>
      <c r="M3750" s="13" t="s">
        <v>61</v>
      </c>
      <c r="N3750" s="22">
        <v>1</v>
      </c>
      <c r="O3750" s="22"/>
      <c r="P3750" s="202" t="str">
        <f t="shared" si="1150"/>
        <v>MAIN UNIT</v>
      </c>
      <c r="Q3750" s="22" t="s">
        <v>62</v>
      </c>
      <c r="R3750" s="22" t="s">
        <v>63</v>
      </c>
      <c r="S3750" s="22" t="s">
        <v>50</v>
      </c>
      <c r="T3750" s="22" t="s">
        <v>79</v>
      </c>
      <c r="U3750" s="22" t="s">
        <v>2534</v>
      </c>
      <c r="V3750" s="22" t="s">
        <v>127</v>
      </c>
      <c r="W3750" s="22" t="s">
        <v>110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5.11E-2</v>
      </c>
      <c r="AB3750" s="197">
        <f t="shared" si="1138"/>
        <v>715400</v>
      </c>
      <c r="AC3750" s="198">
        <f t="shared" si="1142"/>
        <v>85848</v>
      </c>
      <c r="AD3750" s="169">
        <v>0.12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29817563.811504427</v>
      </c>
      <c r="AJ3750" s="200">
        <f t="shared" si="1131"/>
        <v>3578107.6573805306</v>
      </c>
      <c r="AK3750" s="201">
        <f t="shared" si="1144"/>
        <v>0.11999999999999998</v>
      </c>
      <c r="AL3750" s="24"/>
      <c r="AM3750" s="24"/>
      <c r="AN3750" s="24"/>
      <c r="AO3750" s="24"/>
      <c r="AP3750" s="165" t="str">
        <f t="shared" si="1145"/>
        <v>20252</v>
      </c>
      <c r="AQ3750" s="203" t="str">
        <f t="shared" si="1146"/>
        <v>20252JPY</v>
      </c>
      <c r="AR3750" s="206" t="str">
        <f t="shared" si="1147"/>
        <v>YAMAHA_Mounter</v>
      </c>
      <c r="AS3750" s="22">
        <f t="shared" si="1148"/>
        <v>4</v>
      </c>
      <c r="AT3750" s="24" t="str">
        <f t="shared" si="1149"/>
        <v>4-6 months</v>
      </c>
    </row>
    <row r="3751" spans="1:46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FY 24/25</v>
      </c>
      <c r="F3751" s="23">
        <v>2025</v>
      </c>
      <c r="G3751" s="23">
        <v>2</v>
      </c>
      <c r="H3751" s="29"/>
      <c r="I3751" s="204" t="str">
        <f t="shared" si="1141"/>
        <v>Q4</v>
      </c>
      <c r="J3751" s="188" t="s">
        <v>3589</v>
      </c>
      <c r="K3751" s="29" t="s">
        <v>3164</v>
      </c>
      <c r="L3751" s="24" t="s">
        <v>93</v>
      </c>
      <c r="M3751" s="13" t="s">
        <v>61</v>
      </c>
      <c r="N3751" s="22">
        <v>1</v>
      </c>
      <c r="O3751" s="22"/>
      <c r="P3751" s="202" t="str">
        <f t="shared" si="1150"/>
        <v>MAIN UNIT</v>
      </c>
      <c r="Q3751" s="22" t="s">
        <v>62</v>
      </c>
      <c r="R3751" s="22" t="s">
        <v>63</v>
      </c>
      <c r="S3751" s="22" t="s">
        <v>50</v>
      </c>
      <c r="T3751" s="22" t="s">
        <v>79</v>
      </c>
      <c r="U3751" s="22" t="s">
        <v>2534</v>
      </c>
      <c r="V3751" s="22" t="s">
        <v>127</v>
      </c>
      <c r="W3751" s="22" t="s">
        <v>110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5.11E-2</v>
      </c>
      <c r="AB3751" s="197">
        <f t="shared" si="1138"/>
        <v>715400</v>
      </c>
      <c r="AC3751" s="198">
        <f t="shared" si="1142"/>
        <v>85848</v>
      </c>
      <c r="AD3751" s="169">
        <v>0.12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29817563.811504427</v>
      </c>
      <c r="AJ3751" s="200">
        <f t="shared" si="1131"/>
        <v>3578107.6573805306</v>
      </c>
      <c r="AK3751" s="201">
        <f t="shared" si="1144"/>
        <v>0.11999999999999998</v>
      </c>
      <c r="AL3751" s="24"/>
      <c r="AM3751" s="24"/>
      <c r="AN3751" s="24"/>
      <c r="AO3751" s="24"/>
      <c r="AP3751" s="165" t="str">
        <f t="shared" si="1145"/>
        <v>20252</v>
      </c>
      <c r="AQ3751" s="203" t="str">
        <f t="shared" si="1146"/>
        <v>20252JPY</v>
      </c>
      <c r="AR3751" s="206" t="str">
        <f t="shared" si="1147"/>
        <v>YAMAHA_Mounter</v>
      </c>
      <c r="AS3751" s="22">
        <f t="shared" si="1148"/>
        <v>4</v>
      </c>
      <c r="AT3751" s="24" t="str">
        <f t="shared" si="1149"/>
        <v>4-6 months</v>
      </c>
    </row>
    <row r="3752" spans="1:46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FY 24/25</v>
      </c>
      <c r="F3752" s="23">
        <v>2025</v>
      </c>
      <c r="G3752" s="23">
        <v>2</v>
      </c>
      <c r="H3752" s="29"/>
      <c r="I3752" s="204" t="str">
        <f t="shared" si="1141"/>
        <v>Q4</v>
      </c>
      <c r="J3752" s="188" t="s">
        <v>3589</v>
      </c>
      <c r="K3752" s="29" t="s">
        <v>3164</v>
      </c>
      <c r="L3752" s="24" t="s">
        <v>93</v>
      </c>
      <c r="M3752" s="13" t="s">
        <v>61</v>
      </c>
      <c r="N3752" s="22">
        <v>1</v>
      </c>
      <c r="O3752" s="22"/>
      <c r="P3752" s="202" t="str">
        <f t="shared" si="1150"/>
        <v>MAIN UNIT</v>
      </c>
      <c r="Q3752" s="22" t="s">
        <v>62</v>
      </c>
      <c r="R3752" s="22" t="s">
        <v>63</v>
      </c>
      <c r="S3752" s="22" t="s">
        <v>50</v>
      </c>
      <c r="T3752" s="22" t="s">
        <v>79</v>
      </c>
      <c r="U3752" s="22" t="s">
        <v>2534</v>
      </c>
      <c r="V3752" s="22" t="s">
        <v>127</v>
      </c>
      <c r="W3752" s="22" t="s">
        <v>110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5.11E-2</v>
      </c>
      <c r="AB3752" s="197">
        <f t="shared" si="1138"/>
        <v>715400</v>
      </c>
      <c r="AC3752" s="198">
        <f t="shared" si="1142"/>
        <v>85848</v>
      </c>
      <c r="AD3752" s="169">
        <v>0.12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29817563.811504427</v>
      </c>
      <c r="AJ3752" s="200">
        <f t="shared" si="1131"/>
        <v>3578107.6573805306</v>
      </c>
      <c r="AK3752" s="201">
        <f t="shared" si="1144"/>
        <v>0.11999999999999998</v>
      </c>
      <c r="AL3752" s="24"/>
      <c r="AM3752" s="24"/>
      <c r="AN3752" s="24"/>
      <c r="AO3752" s="24"/>
      <c r="AP3752" s="165" t="str">
        <f t="shared" si="1145"/>
        <v>20252</v>
      </c>
      <c r="AQ3752" s="203" t="str">
        <f t="shared" si="1146"/>
        <v>20252JPY</v>
      </c>
      <c r="AR3752" s="206" t="str">
        <f t="shared" si="1147"/>
        <v>YAMAHA_Mounter</v>
      </c>
      <c r="AS3752" s="22">
        <f t="shared" si="1148"/>
        <v>4</v>
      </c>
      <c r="AT3752" s="24" t="str">
        <f t="shared" si="1149"/>
        <v>4-6 months</v>
      </c>
    </row>
    <row r="3753" spans="1:46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FY 24/25</v>
      </c>
      <c r="F3753" s="23">
        <v>2025</v>
      </c>
      <c r="G3753" s="23">
        <v>2</v>
      </c>
      <c r="H3753" s="29"/>
      <c r="I3753" s="204" t="str">
        <f t="shared" si="1141"/>
        <v>Q4</v>
      </c>
      <c r="J3753" s="188" t="s">
        <v>3589</v>
      </c>
      <c r="K3753" s="29" t="s">
        <v>3164</v>
      </c>
      <c r="L3753" s="24" t="s">
        <v>93</v>
      </c>
      <c r="M3753" s="13" t="s">
        <v>61</v>
      </c>
      <c r="N3753" s="22">
        <v>1</v>
      </c>
      <c r="O3753" s="22"/>
      <c r="P3753" s="202" t="str">
        <f t="shared" si="1150"/>
        <v>MAIN UNIT</v>
      </c>
      <c r="Q3753" s="22" t="s">
        <v>62</v>
      </c>
      <c r="R3753" s="22" t="s">
        <v>63</v>
      </c>
      <c r="S3753" s="22" t="s">
        <v>50</v>
      </c>
      <c r="T3753" s="22" t="s">
        <v>79</v>
      </c>
      <c r="U3753" s="22" t="s">
        <v>2534</v>
      </c>
      <c r="V3753" s="22" t="s">
        <v>127</v>
      </c>
      <c r="W3753" s="22" t="s">
        <v>110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5.11E-2</v>
      </c>
      <c r="AB3753" s="197">
        <f t="shared" si="1138"/>
        <v>715400</v>
      </c>
      <c r="AC3753" s="198">
        <f t="shared" si="1142"/>
        <v>85848</v>
      </c>
      <c r="AD3753" s="169">
        <v>0.12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29817563.811504427</v>
      </c>
      <c r="AJ3753" s="200">
        <f t="shared" si="1131"/>
        <v>3578107.6573805306</v>
      </c>
      <c r="AK3753" s="201">
        <f t="shared" si="1144"/>
        <v>0.11999999999999998</v>
      </c>
      <c r="AL3753" s="24"/>
      <c r="AM3753" s="24"/>
      <c r="AN3753" s="24"/>
      <c r="AO3753" s="24"/>
      <c r="AP3753" s="165" t="str">
        <f t="shared" si="1145"/>
        <v>20252</v>
      </c>
      <c r="AQ3753" s="203" t="str">
        <f t="shared" si="1146"/>
        <v>20252JPY</v>
      </c>
      <c r="AR3753" s="206" t="str">
        <f t="shared" si="1147"/>
        <v>YAMAHA_Mounter</v>
      </c>
      <c r="AS3753" s="22">
        <f t="shared" si="1148"/>
        <v>4</v>
      </c>
      <c r="AT3753" s="24" t="str">
        <f t="shared" si="1149"/>
        <v>4-6 months</v>
      </c>
    </row>
    <row r="3754" spans="1:46">
      <c r="A3754" s="33" t="str">
        <f t="shared" si="1140"/>
        <v>FY 24/25</v>
      </c>
      <c r="B3754" s="23">
        <v>2024</v>
      </c>
      <c r="C3754" s="23">
        <v>10</v>
      </c>
      <c r="D3754" s="202" t="str">
        <f t="shared" si="1121"/>
        <v>Q3</v>
      </c>
      <c r="E3754" s="33" t="str">
        <f t="shared" si="1139"/>
        <v>FY 24/25</v>
      </c>
      <c r="F3754" s="23">
        <v>2025</v>
      </c>
      <c r="G3754" s="23">
        <v>1</v>
      </c>
      <c r="H3754" s="29"/>
      <c r="I3754" s="204" t="str">
        <f t="shared" si="1141"/>
        <v>Q4</v>
      </c>
      <c r="J3754" s="188" t="s">
        <v>3655</v>
      </c>
      <c r="K3754" s="29" t="s">
        <v>3614</v>
      </c>
      <c r="L3754" s="24" t="s">
        <v>93</v>
      </c>
      <c r="M3754" s="13" t="s">
        <v>61</v>
      </c>
      <c r="N3754" s="22">
        <v>1</v>
      </c>
      <c r="O3754" s="22"/>
      <c r="P3754" s="202" t="str">
        <f t="shared" si="1150"/>
        <v>MAIN UNIT</v>
      </c>
      <c r="Q3754" s="22" t="s">
        <v>62</v>
      </c>
      <c r="R3754" s="22" t="s">
        <v>63</v>
      </c>
      <c r="S3754" s="22" t="s">
        <v>50</v>
      </c>
      <c r="T3754" s="22" t="s">
        <v>79</v>
      </c>
      <c r="U3754" s="22" t="s">
        <v>247</v>
      </c>
      <c r="V3754" s="22" t="s">
        <v>132</v>
      </c>
      <c r="W3754" s="22" t="s">
        <v>902</v>
      </c>
      <c r="X3754" s="104">
        <v>105570</v>
      </c>
      <c r="Y3754" s="195" t="str">
        <f t="shared" si="1125"/>
        <v>1</v>
      </c>
      <c r="Z3754" s="196">
        <f t="shared" si="1126"/>
        <v>105570</v>
      </c>
      <c r="AA3754" s="22">
        <v>7.8</v>
      </c>
      <c r="AB3754" s="197">
        <f t="shared" si="1138"/>
        <v>823446</v>
      </c>
      <c r="AC3754" s="198">
        <f t="shared" si="1142"/>
        <v>138338.92800000001</v>
      </c>
      <c r="AD3754" s="169">
        <v>0.16800000000000001</v>
      </c>
      <c r="AE3754" s="199">
        <f t="shared" si="1143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30"/>
        <v>16190947.162761064</v>
      </c>
      <c r="AJ3754" s="200">
        <f t="shared" si="1131"/>
        <v>2256328.1660673413</v>
      </c>
      <c r="AK3754" s="201">
        <f t="shared" si="1144"/>
        <v>0.13935739171929745</v>
      </c>
      <c r="AL3754" s="24"/>
      <c r="AM3754" s="24"/>
      <c r="AN3754" s="24"/>
      <c r="AO3754" s="24"/>
      <c r="AP3754" s="165" t="str">
        <f t="shared" si="1145"/>
        <v>20251</v>
      </c>
      <c r="AQ3754" s="203" t="str">
        <f t="shared" si="1146"/>
        <v>20251USD</v>
      </c>
      <c r="AR3754" s="206" t="str">
        <f t="shared" si="1147"/>
        <v>YAMAHA_Mounter</v>
      </c>
      <c r="AS3754" s="22">
        <f t="shared" si="1148"/>
        <v>3</v>
      </c>
      <c r="AT3754" s="24" t="str">
        <f t="shared" si="1149"/>
        <v>0-3 months</v>
      </c>
    </row>
    <row r="3755" spans="1:46">
      <c r="A3755" s="33" t="str">
        <f t="shared" si="1140"/>
        <v>FY 24/25</v>
      </c>
      <c r="B3755" s="23">
        <v>2024</v>
      </c>
      <c r="C3755" s="23">
        <v>10</v>
      </c>
      <c r="D3755" s="202" t="str">
        <f t="shared" si="1121"/>
        <v>Q3</v>
      </c>
      <c r="E3755" s="33" t="str">
        <f t="shared" si="1139"/>
        <v>FY 24/25</v>
      </c>
      <c r="F3755" s="23">
        <v>2025</v>
      </c>
      <c r="G3755" s="23">
        <v>1</v>
      </c>
      <c r="H3755" s="29"/>
      <c r="I3755" s="204" t="str">
        <f t="shared" si="1141"/>
        <v>Q4</v>
      </c>
      <c r="J3755" s="188" t="s">
        <v>3655</v>
      </c>
      <c r="K3755" s="29" t="s">
        <v>3614</v>
      </c>
      <c r="L3755" s="24" t="s">
        <v>93</v>
      </c>
      <c r="M3755" s="13" t="s">
        <v>61</v>
      </c>
      <c r="N3755" s="22">
        <v>1</v>
      </c>
      <c r="O3755" s="22"/>
      <c r="P3755" s="202" t="str">
        <f t="shared" si="1150"/>
        <v>MAIN UNIT</v>
      </c>
      <c r="Q3755" s="22" t="s">
        <v>62</v>
      </c>
      <c r="R3755" s="22" t="s">
        <v>63</v>
      </c>
      <c r="S3755" s="22" t="s">
        <v>50</v>
      </c>
      <c r="T3755" s="22" t="s">
        <v>79</v>
      </c>
      <c r="U3755" s="22" t="s">
        <v>247</v>
      </c>
      <c r="V3755" s="22" t="s">
        <v>132</v>
      </c>
      <c r="W3755" s="22" t="s">
        <v>902</v>
      </c>
      <c r="X3755" s="104">
        <v>105570</v>
      </c>
      <c r="Y3755" s="195" t="str">
        <f t="shared" si="1125"/>
        <v>1</v>
      </c>
      <c r="Z3755" s="196">
        <f t="shared" si="1126"/>
        <v>105570</v>
      </c>
      <c r="AA3755" s="22">
        <v>7.8</v>
      </c>
      <c r="AB3755" s="197">
        <f t="shared" si="1138"/>
        <v>823446</v>
      </c>
      <c r="AC3755" s="198">
        <f t="shared" si="1142"/>
        <v>138338.92800000001</v>
      </c>
      <c r="AD3755" s="169">
        <v>0.16800000000000001</v>
      </c>
      <c r="AE3755" s="199">
        <f t="shared" si="1143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16190947.162761064</v>
      </c>
      <c r="AJ3755" s="200">
        <f t="shared" si="1131"/>
        <v>2256328.1660673413</v>
      </c>
      <c r="AK3755" s="201">
        <f t="shared" si="1144"/>
        <v>0.13935739171929745</v>
      </c>
      <c r="AL3755" s="24"/>
      <c r="AM3755" s="24"/>
      <c r="AN3755" s="24"/>
      <c r="AO3755" s="24"/>
      <c r="AP3755" s="165" t="str">
        <f t="shared" si="1145"/>
        <v>20251</v>
      </c>
      <c r="AQ3755" s="203" t="str">
        <f t="shared" si="1146"/>
        <v>20251USD</v>
      </c>
      <c r="AR3755" s="206" t="str">
        <f t="shared" si="1147"/>
        <v>YAMAHA_Mounter</v>
      </c>
      <c r="AS3755" s="22">
        <f t="shared" si="1148"/>
        <v>3</v>
      </c>
      <c r="AT3755" s="24" t="str">
        <f t="shared" si="1149"/>
        <v>0-3 months</v>
      </c>
    </row>
    <row r="3756" spans="1:46">
      <c r="A3756" s="33" t="str">
        <f t="shared" si="1140"/>
        <v>FY 24/25</v>
      </c>
      <c r="B3756" s="23">
        <v>2024</v>
      </c>
      <c r="C3756" s="23">
        <v>10</v>
      </c>
      <c r="D3756" s="202" t="str">
        <f t="shared" si="1121"/>
        <v>Q3</v>
      </c>
      <c r="E3756" s="33" t="str">
        <f t="shared" si="1139"/>
        <v>FY 24/25</v>
      </c>
      <c r="F3756" s="23">
        <v>2025</v>
      </c>
      <c r="G3756" s="23">
        <v>1</v>
      </c>
      <c r="H3756" s="29"/>
      <c r="I3756" s="204" t="str">
        <f t="shared" si="1141"/>
        <v>Q4</v>
      </c>
      <c r="J3756" s="188" t="s">
        <v>3655</v>
      </c>
      <c r="K3756" s="29" t="s">
        <v>3614</v>
      </c>
      <c r="L3756" s="24" t="s">
        <v>68</v>
      </c>
      <c r="M3756" s="13" t="s">
        <v>61</v>
      </c>
      <c r="N3756" s="22">
        <v>1</v>
      </c>
      <c r="O3756" s="22"/>
      <c r="P3756" s="202" t="str">
        <f t="shared" si="1150"/>
        <v>MAIN UNIT</v>
      </c>
      <c r="Q3756" s="22" t="s">
        <v>62</v>
      </c>
      <c r="R3756" s="22" t="s">
        <v>63</v>
      </c>
      <c r="S3756" s="22" t="s">
        <v>50</v>
      </c>
      <c r="T3756" s="22" t="s">
        <v>79</v>
      </c>
      <c r="U3756" s="22" t="s">
        <v>247</v>
      </c>
      <c r="V3756" s="22" t="s">
        <v>132</v>
      </c>
      <c r="W3756" s="22" t="s">
        <v>902</v>
      </c>
      <c r="X3756" s="104">
        <v>73440</v>
      </c>
      <c r="Y3756" s="195" t="str">
        <f t="shared" si="1125"/>
        <v>1</v>
      </c>
      <c r="Z3756" s="196">
        <f t="shared" si="1126"/>
        <v>73440</v>
      </c>
      <c r="AA3756" s="22">
        <v>7.8</v>
      </c>
      <c r="AB3756" s="197">
        <f t="shared" si="1138"/>
        <v>572832</v>
      </c>
      <c r="AC3756" s="198">
        <f t="shared" si="1142"/>
        <v>96235.776000000013</v>
      </c>
      <c r="AD3756" s="169">
        <v>0.16800000000000001</v>
      </c>
      <c r="AE3756" s="199">
        <f t="shared" si="1143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16190947.162761064</v>
      </c>
      <c r="AJ3756" s="200">
        <f t="shared" si="1131"/>
        <v>2256328.1660673413</v>
      </c>
      <c r="AK3756" s="201">
        <f t="shared" si="1144"/>
        <v>0.13935739171929745</v>
      </c>
      <c r="AL3756" s="24"/>
      <c r="AM3756" s="24"/>
      <c r="AN3756" s="24"/>
      <c r="AO3756" s="24"/>
      <c r="AP3756" s="165" t="str">
        <f t="shared" si="1145"/>
        <v>20251</v>
      </c>
      <c r="AQ3756" s="203" t="str">
        <f t="shared" si="1146"/>
        <v>20251USD</v>
      </c>
      <c r="AR3756" s="206" t="str">
        <f t="shared" si="1147"/>
        <v>YAMAHA_Mounter</v>
      </c>
      <c r="AS3756" s="22">
        <f t="shared" si="1148"/>
        <v>3</v>
      </c>
      <c r="AT3756" s="24" t="str">
        <f t="shared" si="1149"/>
        <v>0-3 months</v>
      </c>
    </row>
    <row r="3757" spans="1:46">
      <c r="A3757" s="33" t="str">
        <f t="shared" si="1140"/>
        <v>cancel</v>
      </c>
      <c r="B3757" s="23" t="s">
        <v>186</v>
      </c>
      <c r="C3757" s="23" t="s">
        <v>186</v>
      </c>
      <c r="D3757" s="202" t="b">
        <f t="shared" si="1121"/>
        <v>0</v>
      </c>
      <c r="E3757" s="33" t="str">
        <f t="shared" si="1139"/>
        <v>Cancel</v>
      </c>
      <c r="F3757" s="23" t="s">
        <v>186</v>
      </c>
      <c r="G3757" s="23" t="s">
        <v>186</v>
      </c>
      <c r="H3757" s="29"/>
      <c r="I3757" s="204" t="str">
        <f t="shared" si="1141"/>
        <v>Cancel</v>
      </c>
      <c r="J3757" s="188" t="s">
        <v>3591</v>
      </c>
      <c r="K3757" s="29" t="s">
        <v>990</v>
      </c>
      <c r="L3757" s="17" t="s">
        <v>3674</v>
      </c>
      <c r="M3757" s="13" t="s">
        <v>61</v>
      </c>
      <c r="N3757" s="22">
        <v>1</v>
      </c>
      <c r="O3757" s="22"/>
      <c r="P3757" s="202" t="str">
        <f t="shared" si="1150"/>
        <v>MAIN UNIT</v>
      </c>
      <c r="Q3757" s="22" t="s">
        <v>62</v>
      </c>
      <c r="R3757" s="22" t="s">
        <v>2056</v>
      </c>
      <c r="S3757" s="22" t="s">
        <v>50</v>
      </c>
      <c r="T3757" s="22" t="s">
        <v>79</v>
      </c>
      <c r="U3757" s="22" t="s">
        <v>247</v>
      </c>
      <c r="V3757" s="22" t="s">
        <v>3593</v>
      </c>
      <c r="W3757" s="22" t="s">
        <v>902</v>
      </c>
      <c r="X3757" s="104">
        <v>35000</v>
      </c>
      <c r="Y3757" s="195" t="str">
        <f t="shared" si="1125"/>
        <v>1</v>
      </c>
      <c r="Z3757" s="196">
        <f t="shared" si="1126"/>
        <v>35000</v>
      </c>
      <c r="AA3757" s="22">
        <v>7.8</v>
      </c>
      <c r="AB3757" s="197">
        <f t="shared" si="1138"/>
        <v>273000</v>
      </c>
      <c r="AC3757" s="198">
        <f t="shared" si="1142"/>
        <v>32760</v>
      </c>
      <c r="AD3757" s="169">
        <v>0.12</v>
      </c>
      <c r="AE3757" s="199">
        <f t="shared" si="1143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30"/>
        <v>498509697.5142017</v>
      </c>
      <c r="AJ3757" s="200">
        <f t="shared" si="1131"/>
        <v>59391834.079470724</v>
      </c>
      <c r="AK3757" s="201">
        <f t="shared" si="1144"/>
        <v>0.11913877378038118</v>
      </c>
      <c r="AL3757" s="24"/>
      <c r="AM3757" s="24"/>
      <c r="AN3757" s="24"/>
      <c r="AO3757" s="24"/>
      <c r="AP3757" s="165" t="str">
        <f t="shared" si="1145"/>
        <v>CancelCancel</v>
      </c>
      <c r="AQ3757" s="203" t="str">
        <f t="shared" si="1146"/>
        <v>CancelCancelUSD</v>
      </c>
      <c r="AR3757" s="206" t="str">
        <f t="shared" si="1147"/>
        <v>YAMAHA_Non_Mounter</v>
      </c>
      <c r="AS3757" s="22" t="str">
        <f t="shared" si="1148"/>
        <v/>
      </c>
      <c r="AT3757" s="24" t="str">
        <f t="shared" si="1149"/>
        <v/>
      </c>
    </row>
    <row r="3758" spans="1:46">
      <c r="A3758" s="33" t="str">
        <f t="shared" si="1140"/>
        <v>cancel</v>
      </c>
      <c r="B3758" s="23" t="s">
        <v>186</v>
      </c>
      <c r="C3758" s="23" t="s">
        <v>186</v>
      </c>
      <c r="D3758" s="202" t="b">
        <f t="shared" si="1121"/>
        <v>0</v>
      </c>
      <c r="E3758" s="33" t="str">
        <f t="shared" si="1139"/>
        <v>Cancel</v>
      </c>
      <c r="F3758" s="23" t="s">
        <v>186</v>
      </c>
      <c r="G3758" s="23" t="s">
        <v>186</v>
      </c>
      <c r="H3758" s="29"/>
      <c r="I3758" s="204" t="str">
        <f t="shared" si="1141"/>
        <v>Cancel</v>
      </c>
      <c r="J3758" s="188" t="s">
        <v>3592</v>
      </c>
      <c r="K3758" s="29" t="s">
        <v>990</v>
      </c>
      <c r="L3758" s="24" t="s">
        <v>2621</v>
      </c>
      <c r="M3758" s="13" t="s">
        <v>61</v>
      </c>
      <c r="N3758" s="22">
        <v>1</v>
      </c>
      <c r="O3758" s="22"/>
      <c r="P3758" s="202" t="str">
        <f t="shared" si="1150"/>
        <v>MAIN UNIT</v>
      </c>
      <c r="Q3758" s="22" t="s">
        <v>62</v>
      </c>
      <c r="R3758" s="22" t="s">
        <v>2056</v>
      </c>
      <c r="S3758" s="22" t="s">
        <v>50</v>
      </c>
      <c r="T3758" s="22" t="s">
        <v>79</v>
      </c>
      <c r="U3758" s="22" t="s">
        <v>247</v>
      </c>
      <c r="V3758" s="22" t="s">
        <v>3593</v>
      </c>
      <c r="W3758" s="22" t="s">
        <v>902</v>
      </c>
      <c r="X3758" s="104">
        <v>82500</v>
      </c>
      <c r="Y3758" s="195" t="str">
        <f t="shared" si="1125"/>
        <v>1</v>
      </c>
      <c r="Z3758" s="196">
        <f t="shared" si="1126"/>
        <v>82500</v>
      </c>
      <c r="AA3758" s="22">
        <v>7.8</v>
      </c>
      <c r="AB3758" s="197">
        <f t="shared" si="1138"/>
        <v>643500</v>
      </c>
      <c r="AC3758" s="198">
        <f t="shared" si="1142"/>
        <v>77220</v>
      </c>
      <c r="AD3758" s="169">
        <v>0.12</v>
      </c>
      <c r="AE3758" s="199">
        <f t="shared" si="1143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30"/>
        <v>498509697.5142017</v>
      </c>
      <c r="AJ3758" s="200">
        <f t="shared" si="1131"/>
        <v>59391834.079470724</v>
      </c>
      <c r="AK3758" s="201">
        <f t="shared" si="1144"/>
        <v>0.11913877378038118</v>
      </c>
      <c r="AL3758" s="24"/>
      <c r="AM3758" s="24"/>
      <c r="AN3758" s="24"/>
      <c r="AO3758" s="24"/>
      <c r="AP3758" s="165" t="str">
        <f t="shared" si="1145"/>
        <v>CancelCancel</v>
      </c>
      <c r="AQ3758" s="203" t="str">
        <f t="shared" si="1146"/>
        <v>CancelCancelUSD</v>
      </c>
      <c r="AR3758" s="206" t="str">
        <f t="shared" si="1147"/>
        <v>YAMAHA_Non_Mounter</v>
      </c>
      <c r="AS3758" s="22" t="str">
        <f t="shared" si="1148"/>
        <v/>
      </c>
      <c r="AT3758" s="24" t="str">
        <f t="shared" si="1149"/>
        <v/>
      </c>
    </row>
    <row r="3759" spans="1:46">
      <c r="A3759" s="33" t="str">
        <f t="shared" si="1140"/>
        <v>FY 24/25</v>
      </c>
      <c r="B3759" s="23">
        <v>2024</v>
      </c>
      <c r="C3759" s="23">
        <v>10</v>
      </c>
      <c r="D3759" s="33" t="str">
        <f t="shared" si="1121"/>
        <v>Q3</v>
      </c>
      <c r="E3759" s="33" t="str">
        <f t="shared" si="1139"/>
        <v>FY 24/25</v>
      </c>
      <c r="F3759" s="23">
        <v>2025</v>
      </c>
      <c r="G3759" s="23">
        <v>2</v>
      </c>
      <c r="H3759" s="29"/>
      <c r="I3759" s="93" t="str">
        <f t="shared" si="1141"/>
        <v>Q4</v>
      </c>
      <c r="J3759" s="188" t="s">
        <v>3594</v>
      </c>
      <c r="K3759" s="29" t="s">
        <v>3595</v>
      </c>
      <c r="L3759" s="24" t="s">
        <v>93</v>
      </c>
      <c r="M3759" s="13" t="s">
        <v>61</v>
      </c>
      <c r="N3759" s="22">
        <v>1</v>
      </c>
      <c r="O3759" s="22"/>
      <c r="P3759" s="33" t="str">
        <f t="shared" si="1150"/>
        <v>MAIN UNIT</v>
      </c>
      <c r="Q3759" s="22" t="s">
        <v>69</v>
      </c>
      <c r="R3759" s="22" t="s">
        <v>63</v>
      </c>
      <c r="S3759" s="22" t="s">
        <v>50</v>
      </c>
      <c r="T3759" s="22" t="s">
        <v>79</v>
      </c>
      <c r="U3759" s="22" t="s">
        <v>79</v>
      </c>
      <c r="V3759" s="22" t="s">
        <v>122</v>
      </c>
      <c r="W3759" s="22" t="s">
        <v>110</v>
      </c>
      <c r="X3759" s="104">
        <v>13800000</v>
      </c>
      <c r="Y3759" s="31" t="str">
        <f t="shared" si="1125"/>
        <v>1</v>
      </c>
      <c r="Z3759" s="239">
        <f t="shared" si="1126"/>
        <v>13800000</v>
      </c>
      <c r="AA3759" s="22">
        <v>5.11E-2</v>
      </c>
      <c r="AB3759" s="240">
        <f t="shared" si="1138"/>
        <v>705180</v>
      </c>
      <c r="AC3759" s="25">
        <f t="shared" si="1142"/>
        <v>84621.599999999991</v>
      </c>
      <c r="AD3759" s="169">
        <v>0.12</v>
      </c>
      <c r="AE3759" s="26">
        <f t="shared" si="1143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30"/>
        <v>29817563.811504427</v>
      </c>
      <c r="AJ3759" s="27">
        <f t="shared" si="1131"/>
        <v>3578107.6573805306</v>
      </c>
      <c r="AK3759" s="241">
        <f t="shared" si="1144"/>
        <v>0.11999999999999998</v>
      </c>
      <c r="AL3759" s="24"/>
      <c r="AM3759" s="24"/>
      <c r="AN3759" s="24"/>
      <c r="AO3759" s="24"/>
      <c r="AP3759" s="165" t="str">
        <f t="shared" si="1145"/>
        <v>20252</v>
      </c>
      <c r="AQ3759" s="242" t="str">
        <f t="shared" si="1146"/>
        <v>20252JPY</v>
      </c>
      <c r="AR3759" s="243" t="str">
        <f t="shared" si="1147"/>
        <v>YAMAHA_Mounter</v>
      </c>
      <c r="AS3759" s="22">
        <f t="shared" si="1148"/>
        <v>4</v>
      </c>
      <c r="AT3759" s="24" t="str">
        <f t="shared" si="1149"/>
        <v>4-6 months</v>
      </c>
    </row>
    <row r="3760" spans="1:46">
      <c r="A3760" s="33" t="str">
        <f t="shared" si="1140"/>
        <v>FY 24/25</v>
      </c>
      <c r="B3760" s="23">
        <v>2024</v>
      </c>
      <c r="C3760" s="23">
        <v>10</v>
      </c>
      <c r="D3760" s="33" t="str">
        <f t="shared" si="1121"/>
        <v>Q3</v>
      </c>
      <c r="E3760" s="33" t="str">
        <f t="shared" si="1139"/>
        <v>FY 24/25</v>
      </c>
      <c r="F3760" s="23">
        <v>2025</v>
      </c>
      <c r="G3760" s="23">
        <v>2</v>
      </c>
      <c r="H3760" s="29"/>
      <c r="I3760" s="93" t="str">
        <f t="shared" si="1141"/>
        <v>Q4</v>
      </c>
      <c r="J3760" s="188" t="s">
        <v>3594</v>
      </c>
      <c r="K3760" s="29" t="s">
        <v>3595</v>
      </c>
      <c r="L3760" s="24" t="s">
        <v>93</v>
      </c>
      <c r="M3760" s="13" t="s">
        <v>61</v>
      </c>
      <c r="N3760" s="22">
        <v>1</v>
      </c>
      <c r="O3760" s="22"/>
      <c r="P3760" s="33" t="str">
        <f t="shared" si="1150"/>
        <v>MAIN UNIT</v>
      </c>
      <c r="Q3760" s="22" t="s">
        <v>69</v>
      </c>
      <c r="R3760" s="22" t="s">
        <v>63</v>
      </c>
      <c r="S3760" s="22" t="s">
        <v>50</v>
      </c>
      <c r="T3760" s="22" t="s">
        <v>79</v>
      </c>
      <c r="U3760" s="22" t="s">
        <v>79</v>
      </c>
      <c r="V3760" s="22" t="s">
        <v>122</v>
      </c>
      <c r="W3760" s="22" t="s">
        <v>110</v>
      </c>
      <c r="X3760" s="104">
        <v>13800000</v>
      </c>
      <c r="Y3760" s="31" t="str">
        <f t="shared" si="1125"/>
        <v>1</v>
      </c>
      <c r="Z3760" s="239">
        <f t="shared" si="1126"/>
        <v>13800000</v>
      </c>
      <c r="AA3760" s="22">
        <v>5.11E-2</v>
      </c>
      <c r="AB3760" s="240">
        <f t="shared" si="1138"/>
        <v>705180</v>
      </c>
      <c r="AC3760" s="25">
        <f t="shared" si="1142"/>
        <v>84621.599999999991</v>
      </c>
      <c r="AD3760" s="169">
        <v>0.12</v>
      </c>
      <c r="AE3760" s="26">
        <f t="shared" si="1143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30"/>
        <v>29817563.811504427</v>
      </c>
      <c r="AJ3760" s="27">
        <f t="shared" si="1131"/>
        <v>3578107.6573805306</v>
      </c>
      <c r="AK3760" s="241">
        <f t="shared" si="1144"/>
        <v>0.11999999999999998</v>
      </c>
      <c r="AL3760" s="24"/>
      <c r="AM3760" s="24"/>
      <c r="AN3760" s="24"/>
      <c r="AO3760" s="24"/>
      <c r="AP3760" s="165" t="str">
        <f t="shared" si="1145"/>
        <v>20252</v>
      </c>
      <c r="AQ3760" s="242" t="str">
        <f t="shared" si="1146"/>
        <v>20252JPY</v>
      </c>
      <c r="AR3760" s="243" t="str">
        <f t="shared" si="1147"/>
        <v>YAMAHA_Mounter</v>
      </c>
      <c r="AS3760" s="22">
        <f t="shared" si="1148"/>
        <v>4</v>
      </c>
      <c r="AT3760" s="24" t="str">
        <f t="shared" si="1149"/>
        <v>4-6 months</v>
      </c>
    </row>
    <row r="3761" spans="1:46">
      <c r="A3761" s="33" t="str">
        <f t="shared" si="1140"/>
        <v>FY 24/25</v>
      </c>
      <c r="B3761" s="23">
        <v>2024</v>
      </c>
      <c r="C3761" s="23">
        <v>10</v>
      </c>
      <c r="D3761" s="33" t="str">
        <f t="shared" si="1121"/>
        <v>Q3</v>
      </c>
      <c r="E3761" s="33" t="str">
        <f t="shared" si="1139"/>
        <v>FY 24/25</v>
      </c>
      <c r="F3761" s="23">
        <v>2025</v>
      </c>
      <c r="G3761" s="23">
        <v>2</v>
      </c>
      <c r="H3761" s="29"/>
      <c r="I3761" s="93" t="str">
        <f t="shared" si="1141"/>
        <v>Q4</v>
      </c>
      <c r="J3761" s="188" t="s">
        <v>3594</v>
      </c>
      <c r="K3761" s="29" t="s">
        <v>3595</v>
      </c>
      <c r="L3761" s="24" t="s">
        <v>93</v>
      </c>
      <c r="M3761" s="13" t="s">
        <v>61</v>
      </c>
      <c r="N3761" s="22">
        <v>1</v>
      </c>
      <c r="O3761" s="22"/>
      <c r="P3761" s="33" t="str">
        <f t="shared" si="1150"/>
        <v>MAIN UNIT</v>
      </c>
      <c r="Q3761" s="22" t="s">
        <v>69</v>
      </c>
      <c r="R3761" s="22" t="s">
        <v>63</v>
      </c>
      <c r="S3761" s="22" t="s">
        <v>50</v>
      </c>
      <c r="T3761" s="22" t="s">
        <v>79</v>
      </c>
      <c r="U3761" s="22" t="s">
        <v>79</v>
      </c>
      <c r="V3761" s="22" t="s">
        <v>122</v>
      </c>
      <c r="W3761" s="22" t="s">
        <v>110</v>
      </c>
      <c r="X3761" s="104">
        <v>13800000</v>
      </c>
      <c r="Y3761" s="31" t="str">
        <f t="shared" si="1125"/>
        <v>1</v>
      </c>
      <c r="Z3761" s="239">
        <f t="shared" si="1126"/>
        <v>13800000</v>
      </c>
      <c r="AA3761" s="22">
        <v>5.11E-2</v>
      </c>
      <c r="AB3761" s="240">
        <f t="shared" si="1138"/>
        <v>705180</v>
      </c>
      <c r="AC3761" s="25">
        <f t="shared" si="1142"/>
        <v>84621.599999999991</v>
      </c>
      <c r="AD3761" s="169">
        <v>0.12</v>
      </c>
      <c r="AE3761" s="26">
        <f t="shared" si="1143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30"/>
        <v>29817563.811504427</v>
      </c>
      <c r="AJ3761" s="27">
        <f t="shared" si="1131"/>
        <v>3578107.6573805306</v>
      </c>
      <c r="AK3761" s="241">
        <f t="shared" si="1144"/>
        <v>0.11999999999999998</v>
      </c>
      <c r="AL3761" s="24"/>
      <c r="AM3761" s="24"/>
      <c r="AN3761" s="24"/>
      <c r="AO3761" s="24"/>
      <c r="AP3761" s="165" t="str">
        <f t="shared" si="1145"/>
        <v>20252</v>
      </c>
      <c r="AQ3761" s="242" t="str">
        <f t="shared" si="1146"/>
        <v>20252JPY</v>
      </c>
      <c r="AR3761" s="243" t="str">
        <f t="shared" si="1147"/>
        <v>YAMAHA_Mounter</v>
      </c>
      <c r="AS3761" s="22">
        <f t="shared" si="1148"/>
        <v>4</v>
      </c>
      <c r="AT3761" s="24" t="str">
        <f t="shared" si="1149"/>
        <v>4-6 months</v>
      </c>
    </row>
    <row r="3762" spans="1:46">
      <c r="A3762" s="33" t="str">
        <f t="shared" si="1140"/>
        <v>FY 24/25</v>
      </c>
      <c r="B3762" s="23">
        <v>2024</v>
      </c>
      <c r="C3762" s="23">
        <v>10</v>
      </c>
      <c r="D3762" s="33" t="str">
        <f t="shared" ref="D3762:D3825" si="1151">IF(B3762="","",IF(AND(C3762&gt;=10,C3762&lt;=12),"Q3",IF(AND(C3762&gt;=1,C3762&lt;=3),"Q4",IF(AND(C3762&gt;=7,C3762&lt;=9),"Q2",IF(AND(C3762&gt;=4,C3762&lt;=6),"Q1")))))</f>
        <v>Q3</v>
      </c>
      <c r="E3762" s="33" t="str">
        <f t="shared" si="1139"/>
        <v>FY 24/25</v>
      </c>
      <c r="F3762" s="23">
        <v>2025</v>
      </c>
      <c r="G3762" s="23">
        <v>2</v>
      </c>
      <c r="H3762" s="29"/>
      <c r="I3762" s="93" t="str">
        <f t="shared" si="1141"/>
        <v>Q4</v>
      </c>
      <c r="J3762" s="188" t="s">
        <v>3594</v>
      </c>
      <c r="K3762" s="29" t="s">
        <v>3595</v>
      </c>
      <c r="L3762" s="24" t="s">
        <v>93</v>
      </c>
      <c r="M3762" s="13" t="s">
        <v>61</v>
      </c>
      <c r="N3762" s="22">
        <v>1</v>
      </c>
      <c r="O3762" s="22"/>
      <c r="P3762" s="33" t="str">
        <f t="shared" si="1150"/>
        <v>MAIN UNIT</v>
      </c>
      <c r="Q3762" s="22" t="s">
        <v>69</v>
      </c>
      <c r="R3762" s="22" t="s">
        <v>63</v>
      </c>
      <c r="S3762" s="22" t="s">
        <v>50</v>
      </c>
      <c r="T3762" s="22" t="s">
        <v>79</v>
      </c>
      <c r="U3762" s="22" t="s">
        <v>79</v>
      </c>
      <c r="V3762" s="22" t="s">
        <v>122</v>
      </c>
      <c r="W3762" s="22" t="s">
        <v>110</v>
      </c>
      <c r="X3762" s="104">
        <v>13800000</v>
      </c>
      <c r="Y3762" s="31" t="str">
        <f t="shared" si="1125"/>
        <v>1</v>
      </c>
      <c r="Z3762" s="239">
        <f t="shared" ref="Z3762:Z3825" si="1152">IF(X3762="","",X3762*MAX(O3762,N3762))</f>
        <v>13800000</v>
      </c>
      <c r="AA3762" s="22">
        <v>5.11E-2</v>
      </c>
      <c r="AB3762" s="240">
        <f t="shared" si="1138"/>
        <v>705180</v>
      </c>
      <c r="AC3762" s="25">
        <f t="shared" si="1142"/>
        <v>84621.599999999991</v>
      </c>
      <c r="AD3762" s="169">
        <v>0.12</v>
      </c>
      <c r="AE3762" s="26">
        <f t="shared" si="1143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30"/>
        <v>29817563.811504427</v>
      </c>
      <c r="AJ3762" s="27">
        <f t="shared" si="1131"/>
        <v>3578107.6573805306</v>
      </c>
      <c r="AK3762" s="241">
        <f t="shared" si="1144"/>
        <v>0.11999999999999998</v>
      </c>
      <c r="AL3762" s="24"/>
      <c r="AM3762" s="24"/>
      <c r="AN3762" s="24"/>
      <c r="AO3762" s="24"/>
      <c r="AP3762" s="165" t="str">
        <f t="shared" si="1145"/>
        <v>20252</v>
      </c>
      <c r="AQ3762" s="242" t="str">
        <f t="shared" si="1146"/>
        <v>20252JPY</v>
      </c>
      <c r="AR3762" s="243" t="str">
        <f t="shared" si="1147"/>
        <v>YAMAHA_Mounter</v>
      </c>
      <c r="AS3762" s="22">
        <f t="shared" si="1148"/>
        <v>4</v>
      </c>
      <c r="AT3762" s="24" t="str">
        <f t="shared" si="1149"/>
        <v>4-6 months</v>
      </c>
    </row>
    <row r="3763" spans="1:46">
      <c r="A3763" s="33" t="str">
        <f t="shared" si="1140"/>
        <v>FY 24/25</v>
      </c>
      <c r="B3763" s="23">
        <v>2024</v>
      </c>
      <c r="C3763" s="23">
        <v>10</v>
      </c>
      <c r="D3763" s="33" t="str">
        <f t="shared" si="1151"/>
        <v>Q3</v>
      </c>
      <c r="E3763" s="33" t="str">
        <f t="shared" si="1139"/>
        <v>FY 24/25</v>
      </c>
      <c r="F3763" s="23">
        <v>2025</v>
      </c>
      <c r="G3763" s="23">
        <v>2</v>
      </c>
      <c r="H3763" s="29"/>
      <c r="I3763" s="93" t="str">
        <f t="shared" si="1141"/>
        <v>Q4</v>
      </c>
      <c r="J3763" s="188" t="s">
        <v>3594</v>
      </c>
      <c r="K3763" s="29" t="s">
        <v>3595</v>
      </c>
      <c r="L3763" s="24" t="s">
        <v>93</v>
      </c>
      <c r="M3763" s="13" t="s">
        <v>61</v>
      </c>
      <c r="N3763" s="22">
        <v>1</v>
      </c>
      <c r="O3763" s="22"/>
      <c r="P3763" s="33" t="str">
        <f t="shared" si="1150"/>
        <v>MAIN UNIT</v>
      </c>
      <c r="Q3763" s="22" t="s">
        <v>69</v>
      </c>
      <c r="R3763" s="22" t="s">
        <v>63</v>
      </c>
      <c r="S3763" s="22" t="s">
        <v>50</v>
      </c>
      <c r="T3763" s="22" t="s">
        <v>79</v>
      </c>
      <c r="U3763" s="22" t="s">
        <v>79</v>
      </c>
      <c r="V3763" s="22" t="s">
        <v>122</v>
      </c>
      <c r="W3763" s="22" t="s">
        <v>110</v>
      </c>
      <c r="X3763" s="104">
        <v>13800000</v>
      </c>
      <c r="Y3763" s="31" t="str">
        <f t="shared" si="1125"/>
        <v>1</v>
      </c>
      <c r="Z3763" s="239">
        <f t="shared" si="1152"/>
        <v>13800000</v>
      </c>
      <c r="AA3763" s="22">
        <v>5.11E-2</v>
      </c>
      <c r="AB3763" s="240">
        <f t="shared" si="1138"/>
        <v>705180</v>
      </c>
      <c r="AC3763" s="25">
        <f t="shared" si="1142"/>
        <v>84621.599999999991</v>
      </c>
      <c r="AD3763" s="169">
        <v>0.12</v>
      </c>
      <c r="AE3763" s="26">
        <f t="shared" si="1143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30"/>
        <v>29817563.811504427</v>
      </c>
      <c r="AJ3763" s="27">
        <f t="shared" si="1131"/>
        <v>3578107.6573805306</v>
      </c>
      <c r="AK3763" s="241">
        <f t="shared" si="1144"/>
        <v>0.11999999999999998</v>
      </c>
      <c r="AL3763" s="24"/>
      <c r="AM3763" s="24"/>
      <c r="AN3763" s="24"/>
      <c r="AO3763" s="24"/>
      <c r="AP3763" s="165" t="str">
        <f t="shared" si="1145"/>
        <v>20252</v>
      </c>
      <c r="AQ3763" s="242" t="str">
        <f t="shared" si="1146"/>
        <v>20252JPY</v>
      </c>
      <c r="AR3763" s="243" t="str">
        <f t="shared" si="1147"/>
        <v>YAMAHA_Mounter</v>
      </c>
      <c r="AS3763" s="22">
        <f t="shared" si="1148"/>
        <v>4</v>
      </c>
      <c r="AT3763" s="24" t="str">
        <f t="shared" si="1149"/>
        <v>4-6 months</v>
      </c>
    </row>
    <row r="3764" spans="1:46">
      <c r="A3764" s="33" t="str">
        <f t="shared" si="1140"/>
        <v>FY 24/25</v>
      </c>
      <c r="B3764" s="23">
        <v>2024</v>
      </c>
      <c r="C3764" s="23">
        <v>10</v>
      </c>
      <c r="D3764" s="33" t="str">
        <f t="shared" si="1151"/>
        <v>Q3</v>
      </c>
      <c r="E3764" s="33" t="str">
        <f t="shared" si="1139"/>
        <v>FY 24/25</v>
      </c>
      <c r="F3764" s="23">
        <v>2025</v>
      </c>
      <c r="G3764" s="23">
        <v>2</v>
      </c>
      <c r="H3764" s="29"/>
      <c r="I3764" s="93" t="str">
        <f t="shared" si="1141"/>
        <v>Q4</v>
      </c>
      <c r="J3764" s="188" t="s">
        <v>3594</v>
      </c>
      <c r="K3764" s="29" t="s">
        <v>3595</v>
      </c>
      <c r="L3764" s="24" t="s">
        <v>93</v>
      </c>
      <c r="M3764" s="13" t="s">
        <v>61</v>
      </c>
      <c r="N3764" s="22">
        <v>1</v>
      </c>
      <c r="O3764" s="22"/>
      <c r="P3764" s="33" t="str">
        <f t="shared" si="1150"/>
        <v>MAIN UNIT</v>
      </c>
      <c r="Q3764" s="22" t="s">
        <v>69</v>
      </c>
      <c r="R3764" s="22" t="s">
        <v>63</v>
      </c>
      <c r="S3764" s="22" t="s">
        <v>50</v>
      </c>
      <c r="T3764" s="22" t="s">
        <v>79</v>
      </c>
      <c r="U3764" s="22" t="s">
        <v>79</v>
      </c>
      <c r="V3764" s="22" t="s">
        <v>122</v>
      </c>
      <c r="W3764" s="22" t="s">
        <v>110</v>
      </c>
      <c r="X3764" s="104">
        <v>13800000</v>
      </c>
      <c r="Y3764" s="31" t="str">
        <f t="shared" ref="Y3764:Y3827" si="1153">IF(W3764="","",IF(W3764="RMB","1.13", "1"))</f>
        <v>1</v>
      </c>
      <c r="Z3764" s="239">
        <f t="shared" si="1152"/>
        <v>13800000</v>
      </c>
      <c r="AA3764" s="22">
        <v>5.11E-2</v>
      </c>
      <c r="AB3764" s="240">
        <f t="shared" si="1138"/>
        <v>705180</v>
      </c>
      <c r="AC3764" s="25">
        <f t="shared" si="1142"/>
        <v>84621.599999999991</v>
      </c>
      <c r="AD3764" s="169">
        <v>0.12</v>
      </c>
      <c r="AE3764" s="26">
        <f t="shared" si="1143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30"/>
        <v>29817563.811504427</v>
      </c>
      <c r="AJ3764" s="27">
        <f t="shared" si="1131"/>
        <v>3578107.6573805306</v>
      </c>
      <c r="AK3764" s="241">
        <f t="shared" si="1144"/>
        <v>0.11999999999999998</v>
      </c>
      <c r="AL3764" s="24"/>
      <c r="AM3764" s="24"/>
      <c r="AN3764" s="24"/>
      <c r="AO3764" s="24"/>
      <c r="AP3764" s="165" t="str">
        <f t="shared" si="1145"/>
        <v>20252</v>
      </c>
      <c r="AQ3764" s="242" t="str">
        <f t="shared" si="1146"/>
        <v>20252JPY</v>
      </c>
      <c r="AR3764" s="243" t="str">
        <f t="shared" si="1147"/>
        <v>YAMAHA_Mounter</v>
      </c>
      <c r="AS3764" s="22">
        <f t="shared" si="1148"/>
        <v>4</v>
      </c>
      <c r="AT3764" s="24" t="str">
        <f t="shared" si="1149"/>
        <v>4-6 months</v>
      </c>
    </row>
    <row r="3765" spans="1:46">
      <c r="A3765" s="33" t="str">
        <f t="shared" si="1140"/>
        <v>FY 24/25</v>
      </c>
      <c r="B3765" s="23">
        <v>2024</v>
      </c>
      <c r="C3765" s="23">
        <v>10</v>
      </c>
      <c r="D3765" s="33" t="str">
        <f t="shared" si="1151"/>
        <v>Q3</v>
      </c>
      <c r="E3765" s="33" t="str">
        <f t="shared" si="1139"/>
        <v>FY 24/25</v>
      </c>
      <c r="F3765" s="23">
        <v>2025</v>
      </c>
      <c r="G3765" s="23">
        <v>2</v>
      </c>
      <c r="H3765" s="29"/>
      <c r="I3765" s="93" t="str">
        <f t="shared" si="1141"/>
        <v>Q4</v>
      </c>
      <c r="J3765" s="188" t="s">
        <v>3594</v>
      </c>
      <c r="K3765" s="29" t="s">
        <v>3595</v>
      </c>
      <c r="L3765" s="24" t="s">
        <v>68</v>
      </c>
      <c r="M3765" s="13" t="s">
        <v>61</v>
      </c>
      <c r="N3765" s="22">
        <v>1</v>
      </c>
      <c r="O3765" s="22"/>
      <c r="P3765" s="33" t="str">
        <f t="shared" si="1150"/>
        <v>MAIN UNIT</v>
      </c>
      <c r="Q3765" s="22" t="s">
        <v>69</v>
      </c>
      <c r="R3765" s="22" t="s">
        <v>63</v>
      </c>
      <c r="S3765" s="22" t="s">
        <v>50</v>
      </c>
      <c r="T3765" s="22" t="s">
        <v>79</v>
      </c>
      <c r="U3765" s="22" t="s">
        <v>79</v>
      </c>
      <c r="V3765" s="22" t="s">
        <v>122</v>
      </c>
      <c r="W3765" s="22" t="s">
        <v>110</v>
      </c>
      <c r="X3765" s="104">
        <v>9920000</v>
      </c>
      <c r="Y3765" s="31" t="str">
        <f t="shared" si="1153"/>
        <v>1</v>
      </c>
      <c r="Z3765" s="239">
        <f t="shared" si="1152"/>
        <v>9920000</v>
      </c>
      <c r="AA3765" s="22">
        <v>5.11E-2</v>
      </c>
      <c r="AB3765" s="240">
        <f t="shared" si="1138"/>
        <v>506912</v>
      </c>
      <c r="AC3765" s="25">
        <f t="shared" si="1142"/>
        <v>60829.439999999995</v>
      </c>
      <c r="AD3765" s="169">
        <v>0.12</v>
      </c>
      <c r="AE3765" s="26">
        <f t="shared" si="1143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30"/>
        <v>29817563.811504427</v>
      </c>
      <c r="AJ3765" s="27">
        <f t="shared" si="1131"/>
        <v>3578107.6573805306</v>
      </c>
      <c r="AK3765" s="241">
        <f t="shared" si="1144"/>
        <v>0.11999999999999998</v>
      </c>
      <c r="AL3765" s="24"/>
      <c r="AM3765" s="24"/>
      <c r="AN3765" s="24"/>
      <c r="AO3765" s="24"/>
      <c r="AP3765" s="165" t="str">
        <f t="shared" si="1145"/>
        <v>20252</v>
      </c>
      <c r="AQ3765" s="242" t="str">
        <f t="shared" si="1146"/>
        <v>20252JPY</v>
      </c>
      <c r="AR3765" s="243" t="str">
        <f t="shared" si="1147"/>
        <v>YAMAHA_Mounter</v>
      </c>
      <c r="AS3765" s="22">
        <f t="shared" si="1148"/>
        <v>4</v>
      </c>
      <c r="AT3765" s="24" t="str">
        <f t="shared" si="1149"/>
        <v>4-6 months</v>
      </c>
    </row>
    <row r="3766" spans="1:46">
      <c r="A3766" s="33" t="str">
        <f t="shared" si="1140"/>
        <v>FY 24/25</v>
      </c>
      <c r="B3766" s="23">
        <v>2024</v>
      </c>
      <c r="C3766" s="23">
        <v>10</v>
      </c>
      <c r="D3766" s="33" t="str">
        <f t="shared" si="1151"/>
        <v>Q3</v>
      </c>
      <c r="E3766" s="33" t="str">
        <f t="shared" si="1139"/>
        <v>FY 24/25</v>
      </c>
      <c r="F3766" s="23">
        <v>2025</v>
      </c>
      <c r="G3766" s="23">
        <v>2</v>
      </c>
      <c r="H3766" s="29"/>
      <c r="I3766" s="93" t="str">
        <f t="shared" si="1141"/>
        <v>Q4</v>
      </c>
      <c r="J3766" s="188" t="s">
        <v>3594</v>
      </c>
      <c r="K3766" s="29" t="s">
        <v>3595</v>
      </c>
      <c r="L3766" s="24" t="s">
        <v>68</v>
      </c>
      <c r="M3766" s="13" t="s">
        <v>61</v>
      </c>
      <c r="N3766" s="22">
        <v>1</v>
      </c>
      <c r="O3766" s="22"/>
      <c r="P3766" s="33" t="str">
        <f t="shared" si="1150"/>
        <v>MAIN UNIT</v>
      </c>
      <c r="Q3766" s="22" t="s">
        <v>69</v>
      </c>
      <c r="R3766" s="22" t="s">
        <v>63</v>
      </c>
      <c r="S3766" s="22" t="s">
        <v>50</v>
      </c>
      <c r="T3766" s="22" t="s">
        <v>79</v>
      </c>
      <c r="U3766" s="22" t="s">
        <v>79</v>
      </c>
      <c r="V3766" s="22" t="s">
        <v>122</v>
      </c>
      <c r="W3766" s="22" t="s">
        <v>110</v>
      </c>
      <c r="X3766" s="104">
        <v>9920000</v>
      </c>
      <c r="Y3766" s="31" t="str">
        <f t="shared" si="1153"/>
        <v>1</v>
      </c>
      <c r="Z3766" s="239">
        <f t="shared" si="1152"/>
        <v>9920000</v>
      </c>
      <c r="AA3766" s="22">
        <v>5.11E-2</v>
      </c>
      <c r="AB3766" s="240">
        <f t="shared" si="1138"/>
        <v>506912</v>
      </c>
      <c r="AC3766" s="25">
        <f t="shared" si="1142"/>
        <v>60829.439999999995</v>
      </c>
      <c r="AD3766" s="169">
        <v>0.12</v>
      </c>
      <c r="AE3766" s="26">
        <f t="shared" si="1143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30"/>
        <v>29817563.811504427</v>
      </c>
      <c r="AJ3766" s="27">
        <f t="shared" si="1131"/>
        <v>3578107.6573805306</v>
      </c>
      <c r="AK3766" s="241">
        <f t="shared" si="1144"/>
        <v>0.11999999999999998</v>
      </c>
      <c r="AL3766" s="24"/>
      <c r="AM3766" s="24"/>
      <c r="AN3766" s="24"/>
      <c r="AO3766" s="24"/>
      <c r="AP3766" s="165" t="str">
        <f t="shared" si="1145"/>
        <v>20252</v>
      </c>
      <c r="AQ3766" s="242" t="str">
        <f t="shared" si="1146"/>
        <v>20252JPY</v>
      </c>
      <c r="AR3766" s="243" t="str">
        <f t="shared" si="1147"/>
        <v>YAMAHA_Mounter</v>
      </c>
      <c r="AS3766" s="22">
        <f t="shared" si="1148"/>
        <v>4</v>
      </c>
      <c r="AT3766" s="24" t="str">
        <f t="shared" si="1149"/>
        <v>4-6 months</v>
      </c>
    </row>
    <row r="3767" spans="1:46">
      <c r="A3767" s="33" t="str">
        <f t="shared" si="1140"/>
        <v>FY 24/25</v>
      </c>
      <c r="B3767" s="23">
        <v>2024</v>
      </c>
      <c r="C3767" s="23">
        <v>10</v>
      </c>
      <c r="D3767" s="33" t="str">
        <f t="shared" si="1151"/>
        <v>Q3</v>
      </c>
      <c r="E3767" s="33" t="str">
        <f t="shared" si="1139"/>
        <v>FY 24/25</v>
      </c>
      <c r="F3767" s="23">
        <v>2025</v>
      </c>
      <c r="G3767" s="23">
        <v>2</v>
      </c>
      <c r="H3767" s="29"/>
      <c r="I3767" s="93" t="str">
        <f t="shared" si="1141"/>
        <v>Q4</v>
      </c>
      <c r="J3767" s="188" t="s">
        <v>3594</v>
      </c>
      <c r="K3767" s="29" t="s">
        <v>3595</v>
      </c>
      <c r="L3767" s="24" t="s">
        <v>68</v>
      </c>
      <c r="M3767" s="13" t="s">
        <v>61</v>
      </c>
      <c r="N3767" s="22">
        <v>1</v>
      </c>
      <c r="O3767" s="22"/>
      <c r="P3767" s="33" t="str">
        <f t="shared" si="1150"/>
        <v>MAIN UNIT</v>
      </c>
      <c r="Q3767" s="22" t="s">
        <v>69</v>
      </c>
      <c r="R3767" s="22" t="s">
        <v>63</v>
      </c>
      <c r="S3767" s="22" t="s">
        <v>50</v>
      </c>
      <c r="T3767" s="22" t="s">
        <v>79</v>
      </c>
      <c r="U3767" s="22" t="s">
        <v>79</v>
      </c>
      <c r="V3767" s="22" t="s">
        <v>122</v>
      </c>
      <c r="W3767" s="22" t="s">
        <v>110</v>
      </c>
      <c r="X3767" s="104">
        <v>9920000</v>
      </c>
      <c r="Y3767" s="31" t="str">
        <f t="shared" si="1153"/>
        <v>1</v>
      </c>
      <c r="Z3767" s="239">
        <f t="shared" si="1152"/>
        <v>9920000</v>
      </c>
      <c r="AA3767" s="22">
        <v>5.11E-2</v>
      </c>
      <c r="AB3767" s="240">
        <f t="shared" si="1138"/>
        <v>506912</v>
      </c>
      <c r="AC3767" s="25">
        <f t="shared" si="1142"/>
        <v>60829.439999999995</v>
      </c>
      <c r="AD3767" s="169">
        <v>0.12</v>
      </c>
      <c r="AE3767" s="26">
        <f t="shared" si="1143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30"/>
        <v>29817563.811504427</v>
      </c>
      <c r="AJ3767" s="27">
        <f t="shared" si="1131"/>
        <v>3578107.6573805306</v>
      </c>
      <c r="AK3767" s="241">
        <f t="shared" si="1144"/>
        <v>0.11999999999999998</v>
      </c>
      <c r="AL3767" s="24"/>
      <c r="AM3767" s="24"/>
      <c r="AN3767" s="24"/>
      <c r="AO3767" s="24"/>
      <c r="AP3767" s="165" t="str">
        <f t="shared" si="1145"/>
        <v>20252</v>
      </c>
      <c r="AQ3767" s="242" t="str">
        <f t="shared" si="1146"/>
        <v>20252JPY</v>
      </c>
      <c r="AR3767" s="243" t="str">
        <f t="shared" si="1147"/>
        <v>YAMAHA_Mounter</v>
      </c>
      <c r="AS3767" s="22">
        <f t="shared" si="1148"/>
        <v>4</v>
      </c>
      <c r="AT3767" s="24" t="str">
        <f t="shared" si="1149"/>
        <v>4-6 months</v>
      </c>
    </row>
    <row r="3768" spans="1:46">
      <c r="A3768" s="33" t="str">
        <f t="shared" si="1140"/>
        <v>FY 24/25</v>
      </c>
      <c r="B3768" s="23">
        <v>2024</v>
      </c>
      <c r="C3768" s="23">
        <v>10</v>
      </c>
      <c r="D3768" s="33" t="str">
        <f t="shared" si="1151"/>
        <v>Q3</v>
      </c>
      <c r="E3768" s="33" t="str">
        <f t="shared" si="1139"/>
        <v>FY 24/25</v>
      </c>
      <c r="F3768" s="23">
        <v>2025</v>
      </c>
      <c r="G3768" s="23">
        <v>2</v>
      </c>
      <c r="H3768" s="29"/>
      <c r="I3768" s="93" t="str">
        <f t="shared" si="1141"/>
        <v>Q4</v>
      </c>
      <c r="J3768" s="188" t="s">
        <v>3594</v>
      </c>
      <c r="K3768" s="29" t="s">
        <v>3595</v>
      </c>
      <c r="L3768" s="24" t="s">
        <v>68</v>
      </c>
      <c r="M3768" s="13" t="s">
        <v>61</v>
      </c>
      <c r="N3768" s="22">
        <v>1</v>
      </c>
      <c r="O3768" s="22"/>
      <c r="P3768" s="33" t="str">
        <f t="shared" si="1150"/>
        <v>MAIN UNIT</v>
      </c>
      <c r="Q3768" s="22" t="s">
        <v>69</v>
      </c>
      <c r="R3768" s="22" t="s">
        <v>63</v>
      </c>
      <c r="S3768" s="22" t="s">
        <v>50</v>
      </c>
      <c r="T3768" s="22" t="s">
        <v>79</v>
      </c>
      <c r="U3768" s="22" t="s">
        <v>79</v>
      </c>
      <c r="V3768" s="22" t="s">
        <v>122</v>
      </c>
      <c r="W3768" s="22" t="s">
        <v>110</v>
      </c>
      <c r="X3768" s="104">
        <v>9920000</v>
      </c>
      <c r="Y3768" s="31" t="str">
        <f t="shared" si="1153"/>
        <v>1</v>
      </c>
      <c r="Z3768" s="239">
        <f t="shared" si="1152"/>
        <v>9920000</v>
      </c>
      <c r="AA3768" s="22">
        <v>5.11E-2</v>
      </c>
      <c r="AB3768" s="240">
        <f t="shared" si="1138"/>
        <v>506912</v>
      </c>
      <c r="AC3768" s="25">
        <f t="shared" si="1142"/>
        <v>60829.439999999995</v>
      </c>
      <c r="AD3768" s="169">
        <v>0.12</v>
      </c>
      <c r="AE3768" s="26">
        <f t="shared" si="1143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30"/>
        <v>29817563.811504427</v>
      </c>
      <c r="AJ3768" s="27">
        <f t="shared" si="1131"/>
        <v>3578107.6573805306</v>
      </c>
      <c r="AK3768" s="241">
        <f t="shared" si="1144"/>
        <v>0.11999999999999998</v>
      </c>
      <c r="AL3768" s="24"/>
      <c r="AM3768" s="24"/>
      <c r="AN3768" s="24"/>
      <c r="AO3768" s="24"/>
      <c r="AP3768" s="165" t="str">
        <f t="shared" si="1145"/>
        <v>20252</v>
      </c>
      <c r="AQ3768" s="242" t="str">
        <f t="shared" si="1146"/>
        <v>20252JPY</v>
      </c>
      <c r="AR3768" s="243" t="str">
        <f t="shared" si="1147"/>
        <v>YAMAHA_Mounter</v>
      </c>
      <c r="AS3768" s="22">
        <f t="shared" si="1148"/>
        <v>4</v>
      </c>
      <c r="AT3768" s="24" t="str">
        <f t="shared" si="1149"/>
        <v>4-6 months</v>
      </c>
    </row>
    <row r="3769" spans="1:46">
      <c r="A3769" s="33" t="str">
        <f t="shared" si="1140"/>
        <v>FY 24/25</v>
      </c>
      <c r="B3769" s="23">
        <v>2024</v>
      </c>
      <c r="C3769" s="23">
        <v>10</v>
      </c>
      <c r="D3769" s="33" t="str">
        <f t="shared" si="1151"/>
        <v>Q3</v>
      </c>
      <c r="E3769" s="33" t="str">
        <f t="shared" si="1139"/>
        <v>FY 24/25</v>
      </c>
      <c r="F3769" s="23">
        <v>2025</v>
      </c>
      <c r="G3769" s="23">
        <v>2</v>
      </c>
      <c r="H3769" s="29"/>
      <c r="I3769" s="93" t="str">
        <f t="shared" si="1141"/>
        <v>Q4</v>
      </c>
      <c r="J3769" s="188" t="s">
        <v>3594</v>
      </c>
      <c r="K3769" s="29" t="s">
        <v>3595</v>
      </c>
      <c r="L3769" s="24" t="s">
        <v>68</v>
      </c>
      <c r="M3769" s="13" t="s">
        <v>61</v>
      </c>
      <c r="N3769" s="22">
        <v>1</v>
      </c>
      <c r="O3769" s="22"/>
      <c r="P3769" s="33" t="str">
        <f t="shared" si="1150"/>
        <v>MAIN UNIT</v>
      </c>
      <c r="Q3769" s="22" t="s">
        <v>69</v>
      </c>
      <c r="R3769" s="22" t="s">
        <v>63</v>
      </c>
      <c r="S3769" s="22" t="s">
        <v>50</v>
      </c>
      <c r="T3769" s="22" t="s">
        <v>79</v>
      </c>
      <c r="U3769" s="22" t="s">
        <v>79</v>
      </c>
      <c r="V3769" s="22" t="s">
        <v>122</v>
      </c>
      <c r="W3769" s="22" t="s">
        <v>110</v>
      </c>
      <c r="X3769" s="104">
        <v>9920000</v>
      </c>
      <c r="Y3769" s="31" t="str">
        <f t="shared" si="1153"/>
        <v>1</v>
      </c>
      <c r="Z3769" s="239">
        <f t="shared" si="1152"/>
        <v>9920000</v>
      </c>
      <c r="AA3769" s="22">
        <v>5.11E-2</v>
      </c>
      <c r="AB3769" s="240">
        <f t="shared" si="1138"/>
        <v>506912</v>
      </c>
      <c r="AC3769" s="25">
        <f t="shared" si="1142"/>
        <v>60829.439999999995</v>
      </c>
      <c r="AD3769" s="169">
        <v>0.12</v>
      </c>
      <c r="AE3769" s="26">
        <f t="shared" si="1143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30"/>
        <v>29817563.811504427</v>
      </c>
      <c r="AJ3769" s="27">
        <f t="shared" si="1131"/>
        <v>3578107.6573805306</v>
      </c>
      <c r="AK3769" s="241">
        <f t="shared" si="1144"/>
        <v>0.11999999999999998</v>
      </c>
      <c r="AL3769" s="24"/>
      <c r="AM3769" s="24"/>
      <c r="AN3769" s="24"/>
      <c r="AO3769" s="24"/>
      <c r="AP3769" s="165" t="str">
        <f t="shared" si="1145"/>
        <v>20252</v>
      </c>
      <c r="AQ3769" s="242" t="str">
        <f t="shared" si="1146"/>
        <v>20252JPY</v>
      </c>
      <c r="AR3769" s="243" t="str">
        <f t="shared" si="1147"/>
        <v>YAMAHA_Mounter</v>
      </c>
      <c r="AS3769" s="22">
        <f t="shared" si="1148"/>
        <v>4</v>
      </c>
      <c r="AT3769" s="24" t="str">
        <f t="shared" si="1149"/>
        <v>4-6 months</v>
      </c>
    </row>
    <row r="3770" spans="1:46">
      <c r="A3770" s="33" t="str">
        <f t="shared" si="1140"/>
        <v>FY 24/25</v>
      </c>
      <c r="B3770" s="23">
        <v>2024</v>
      </c>
      <c r="C3770" s="23">
        <v>10</v>
      </c>
      <c r="D3770" s="33" t="str">
        <f t="shared" si="1151"/>
        <v>Q3</v>
      </c>
      <c r="E3770" s="33" t="str">
        <f t="shared" si="1139"/>
        <v>FY 24/25</v>
      </c>
      <c r="F3770" s="23">
        <v>2025</v>
      </c>
      <c r="G3770" s="23">
        <v>2</v>
      </c>
      <c r="H3770" s="29"/>
      <c r="I3770" s="93" t="str">
        <f t="shared" si="1141"/>
        <v>Q4</v>
      </c>
      <c r="J3770" s="188" t="s">
        <v>3596</v>
      </c>
      <c r="K3770" s="29" t="s">
        <v>3595</v>
      </c>
      <c r="L3770" s="24" t="s">
        <v>2621</v>
      </c>
      <c r="M3770" s="13" t="s">
        <v>61</v>
      </c>
      <c r="N3770" s="22">
        <v>1</v>
      </c>
      <c r="O3770" s="22"/>
      <c r="P3770" s="33" t="str">
        <f t="shared" si="1150"/>
        <v>MAIN UNIT</v>
      </c>
      <c r="Q3770" s="22" t="s">
        <v>69</v>
      </c>
      <c r="R3770" s="22" t="s">
        <v>2056</v>
      </c>
      <c r="S3770" s="22" t="s">
        <v>50</v>
      </c>
      <c r="T3770" s="22" t="s">
        <v>79</v>
      </c>
      <c r="U3770" s="22" t="s">
        <v>79</v>
      </c>
      <c r="V3770" s="22" t="s">
        <v>122</v>
      </c>
      <c r="W3770" s="22" t="s">
        <v>110</v>
      </c>
      <c r="X3770" s="104">
        <v>7800000</v>
      </c>
      <c r="Y3770" s="31" t="str">
        <f t="shared" si="1153"/>
        <v>1</v>
      </c>
      <c r="Z3770" s="239">
        <f t="shared" si="1152"/>
        <v>7800000</v>
      </c>
      <c r="AA3770" s="22">
        <v>5.11E-2</v>
      </c>
      <c r="AB3770" s="240">
        <f t="shared" si="1138"/>
        <v>398580</v>
      </c>
      <c r="AC3770" s="25">
        <f t="shared" si="1142"/>
        <v>47829.599999999999</v>
      </c>
      <c r="AD3770" s="169">
        <v>0.12</v>
      </c>
      <c r="AE3770" s="26">
        <f t="shared" si="1143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30"/>
        <v>29817563.811504427</v>
      </c>
      <c r="AJ3770" s="27">
        <f t="shared" si="1131"/>
        <v>3578107.6573805306</v>
      </c>
      <c r="AK3770" s="241">
        <f t="shared" si="1144"/>
        <v>0.11999999999999998</v>
      </c>
      <c r="AL3770" s="24"/>
      <c r="AM3770" s="24"/>
      <c r="AN3770" s="24"/>
      <c r="AO3770" s="24"/>
      <c r="AP3770" s="165" t="str">
        <f t="shared" si="1145"/>
        <v>20252</v>
      </c>
      <c r="AQ3770" s="242" t="str">
        <f t="shared" si="1146"/>
        <v>20252JPY</v>
      </c>
      <c r="AR3770" s="243" t="str">
        <f t="shared" si="1147"/>
        <v>YAMAHA_Non_Mounter</v>
      </c>
      <c r="AS3770" s="22">
        <f t="shared" si="1148"/>
        <v>4</v>
      </c>
      <c r="AT3770" s="24" t="str">
        <f t="shared" si="1149"/>
        <v>4-6 months</v>
      </c>
    </row>
    <row r="3771" spans="1:46">
      <c r="A3771" s="33" t="str">
        <f t="shared" si="1140"/>
        <v>FY 24/25</v>
      </c>
      <c r="B3771" s="23">
        <v>2024</v>
      </c>
      <c r="C3771" s="23">
        <v>11</v>
      </c>
      <c r="D3771" s="33" t="str">
        <f t="shared" si="1151"/>
        <v>Q3</v>
      </c>
      <c r="E3771" s="33" t="str">
        <f t="shared" si="1139"/>
        <v>FY 24/25</v>
      </c>
      <c r="F3771" s="23">
        <v>2024</v>
      </c>
      <c r="G3771" s="23">
        <v>11</v>
      </c>
      <c r="H3771" s="29"/>
      <c r="I3771" s="93" t="str">
        <f t="shared" si="1141"/>
        <v>Q3</v>
      </c>
      <c r="J3771" s="188" t="s">
        <v>3597</v>
      </c>
      <c r="K3771" s="29" t="s">
        <v>792</v>
      </c>
      <c r="L3771" s="24" t="s">
        <v>93</v>
      </c>
      <c r="M3771" s="13" t="s">
        <v>61</v>
      </c>
      <c r="N3771" s="22">
        <v>1</v>
      </c>
      <c r="O3771" s="22"/>
      <c r="P3771" s="33" t="str">
        <f t="shared" si="1150"/>
        <v>MAIN UNIT</v>
      </c>
      <c r="Q3771" s="22" t="s">
        <v>62</v>
      </c>
      <c r="R3771" s="22" t="s">
        <v>63</v>
      </c>
      <c r="S3771" s="22" t="s">
        <v>50</v>
      </c>
      <c r="T3771" s="22" t="s">
        <v>79</v>
      </c>
      <c r="U3771" s="22" t="s">
        <v>79</v>
      </c>
      <c r="V3771" s="22" t="s">
        <v>81</v>
      </c>
      <c r="W3771" s="22" t="s">
        <v>110</v>
      </c>
      <c r="X3771" s="104">
        <v>13500000</v>
      </c>
      <c r="Y3771" s="31" t="str">
        <f t="shared" si="1153"/>
        <v>1</v>
      </c>
      <c r="Z3771" s="239">
        <f t="shared" si="1152"/>
        <v>13500000</v>
      </c>
      <c r="AA3771" s="22">
        <v>5.5599999999999997E-2</v>
      </c>
      <c r="AB3771" s="240">
        <f t="shared" si="1138"/>
        <v>750600</v>
      </c>
      <c r="AC3771" s="25">
        <f t="shared" si="1142"/>
        <v>68304.599999999991</v>
      </c>
      <c r="AD3771" s="169">
        <v>9.0999999999999998E-2</v>
      </c>
      <c r="AE3771" s="26">
        <f t="shared" si="1143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30"/>
        <v>32082250.320460182</v>
      </c>
      <c r="AJ3771" s="27">
        <f t="shared" si="1131"/>
        <v>4323122.9746477893</v>
      </c>
      <c r="AK3771" s="241">
        <f t="shared" si="1144"/>
        <v>0.1347512388147771</v>
      </c>
      <c r="AL3771" s="24"/>
      <c r="AM3771" s="24"/>
      <c r="AN3771" s="24"/>
      <c r="AO3771" s="24"/>
      <c r="AP3771" s="165" t="str">
        <f t="shared" si="1145"/>
        <v>202411</v>
      </c>
      <c r="AQ3771" s="242" t="str">
        <f t="shared" si="1146"/>
        <v>202411JPY</v>
      </c>
      <c r="AR3771" s="243" t="str">
        <f t="shared" si="1147"/>
        <v>YAMAHA_Mounter</v>
      </c>
      <c r="AS3771" s="22">
        <f t="shared" si="1148"/>
        <v>0</v>
      </c>
      <c r="AT3771" s="24" t="str">
        <f t="shared" si="1149"/>
        <v>0-3 months</v>
      </c>
    </row>
    <row r="3772" spans="1:46">
      <c r="A3772" s="33" t="str">
        <f t="shared" si="1140"/>
        <v>FY 24/25</v>
      </c>
      <c r="B3772" s="23">
        <v>2024</v>
      </c>
      <c r="C3772" s="23">
        <v>11</v>
      </c>
      <c r="D3772" s="33" t="str">
        <f t="shared" si="1151"/>
        <v>Q3</v>
      </c>
      <c r="E3772" s="33" t="str">
        <f t="shared" si="1139"/>
        <v>FY 24/25</v>
      </c>
      <c r="F3772" s="23">
        <v>2024</v>
      </c>
      <c r="G3772" s="23">
        <v>11</v>
      </c>
      <c r="H3772" s="29"/>
      <c r="I3772" s="93" t="str">
        <f t="shared" si="1141"/>
        <v>Q3</v>
      </c>
      <c r="J3772" s="188" t="s">
        <v>3597</v>
      </c>
      <c r="K3772" s="29" t="s">
        <v>792</v>
      </c>
      <c r="L3772" s="24" t="s">
        <v>93</v>
      </c>
      <c r="M3772" s="13" t="s">
        <v>61</v>
      </c>
      <c r="N3772" s="22">
        <v>1</v>
      </c>
      <c r="O3772" s="22"/>
      <c r="P3772" s="33" t="str">
        <f t="shared" si="1150"/>
        <v>MAIN UNIT</v>
      </c>
      <c r="Q3772" s="22" t="s">
        <v>62</v>
      </c>
      <c r="R3772" s="22" t="s">
        <v>63</v>
      </c>
      <c r="S3772" s="22" t="s">
        <v>50</v>
      </c>
      <c r="T3772" s="22" t="s">
        <v>79</v>
      </c>
      <c r="U3772" s="22" t="s">
        <v>79</v>
      </c>
      <c r="V3772" s="22" t="s">
        <v>81</v>
      </c>
      <c r="W3772" s="22" t="s">
        <v>110</v>
      </c>
      <c r="X3772" s="104">
        <v>13500000</v>
      </c>
      <c r="Y3772" s="31" t="str">
        <f t="shared" si="1153"/>
        <v>1</v>
      </c>
      <c r="Z3772" s="239">
        <f t="shared" si="1152"/>
        <v>13500000</v>
      </c>
      <c r="AA3772" s="22">
        <v>5.5599999999999997E-2</v>
      </c>
      <c r="AB3772" s="240">
        <f t="shared" si="1138"/>
        <v>750600</v>
      </c>
      <c r="AC3772" s="25">
        <f t="shared" si="1142"/>
        <v>68304.599999999991</v>
      </c>
      <c r="AD3772" s="169">
        <v>9.0999999999999998E-2</v>
      </c>
      <c r="AE3772" s="26">
        <f t="shared" si="1143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30"/>
        <v>32082250.320460182</v>
      </c>
      <c r="AJ3772" s="27">
        <f t="shared" si="1131"/>
        <v>4323122.9746477893</v>
      </c>
      <c r="AK3772" s="241">
        <f t="shared" si="1144"/>
        <v>0.1347512388147771</v>
      </c>
      <c r="AL3772" s="24"/>
      <c r="AM3772" s="24"/>
      <c r="AN3772" s="24"/>
      <c r="AO3772" s="24"/>
      <c r="AP3772" s="165" t="str">
        <f t="shared" si="1145"/>
        <v>202411</v>
      </c>
      <c r="AQ3772" s="242" t="str">
        <f t="shared" si="1146"/>
        <v>202411JPY</v>
      </c>
      <c r="AR3772" s="243" t="str">
        <f t="shared" si="1147"/>
        <v>YAMAHA_Mounter</v>
      </c>
      <c r="AS3772" s="22">
        <f t="shared" si="1148"/>
        <v>0</v>
      </c>
      <c r="AT3772" s="24" t="str">
        <f t="shared" si="1149"/>
        <v>0-3 months</v>
      </c>
    </row>
    <row r="3773" spans="1:46">
      <c r="A3773" s="33" t="str">
        <f t="shared" si="1140"/>
        <v>FY 24/25</v>
      </c>
      <c r="B3773" s="23">
        <v>2024</v>
      </c>
      <c r="C3773" s="23">
        <v>11</v>
      </c>
      <c r="D3773" s="33" t="str">
        <f t="shared" si="1151"/>
        <v>Q3</v>
      </c>
      <c r="E3773" s="33" t="str">
        <f t="shared" si="1139"/>
        <v>FY 24/25</v>
      </c>
      <c r="F3773" s="23">
        <v>2024</v>
      </c>
      <c r="G3773" s="23">
        <v>11</v>
      </c>
      <c r="H3773" s="29"/>
      <c r="I3773" s="93" t="str">
        <f t="shared" si="1141"/>
        <v>Q3</v>
      </c>
      <c r="J3773" s="188" t="s">
        <v>3597</v>
      </c>
      <c r="K3773" s="29" t="s">
        <v>792</v>
      </c>
      <c r="L3773" s="24" t="s">
        <v>68</v>
      </c>
      <c r="M3773" s="13" t="s">
        <v>61</v>
      </c>
      <c r="N3773" s="22">
        <v>1</v>
      </c>
      <c r="O3773" s="22"/>
      <c r="P3773" s="33" t="str">
        <f t="shared" si="1150"/>
        <v>MAIN UNIT</v>
      </c>
      <c r="Q3773" s="22" t="s">
        <v>62</v>
      </c>
      <c r="R3773" s="22" t="s">
        <v>63</v>
      </c>
      <c r="S3773" s="22" t="s">
        <v>50</v>
      </c>
      <c r="T3773" s="22" t="s">
        <v>79</v>
      </c>
      <c r="U3773" s="22" t="s">
        <v>79</v>
      </c>
      <c r="V3773" s="22" t="s">
        <v>81</v>
      </c>
      <c r="W3773" s="22" t="s">
        <v>110</v>
      </c>
      <c r="X3773" s="104">
        <v>9500000</v>
      </c>
      <c r="Y3773" s="31" t="str">
        <f t="shared" si="1153"/>
        <v>1</v>
      </c>
      <c r="Z3773" s="239">
        <f t="shared" si="1152"/>
        <v>9500000</v>
      </c>
      <c r="AA3773" s="22">
        <v>5.5599999999999997E-2</v>
      </c>
      <c r="AB3773" s="240">
        <f t="shared" si="1138"/>
        <v>528200</v>
      </c>
      <c r="AC3773" s="25">
        <f t="shared" si="1142"/>
        <v>48066.2</v>
      </c>
      <c r="AD3773" s="169">
        <v>9.0999999999999998E-2</v>
      </c>
      <c r="AE3773" s="26">
        <f t="shared" si="1143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30"/>
        <v>32082250.320460182</v>
      </c>
      <c r="AJ3773" s="27">
        <f t="shared" si="1131"/>
        <v>4323122.9746477893</v>
      </c>
      <c r="AK3773" s="241">
        <f t="shared" si="1144"/>
        <v>0.1347512388147771</v>
      </c>
      <c r="AL3773" s="24"/>
      <c r="AM3773" s="24"/>
      <c r="AN3773" s="24"/>
      <c r="AO3773" s="24"/>
      <c r="AP3773" s="165" t="str">
        <f t="shared" si="1145"/>
        <v>202411</v>
      </c>
      <c r="AQ3773" s="242" t="str">
        <f t="shared" si="1146"/>
        <v>202411JPY</v>
      </c>
      <c r="AR3773" s="243" t="str">
        <f t="shared" si="1147"/>
        <v>YAMAHA_Mounter</v>
      </c>
      <c r="AS3773" s="22">
        <f t="shared" si="1148"/>
        <v>0</v>
      </c>
      <c r="AT3773" s="24" t="str">
        <f t="shared" si="1149"/>
        <v>0-3 months</v>
      </c>
    </row>
    <row r="3774" spans="1:46">
      <c r="A3774" s="33" t="str">
        <f t="shared" si="1140"/>
        <v>FY 24/25</v>
      </c>
      <c r="B3774" s="23">
        <v>2024</v>
      </c>
      <c r="C3774" s="23">
        <v>11</v>
      </c>
      <c r="D3774" s="33" t="str">
        <f t="shared" si="1151"/>
        <v>Q3</v>
      </c>
      <c r="E3774" s="33" t="str">
        <f t="shared" si="1139"/>
        <v>FY 23/24</v>
      </c>
      <c r="F3774" s="23">
        <v>2024</v>
      </c>
      <c r="G3774" s="23">
        <v>1</v>
      </c>
      <c r="H3774" s="29"/>
      <c r="I3774" s="93" t="str">
        <f t="shared" si="1141"/>
        <v>Q4</v>
      </c>
      <c r="J3774" s="188" t="s">
        <v>3598</v>
      </c>
      <c r="K3774" s="29" t="s">
        <v>257</v>
      </c>
      <c r="L3774" s="24" t="s">
        <v>68</v>
      </c>
      <c r="M3774" s="13" t="s">
        <v>61</v>
      </c>
      <c r="N3774" s="22">
        <v>1</v>
      </c>
      <c r="O3774" s="22"/>
      <c r="P3774" s="33" t="str">
        <f t="shared" si="1150"/>
        <v>MAIN UNIT</v>
      </c>
      <c r="Q3774" s="22" t="s">
        <v>62</v>
      </c>
      <c r="R3774" s="22" t="s">
        <v>63</v>
      </c>
      <c r="S3774" s="22" t="s">
        <v>51</v>
      </c>
      <c r="T3774" s="22" t="s">
        <v>102</v>
      </c>
      <c r="U3774" s="22" t="s">
        <v>71</v>
      </c>
      <c r="V3774" s="22" t="s">
        <v>72</v>
      </c>
      <c r="W3774" s="22" t="s">
        <v>65</v>
      </c>
      <c r="X3774" s="104">
        <v>480000</v>
      </c>
      <c r="Y3774" s="31" t="str">
        <f t="shared" si="1153"/>
        <v>1.13</v>
      </c>
      <c r="Z3774" s="239">
        <f t="shared" si="1152"/>
        <v>480000</v>
      </c>
      <c r="AA3774" s="22">
        <v>1.0920000000000001</v>
      </c>
      <c r="AB3774" s="240">
        <f t="shared" si="1138"/>
        <v>463858.40707964607</v>
      </c>
      <c r="AC3774" s="25">
        <f t="shared" si="1142"/>
        <v>55663.008849557526</v>
      </c>
      <c r="AD3774" s="169">
        <v>0.12</v>
      </c>
      <c r="AE3774" s="26">
        <f t="shared" si="1143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30"/>
        <v>23146578.081415929</v>
      </c>
      <c r="AJ3774" s="27">
        <f t="shared" si="1131"/>
        <v>2745231.3889985834</v>
      </c>
      <c r="AK3774" s="241">
        <f t="shared" si="1144"/>
        <v>0.11860204041143742</v>
      </c>
      <c r="AL3774" s="24"/>
      <c r="AM3774" s="24"/>
      <c r="AN3774" s="24"/>
      <c r="AO3774" s="24"/>
      <c r="AP3774" s="165" t="str">
        <f t="shared" si="1145"/>
        <v>20241</v>
      </c>
      <c r="AQ3774" s="242" t="str">
        <f t="shared" si="1146"/>
        <v>20241RMB</v>
      </c>
      <c r="AR3774" s="243" t="str">
        <f t="shared" si="1147"/>
        <v>YAMAHA_Mounter</v>
      </c>
      <c r="AS3774" s="22" t="str">
        <f t="shared" si="1148"/>
        <v/>
      </c>
      <c r="AT3774" s="24" t="str">
        <f t="shared" si="1149"/>
        <v/>
      </c>
    </row>
    <row r="3775" spans="1:46">
      <c r="A3775" s="33" t="str">
        <f t="shared" si="1140"/>
        <v>FY 24/25</v>
      </c>
      <c r="B3775" s="23">
        <v>2024</v>
      </c>
      <c r="C3775" s="23">
        <v>11</v>
      </c>
      <c r="D3775" s="33" t="str">
        <f t="shared" si="1151"/>
        <v>Q3</v>
      </c>
      <c r="E3775" s="33" t="str">
        <f t="shared" si="1139"/>
        <v>FY 24/25</v>
      </c>
      <c r="F3775" s="23">
        <v>2024</v>
      </c>
      <c r="G3775" s="23">
        <v>12</v>
      </c>
      <c r="H3775" s="29"/>
      <c r="I3775" s="93" t="str">
        <f t="shared" si="1141"/>
        <v>Q3</v>
      </c>
      <c r="J3775" s="188" t="s">
        <v>3599</v>
      </c>
      <c r="K3775" s="29" t="s">
        <v>1382</v>
      </c>
      <c r="L3775" s="24" t="s">
        <v>68</v>
      </c>
      <c r="M3775" s="13" t="s">
        <v>61</v>
      </c>
      <c r="N3775" s="22">
        <v>1</v>
      </c>
      <c r="O3775" s="22"/>
      <c r="P3775" s="33" t="str">
        <f t="shared" si="1150"/>
        <v>MAIN UNIT</v>
      </c>
      <c r="Q3775" s="22" t="s">
        <v>62</v>
      </c>
      <c r="R3775" s="22" t="s">
        <v>63</v>
      </c>
      <c r="S3775" s="22" t="s">
        <v>51</v>
      </c>
      <c r="T3775" s="22" t="s">
        <v>89</v>
      </c>
      <c r="U3775" s="22" t="s">
        <v>71</v>
      </c>
      <c r="V3775" s="22" t="s">
        <v>95</v>
      </c>
      <c r="W3775" s="22" t="s">
        <v>65</v>
      </c>
      <c r="X3775" s="104">
        <v>410000</v>
      </c>
      <c r="Y3775" s="31" t="str">
        <f t="shared" si="1153"/>
        <v>1.13</v>
      </c>
      <c r="Z3775" s="239">
        <f t="shared" si="1152"/>
        <v>410000</v>
      </c>
      <c r="AA3775" s="22">
        <v>1.0760000000000001</v>
      </c>
      <c r="AB3775" s="240">
        <f t="shared" si="1138"/>
        <v>390407.07964601781</v>
      </c>
      <c r="AC3775" s="25">
        <f t="shared" si="1142"/>
        <v>32442.828318584077</v>
      </c>
      <c r="AD3775" s="169">
        <v>8.3099999999999993E-2</v>
      </c>
      <c r="AE3775" s="26">
        <f t="shared" si="1143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30"/>
        <v>15965524.256637167</v>
      </c>
      <c r="AJ3775" s="27">
        <f t="shared" si="1131"/>
        <v>2480116.5996584073</v>
      </c>
      <c r="AK3775" s="241">
        <f t="shared" si="1144"/>
        <v>0.15534200817911609</v>
      </c>
      <c r="AL3775" s="24"/>
      <c r="AM3775" s="24"/>
      <c r="AN3775" s="24"/>
      <c r="AO3775" s="24"/>
      <c r="AP3775" s="165" t="str">
        <f t="shared" si="1145"/>
        <v>202412</v>
      </c>
      <c r="AQ3775" s="242" t="str">
        <f t="shared" si="1146"/>
        <v>202412RMB</v>
      </c>
      <c r="AR3775" s="243" t="str">
        <f t="shared" si="1147"/>
        <v>YAMAHA_Mounter</v>
      </c>
      <c r="AS3775" s="22">
        <f t="shared" si="1148"/>
        <v>1</v>
      </c>
      <c r="AT3775" s="24" t="str">
        <f t="shared" si="1149"/>
        <v>0-3 months</v>
      </c>
    </row>
    <row r="3776" spans="1:46">
      <c r="A3776" s="33" t="str">
        <f t="shared" si="1140"/>
        <v>FY 24/25</v>
      </c>
      <c r="B3776" s="23">
        <v>2024</v>
      </c>
      <c r="C3776" s="23">
        <v>11</v>
      </c>
      <c r="D3776" s="33" t="str">
        <f t="shared" si="1151"/>
        <v>Q3</v>
      </c>
      <c r="E3776" s="33" t="str">
        <f t="shared" si="1139"/>
        <v>FY 24/25</v>
      </c>
      <c r="F3776" s="23">
        <v>2024</v>
      </c>
      <c r="G3776" s="23">
        <v>11</v>
      </c>
      <c r="H3776" s="29"/>
      <c r="I3776" s="93" t="str">
        <f t="shared" si="1141"/>
        <v>Q3</v>
      </c>
      <c r="J3776" s="188" t="s">
        <v>3600</v>
      </c>
      <c r="K3776" s="29" t="s">
        <v>3601</v>
      </c>
      <c r="L3776" s="24" t="s">
        <v>93</v>
      </c>
      <c r="M3776" s="13" t="s">
        <v>61</v>
      </c>
      <c r="N3776" s="22">
        <v>1</v>
      </c>
      <c r="O3776" s="22"/>
      <c r="P3776" s="33" t="str">
        <f t="shared" si="1150"/>
        <v>MAIN UNIT</v>
      </c>
      <c r="Q3776" s="22" t="s">
        <v>62</v>
      </c>
      <c r="R3776" s="22" t="s">
        <v>63</v>
      </c>
      <c r="S3776" s="22" t="s">
        <v>50</v>
      </c>
      <c r="T3776" s="22" t="s">
        <v>79</v>
      </c>
      <c r="U3776" s="22" t="s">
        <v>79</v>
      </c>
      <c r="V3776" s="22" t="s">
        <v>81</v>
      </c>
      <c r="W3776" s="22" t="s">
        <v>110</v>
      </c>
      <c r="X3776" s="104">
        <v>12000000</v>
      </c>
      <c r="Y3776" s="31" t="str">
        <f t="shared" si="1153"/>
        <v>1</v>
      </c>
      <c r="Z3776" s="239">
        <f t="shared" si="1152"/>
        <v>12000000</v>
      </c>
      <c r="AA3776" s="22">
        <v>5.1799999999999999E-2</v>
      </c>
      <c r="AB3776" s="240">
        <f t="shared" si="1138"/>
        <v>621600</v>
      </c>
      <c r="AC3776" s="25">
        <f t="shared" si="1142"/>
        <v>63216.72</v>
      </c>
      <c r="AD3776" s="169">
        <v>0.1017</v>
      </c>
      <c r="AE3776" s="26">
        <f t="shared" si="1143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30"/>
        <v>32082250.320460182</v>
      </c>
      <c r="AJ3776" s="27">
        <f t="shared" si="1131"/>
        <v>4323122.9746477893</v>
      </c>
      <c r="AK3776" s="241">
        <f t="shared" si="1144"/>
        <v>0.1347512388147771</v>
      </c>
      <c r="AL3776" s="24"/>
      <c r="AM3776" s="24"/>
      <c r="AN3776" s="24"/>
      <c r="AO3776" s="24"/>
      <c r="AP3776" s="165" t="str">
        <f t="shared" si="1145"/>
        <v>202411</v>
      </c>
      <c r="AQ3776" s="242" t="str">
        <f t="shared" si="1146"/>
        <v>202411JPY</v>
      </c>
      <c r="AR3776" s="243" t="str">
        <f t="shared" si="1147"/>
        <v>YAMAHA_Mounter</v>
      </c>
      <c r="AS3776" s="22">
        <f t="shared" si="1148"/>
        <v>0</v>
      </c>
      <c r="AT3776" s="24" t="str">
        <f t="shared" si="1149"/>
        <v>0-3 months</v>
      </c>
    </row>
    <row r="3777" spans="1:46" ht="39.6">
      <c r="A3777" s="33" t="str">
        <f t="shared" si="1140"/>
        <v/>
      </c>
      <c r="B3777" s="23"/>
      <c r="C3777" s="23"/>
      <c r="D3777" s="33" t="str">
        <f t="shared" si="1151"/>
        <v/>
      </c>
      <c r="E3777" s="33" t="s">
        <v>3173</v>
      </c>
      <c r="F3777" s="23">
        <v>2024</v>
      </c>
      <c r="G3777" s="23">
        <v>10</v>
      </c>
      <c r="H3777" s="29"/>
      <c r="I3777" s="93" t="str">
        <f t="shared" si="1141"/>
        <v>Q3</v>
      </c>
      <c r="J3777" s="188"/>
      <c r="K3777" s="29"/>
      <c r="L3777" s="24" t="s">
        <v>44</v>
      </c>
      <c r="M3777" s="13" t="s">
        <v>44</v>
      </c>
      <c r="N3777" s="22">
        <v>0</v>
      </c>
      <c r="O3777" s="22"/>
      <c r="P3777" s="33" t="str">
        <f t="shared" si="1150"/>
        <v>C66 SERVICE/OTHERS</v>
      </c>
      <c r="Q3777" s="22" t="s">
        <v>46</v>
      </c>
      <c r="R3777" s="22" t="s">
        <v>46</v>
      </c>
      <c r="S3777" s="22" t="s">
        <v>53</v>
      </c>
      <c r="T3777" s="22"/>
      <c r="U3777" s="22"/>
      <c r="V3777" s="22"/>
      <c r="W3777" s="22"/>
      <c r="X3777" s="104"/>
      <c r="Y3777" s="31" t="str">
        <f t="shared" si="1153"/>
        <v/>
      </c>
      <c r="Z3777" s="239" t="str">
        <f t="shared" si="1152"/>
        <v/>
      </c>
      <c r="AA3777" s="22"/>
      <c r="AB3777" s="240">
        <v>0</v>
      </c>
      <c r="AC3777" s="25">
        <f t="shared" si="1142"/>
        <v>0</v>
      </c>
      <c r="AD3777" s="169">
        <v>0.3</v>
      </c>
      <c r="AE3777" s="26">
        <f t="shared" si="1143"/>
        <v>0</v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30"/>
        <v>22758096.38940867</v>
      </c>
      <c r="AJ3777" s="27">
        <f t="shared" si="1131"/>
        <v>2469357.2298956565</v>
      </c>
      <c r="AK3777" s="241">
        <f t="shared" si="1144"/>
        <v>0.10850455976822666</v>
      </c>
      <c r="AL3777" s="24"/>
      <c r="AM3777" s="24"/>
      <c r="AN3777" s="24"/>
      <c r="AO3777" s="24"/>
      <c r="AP3777" s="165" t="str">
        <f t="shared" si="1145"/>
        <v>202410</v>
      </c>
      <c r="AQ3777" s="242" t="str">
        <f t="shared" si="1146"/>
        <v/>
      </c>
      <c r="AR3777" s="243" t="str">
        <f t="shared" si="1147"/>
        <v>C66 SERVICE</v>
      </c>
      <c r="AS3777" s="22" t="str">
        <f t="shared" si="1148"/>
        <v/>
      </c>
      <c r="AT3777" s="24" t="str">
        <f t="shared" si="1149"/>
        <v/>
      </c>
    </row>
    <row r="3778" spans="1:46" ht="39.6">
      <c r="A3778" s="33" t="str">
        <f t="shared" si="1140"/>
        <v/>
      </c>
      <c r="B3778" s="23"/>
      <c r="C3778" s="23"/>
      <c r="D3778" s="33" t="str">
        <f t="shared" si="1151"/>
        <v/>
      </c>
      <c r="E3778" s="33" t="s">
        <v>3173</v>
      </c>
      <c r="F3778" s="23">
        <v>2024</v>
      </c>
      <c r="G3778" s="23">
        <v>10</v>
      </c>
      <c r="H3778" s="29"/>
      <c r="I3778" s="93" t="str">
        <f t="shared" si="1141"/>
        <v>Q3</v>
      </c>
      <c r="J3778" s="188"/>
      <c r="K3778" s="29"/>
      <c r="L3778" s="24" t="s">
        <v>44</v>
      </c>
      <c r="M3778" s="13" t="s">
        <v>44</v>
      </c>
      <c r="N3778" s="22">
        <v>0</v>
      </c>
      <c r="O3778" s="22"/>
      <c r="P3778" s="33" t="str">
        <f t="shared" si="1150"/>
        <v>C66 SERVICE/OTHERS</v>
      </c>
      <c r="Q3778" s="22" t="s">
        <v>46</v>
      </c>
      <c r="R3778" s="22" t="s">
        <v>46</v>
      </c>
      <c r="S3778" s="22" t="s">
        <v>52</v>
      </c>
      <c r="T3778" s="22"/>
      <c r="U3778" s="22"/>
      <c r="V3778" s="22"/>
      <c r="W3778" s="22"/>
      <c r="X3778" s="104"/>
      <c r="Y3778" s="31" t="str">
        <f t="shared" si="1153"/>
        <v/>
      </c>
      <c r="Z3778" s="239" t="str">
        <f t="shared" si="1152"/>
        <v/>
      </c>
      <c r="AA3778" s="22"/>
      <c r="AB3778" s="240">
        <v>68000</v>
      </c>
      <c r="AC3778" s="25">
        <f t="shared" si="1142"/>
        <v>20400</v>
      </c>
      <c r="AD3778" s="169">
        <v>0.3</v>
      </c>
      <c r="AE3778" s="26">
        <f t="shared" si="1143"/>
        <v>0</v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4">IF(P3778="C66 SERVICE","",SUMIFS(AB:AB,F:F,F3778,G:G,G3778,E:E,E3778))</f>
        <v>22758096.38940867</v>
      </c>
      <c r="AJ3778" s="27">
        <f t="shared" ref="AJ3778:AJ3841" si="1155">IF(P3778="C66 SERVICE","",SUMIFS(AC:AC,F:F,F3778,G:G,G3778,E:E,E3778))</f>
        <v>2469357.2298956565</v>
      </c>
      <c r="AK3778" s="241">
        <f t="shared" si="1144"/>
        <v>0.10850455976822666</v>
      </c>
      <c r="AL3778" s="24"/>
      <c r="AM3778" s="24"/>
      <c r="AN3778" s="24"/>
      <c r="AO3778" s="24"/>
      <c r="AP3778" s="165" t="str">
        <f t="shared" si="1145"/>
        <v>202410</v>
      </c>
      <c r="AQ3778" s="242" t="str">
        <f t="shared" si="1146"/>
        <v/>
      </c>
      <c r="AR3778" s="243" t="str">
        <f t="shared" si="1147"/>
        <v>C66 SERVICE</v>
      </c>
      <c r="AS3778" s="22" t="str">
        <f t="shared" si="1148"/>
        <v/>
      </c>
      <c r="AT3778" s="24" t="str">
        <f t="shared" si="1149"/>
        <v/>
      </c>
    </row>
    <row r="3779" spans="1:46" ht="39.6">
      <c r="A3779" s="33" t="str">
        <f t="shared" si="1140"/>
        <v/>
      </c>
      <c r="B3779" s="23"/>
      <c r="C3779" s="23"/>
      <c r="D3779" s="33" t="str">
        <f t="shared" si="1151"/>
        <v/>
      </c>
      <c r="E3779" s="33" t="s">
        <v>3173</v>
      </c>
      <c r="F3779" s="23">
        <v>2024</v>
      </c>
      <c r="G3779" s="23">
        <v>10</v>
      </c>
      <c r="H3779" s="29"/>
      <c r="I3779" s="93" t="str">
        <f t="shared" si="1141"/>
        <v>Q3</v>
      </c>
      <c r="J3779" s="188"/>
      <c r="K3779" s="29"/>
      <c r="L3779" s="24" t="s">
        <v>44</v>
      </c>
      <c r="M3779" s="13" t="s">
        <v>44</v>
      </c>
      <c r="N3779" s="22">
        <v>0</v>
      </c>
      <c r="O3779" s="22"/>
      <c r="P3779" s="33" t="str">
        <f t="shared" si="1150"/>
        <v>C66 SERVICE/OTHERS</v>
      </c>
      <c r="Q3779" s="22" t="s">
        <v>46</v>
      </c>
      <c r="R3779" s="22" t="s">
        <v>46</v>
      </c>
      <c r="S3779" s="22" t="s">
        <v>51</v>
      </c>
      <c r="T3779" s="22"/>
      <c r="U3779" s="22"/>
      <c r="V3779" s="22"/>
      <c r="W3779" s="22"/>
      <c r="X3779" s="104"/>
      <c r="Y3779" s="31" t="str">
        <f t="shared" si="1153"/>
        <v/>
      </c>
      <c r="Z3779" s="239" t="str">
        <f t="shared" si="1152"/>
        <v/>
      </c>
      <c r="AA3779" s="22"/>
      <c r="AB3779" s="240">
        <v>331000</v>
      </c>
      <c r="AC3779" s="25">
        <f t="shared" si="1142"/>
        <v>99300</v>
      </c>
      <c r="AD3779" s="169">
        <v>0.3</v>
      </c>
      <c r="AE3779" s="26">
        <f t="shared" si="1143"/>
        <v>0</v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4"/>
        <v>22758096.38940867</v>
      </c>
      <c r="AJ3779" s="27">
        <f t="shared" si="1155"/>
        <v>2469357.2298956565</v>
      </c>
      <c r="AK3779" s="241">
        <f t="shared" si="1144"/>
        <v>0.10850455976822666</v>
      </c>
      <c r="AL3779" s="24"/>
      <c r="AM3779" s="24"/>
      <c r="AN3779" s="24"/>
      <c r="AO3779" s="24"/>
      <c r="AP3779" s="165" t="str">
        <f t="shared" si="1145"/>
        <v>202410</v>
      </c>
      <c r="AQ3779" s="242" t="str">
        <f t="shared" si="1146"/>
        <v/>
      </c>
      <c r="AR3779" s="243" t="str">
        <f t="shared" si="1147"/>
        <v>C66 SERVICE</v>
      </c>
      <c r="AS3779" s="22" t="str">
        <f t="shared" si="1148"/>
        <v/>
      </c>
      <c r="AT3779" s="24" t="str">
        <f t="shared" si="1149"/>
        <v/>
      </c>
    </row>
    <row r="3780" spans="1:46" ht="39.6">
      <c r="A3780" s="33" t="str">
        <f t="shared" si="1140"/>
        <v/>
      </c>
      <c r="B3780" s="23"/>
      <c r="C3780" s="23"/>
      <c r="D3780" s="33" t="str">
        <f t="shared" si="1151"/>
        <v/>
      </c>
      <c r="E3780" s="33" t="s">
        <v>3173</v>
      </c>
      <c r="F3780" s="23">
        <v>2024</v>
      </c>
      <c r="G3780" s="23">
        <v>10</v>
      </c>
      <c r="H3780" s="29"/>
      <c r="I3780" s="93" t="str">
        <f t="shared" si="1141"/>
        <v>Q3</v>
      </c>
      <c r="J3780" s="188"/>
      <c r="K3780" s="29"/>
      <c r="L3780" s="24" t="s">
        <v>44</v>
      </c>
      <c r="M3780" s="13" t="s">
        <v>44</v>
      </c>
      <c r="N3780" s="22">
        <v>0</v>
      </c>
      <c r="O3780" s="22"/>
      <c r="P3780" s="33" t="str">
        <f t="shared" si="1150"/>
        <v>C66 SERVICE/OTHERS</v>
      </c>
      <c r="Q3780" s="22" t="s">
        <v>46</v>
      </c>
      <c r="R3780" s="22" t="s">
        <v>46</v>
      </c>
      <c r="S3780" s="22" t="s">
        <v>50</v>
      </c>
      <c r="T3780" s="22"/>
      <c r="U3780" s="22"/>
      <c r="V3780" s="22"/>
      <c r="W3780" s="22"/>
      <c r="X3780" s="104"/>
      <c r="Y3780" s="31" t="str">
        <f t="shared" si="1153"/>
        <v/>
      </c>
      <c r="Z3780" s="239" t="str">
        <f t="shared" si="1152"/>
        <v/>
      </c>
      <c r="AA3780" s="22"/>
      <c r="AB3780" s="240">
        <v>471000</v>
      </c>
      <c r="AC3780" s="25">
        <f t="shared" si="1142"/>
        <v>141300</v>
      </c>
      <c r="AD3780" s="169">
        <v>0.3</v>
      </c>
      <c r="AE3780" s="26">
        <f t="shared" si="1143"/>
        <v>0</v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4"/>
        <v>22758096.38940867</v>
      </c>
      <c r="AJ3780" s="27">
        <f t="shared" si="1155"/>
        <v>2469357.2298956565</v>
      </c>
      <c r="AK3780" s="241">
        <f t="shared" si="1144"/>
        <v>0.10850455976822666</v>
      </c>
      <c r="AL3780" s="24"/>
      <c r="AM3780" s="24"/>
      <c r="AN3780" s="24"/>
      <c r="AO3780" s="24"/>
      <c r="AP3780" s="165" t="str">
        <f t="shared" si="1145"/>
        <v>202410</v>
      </c>
      <c r="AQ3780" s="242" t="str">
        <f t="shared" si="1146"/>
        <v/>
      </c>
      <c r="AR3780" s="243" t="str">
        <f t="shared" si="1147"/>
        <v>C66 SERVICE</v>
      </c>
      <c r="AS3780" s="22" t="str">
        <f t="shared" si="1148"/>
        <v/>
      </c>
      <c r="AT3780" s="24" t="str">
        <f t="shared" si="1149"/>
        <v/>
      </c>
    </row>
    <row r="3781" spans="1:46">
      <c r="A3781" s="33" t="str">
        <f t="shared" si="1140"/>
        <v>FY 24/25</v>
      </c>
      <c r="B3781" s="23">
        <v>2024</v>
      </c>
      <c r="C3781" s="23">
        <v>11</v>
      </c>
      <c r="D3781" s="33" t="str">
        <f t="shared" si="1151"/>
        <v>Q3</v>
      </c>
      <c r="E3781" s="33" t="str">
        <f t="shared" si="1139"/>
        <v>FY 24/25</v>
      </c>
      <c r="F3781" s="23">
        <v>2024</v>
      </c>
      <c r="G3781" s="23">
        <v>11</v>
      </c>
      <c r="H3781" s="29"/>
      <c r="I3781" s="93" t="str">
        <f t="shared" si="1141"/>
        <v>Q3</v>
      </c>
      <c r="J3781" s="188" t="s">
        <v>3602</v>
      </c>
      <c r="K3781" s="29" t="s">
        <v>1870</v>
      </c>
      <c r="L3781" s="24" t="s">
        <v>93</v>
      </c>
      <c r="M3781" s="13" t="s">
        <v>61</v>
      </c>
      <c r="N3781" s="22">
        <v>1</v>
      </c>
      <c r="O3781" s="22"/>
      <c r="P3781" s="33" t="str">
        <f t="shared" si="1150"/>
        <v>MAIN UNIT</v>
      </c>
      <c r="Q3781" s="22" t="s">
        <v>62</v>
      </c>
      <c r="R3781" s="22" t="s">
        <v>63</v>
      </c>
      <c r="S3781" s="22" t="s">
        <v>50</v>
      </c>
      <c r="T3781" s="22" t="s">
        <v>79</v>
      </c>
      <c r="U3781" s="22" t="s">
        <v>445</v>
      </c>
      <c r="V3781" s="22" t="s">
        <v>127</v>
      </c>
      <c r="W3781" s="22" t="s">
        <v>110</v>
      </c>
      <c r="X3781" s="104">
        <v>13250000</v>
      </c>
      <c r="Y3781" s="31" t="str">
        <f t="shared" si="1153"/>
        <v>1</v>
      </c>
      <c r="Z3781" s="239">
        <f t="shared" si="1152"/>
        <v>13250000</v>
      </c>
      <c r="AA3781" s="22">
        <v>5.1799999999999999E-2</v>
      </c>
      <c r="AB3781" s="240">
        <f t="shared" si="1138"/>
        <v>686350</v>
      </c>
      <c r="AC3781" s="25">
        <f t="shared" si="1142"/>
        <v>75429.865000000005</v>
      </c>
      <c r="AD3781" s="169">
        <v>0.1099</v>
      </c>
      <c r="AE3781" s="26">
        <f t="shared" si="1143"/>
        <v>0</v>
      </c>
      <c r="AF3781" s="26" t="str">
        <f>IF(AND(COUNTIFS($J$18:J3781,J3781)=1,AE3781=1),1,"")</f>
        <v/>
      </c>
      <c r="AG3781" s="26">
        <f>IF(C3781="","",IF(AND(COUNTIFS($J$18:J3781,J3781)=1,C3781&lt;&gt;""),1,""))</f>
        <v>1</v>
      </c>
      <c r="AH3781" s="26">
        <f>IF(G3781="","",IF(AND(COUNTIFS($J$18:J3781,J3781)=1,G3781&lt;&gt;""),1,""))</f>
        <v>1</v>
      </c>
      <c r="AI3781" s="27">
        <f t="shared" si="1154"/>
        <v>32082250.320460182</v>
      </c>
      <c r="AJ3781" s="27">
        <f t="shared" si="1155"/>
        <v>4323122.9746477893</v>
      </c>
      <c r="AK3781" s="241">
        <f t="shared" si="1144"/>
        <v>0.1347512388147771</v>
      </c>
      <c r="AL3781" s="24"/>
      <c r="AM3781" s="24"/>
      <c r="AN3781" s="24"/>
      <c r="AO3781" s="24"/>
      <c r="AP3781" s="165" t="str">
        <f t="shared" si="1145"/>
        <v>202411</v>
      </c>
      <c r="AQ3781" s="242" t="str">
        <f t="shared" si="1146"/>
        <v>202411JPY</v>
      </c>
      <c r="AR3781" s="243" t="str">
        <f t="shared" si="1147"/>
        <v>YAMAHA_Mounter</v>
      </c>
      <c r="AS3781" s="22">
        <f t="shared" si="1148"/>
        <v>0</v>
      </c>
      <c r="AT3781" s="24" t="str">
        <f t="shared" si="1149"/>
        <v>0-3 months</v>
      </c>
    </row>
    <row r="3782" spans="1:46">
      <c r="A3782" s="33" t="str">
        <f t="shared" si="1140"/>
        <v>FY 24/25</v>
      </c>
      <c r="B3782" s="23">
        <v>2024</v>
      </c>
      <c r="C3782" s="23">
        <v>11</v>
      </c>
      <c r="D3782" s="33" t="str">
        <f t="shared" si="1151"/>
        <v>Q3</v>
      </c>
      <c r="E3782" s="33" t="str">
        <f t="shared" si="1139"/>
        <v>FY 24/25</v>
      </c>
      <c r="F3782" s="23">
        <v>2024</v>
      </c>
      <c r="G3782" s="23">
        <v>11</v>
      </c>
      <c r="H3782" s="29"/>
      <c r="I3782" s="93" t="str">
        <f t="shared" si="1141"/>
        <v>Q3</v>
      </c>
      <c r="J3782" s="188" t="s">
        <v>3602</v>
      </c>
      <c r="K3782" s="29" t="s">
        <v>1870</v>
      </c>
      <c r="L3782" s="24" t="s">
        <v>93</v>
      </c>
      <c r="M3782" s="13" t="s">
        <v>61</v>
      </c>
      <c r="N3782" s="22">
        <v>1</v>
      </c>
      <c r="O3782" s="22"/>
      <c r="P3782" s="33" t="str">
        <f t="shared" si="1150"/>
        <v>MAIN UNIT</v>
      </c>
      <c r="Q3782" s="22" t="s">
        <v>62</v>
      </c>
      <c r="R3782" s="22" t="s">
        <v>63</v>
      </c>
      <c r="S3782" s="22" t="s">
        <v>50</v>
      </c>
      <c r="T3782" s="22" t="s">
        <v>79</v>
      </c>
      <c r="U3782" s="22" t="s">
        <v>445</v>
      </c>
      <c r="V3782" s="22" t="s">
        <v>127</v>
      </c>
      <c r="W3782" s="22" t="s">
        <v>110</v>
      </c>
      <c r="X3782" s="104">
        <v>13250000</v>
      </c>
      <c r="Y3782" s="31" t="str">
        <f t="shared" si="1153"/>
        <v>1</v>
      </c>
      <c r="Z3782" s="239">
        <f t="shared" si="1152"/>
        <v>13250000</v>
      </c>
      <c r="AA3782" s="22">
        <v>5.1799999999999999E-2</v>
      </c>
      <c r="AB3782" s="240">
        <f t="shared" si="1138"/>
        <v>686350</v>
      </c>
      <c r="AC3782" s="25">
        <f t="shared" si="1142"/>
        <v>75429.865000000005</v>
      </c>
      <c r="AD3782" s="169">
        <v>0.1099</v>
      </c>
      <c r="AE3782" s="26">
        <f t="shared" si="1143"/>
        <v>0</v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4"/>
        <v>32082250.320460182</v>
      </c>
      <c r="AJ3782" s="27">
        <f t="shared" si="1155"/>
        <v>4323122.9746477893</v>
      </c>
      <c r="AK3782" s="241">
        <f t="shared" si="1144"/>
        <v>0.1347512388147771</v>
      </c>
      <c r="AL3782" s="24"/>
      <c r="AM3782" s="24"/>
      <c r="AN3782" s="24"/>
      <c r="AO3782" s="24"/>
      <c r="AP3782" s="165" t="str">
        <f t="shared" si="1145"/>
        <v>202411</v>
      </c>
      <c r="AQ3782" s="242" t="str">
        <f t="shared" si="1146"/>
        <v>202411JPY</v>
      </c>
      <c r="AR3782" s="243" t="str">
        <f t="shared" si="1147"/>
        <v>YAMAHA_Mounter</v>
      </c>
      <c r="AS3782" s="22">
        <f t="shared" si="1148"/>
        <v>0</v>
      </c>
      <c r="AT3782" s="24" t="str">
        <f t="shared" si="1149"/>
        <v>0-3 months</v>
      </c>
    </row>
    <row r="3783" spans="1:46">
      <c r="A3783" s="33" t="str">
        <f t="shared" si="1140"/>
        <v>FY 24/25</v>
      </c>
      <c r="B3783" s="23">
        <v>2024</v>
      </c>
      <c r="C3783" s="23">
        <v>11</v>
      </c>
      <c r="D3783" s="33" t="str">
        <f t="shared" si="1151"/>
        <v>Q3</v>
      </c>
      <c r="E3783" s="33" t="str">
        <f t="shared" si="1139"/>
        <v>FY 24/25</v>
      </c>
      <c r="F3783" s="23">
        <v>2024</v>
      </c>
      <c r="G3783" s="23">
        <v>11</v>
      </c>
      <c r="H3783" s="29"/>
      <c r="I3783" s="93" t="str">
        <f t="shared" si="1141"/>
        <v>Q3</v>
      </c>
      <c r="J3783" s="188" t="s">
        <v>3602</v>
      </c>
      <c r="K3783" s="29" t="s">
        <v>1870</v>
      </c>
      <c r="L3783" s="24" t="s">
        <v>93</v>
      </c>
      <c r="M3783" s="13" t="s">
        <v>61</v>
      </c>
      <c r="N3783" s="22">
        <v>1</v>
      </c>
      <c r="O3783" s="22"/>
      <c r="P3783" s="33" t="str">
        <f t="shared" si="1150"/>
        <v>MAIN UNIT</v>
      </c>
      <c r="Q3783" s="22" t="s">
        <v>62</v>
      </c>
      <c r="R3783" s="22" t="s">
        <v>63</v>
      </c>
      <c r="S3783" s="22" t="s">
        <v>50</v>
      </c>
      <c r="T3783" s="22" t="s">
        <v>79</v>
      </c>
      <c r="U3783" s="22" t="s">
        <v>445</v>
      </c>
      <c r="V3783" s="22" t="s">
        <v>127</v>
      </c>
      <c r="W3783" s="22" t="s">
        <v>110</v>
      </c>
      <c r="X3783" s="104">
        <v>13250000</v>
      </c>
      <c r="Y3783" s="31" t="str">
        <f t="shared" si="1153"/>
        <v>1</v>
      </c>
      <c r="Z3783" s="239">
        <f t="shared" si="1152"/>
        <v>13250000</v>
      </c>
      <c r="AA3783" s="22">
        <v>5.1799999999999999E-2</v>
      </c>
      <c r="AB3783" s="240">
        <f t="shared" si="1138"/>
        <v>686350</v>
      </c>
      <c r="AC3783" s="25">
        <f t="shared" si="1142"/>
        <v>75429.865000000005</v>
      </c>
      <c r="AD3783" s="169">
        <v>0.1099</v>
      </c>
      <c r="AE3783" s="26">
        <f t="shared" si="1143"/>
        <v>0</v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4"/>
        <v>32082250.320460182</v>
      </c>
      <c r="AJ3783" s="27">
        <f t="shared" si="1155"/>
        <v>4323122.9746477893</v>
      </c>
      <c r="AK3783" s="241">
        <f t="shared" si="1144"/>
        <v>0.1347512388147771</v>
      </c>
      <c r="AL3783" s="24"/>
      <c r="AM3783" s="24"/>
      <c r="AN3783" s="24"/>
      <c r="AO3783" s="24"/>
      <c r="AP3783" s="165" t="str">
        <f t="shared" si="1145"/>
        <v>202411</v>
      </c>
      <c r="AQ3783" s="242" t="str">
        <f t="shared" si="1146"/>
        <v>202411JPY</v>
      </c>
      <c r="AR3783" s="243" t="str">
        <f t="shared" si="1147"/>
        <v>YAMAHA_Mounter</v>
      </c>
      <c r="AS3783" s="22">
        <f t="shared" si="1148"/>
        <v>0</v>
      </c>
      <c r="AT3783" s="24" t="str">
        <f t="shared" si="1149"/>
        <v>0-3 months</v>
      </c>
    </row>
    <row r="3784" spans="1:46">
      <c r="A3784" s="33" t="str">
        <f t="shared" si="1140"/>
        <v>FY 24/25</v>
      </c>
      <c r="B3784" s="23">
        <v>2024</v>
      </c>
      <c r="C3784" s="23">
        <v>11</v>
      </c>
      <c r="D3784" s="33" t="str">
        <f t="shared" si="1151"/>
        <v>Q3</v>
      </c>
      <c r="E3784" s="33" t="str">
        <f t="shared" si="1139"/>
        <v>FY 24/25</v>
      </c>
      <c r="F3784" s="23">
        <v>2024</v>
      </c>
      <c r="G3784" s="23">
        <v>11</v>
      </c>
      <c r="H3784" s="29"/>
      <c r="I3784" s="93" t="str">
        <f t="shared" si="1141"/>
        <v>Q3</v>
      </c>
      <c r="J3784" s="188" t="s">
        <v>3602</v>
      </c>
      <c r="K3784" s="29" t="s">
        <v>1870</v>
      </c>
      <c r="L3784" s="24" t="s">
        <v>93</v>
      </c>
      <c r="M3784" s="13" t="s">
        <v>61</v>
      </c>
      <c r="N3784" s="22">
        <v>1</v>
      </c>
      <c r="O3784" s="22"/>
      <c r="P3784" s="33" t="str">
        <f t="shared" si="1150"/>
        <v>MAIN UNIT</v>
      </c>
      <c r="Q3784" s="22" t="s">
        <v>62</v>
      </c>
      <c r="R3784" s="22" t="s">
        <v>63</v>
      </c>
      <c r="S3784" s="22" t="s">
        <v>50</v>
      </c>
      <c r="T3784" s="22" t="s">
        <v>79</v>
      </c>
      <c r="U3784" s="22" t="s">
        <v>445</v>
      </c>
      <c r="V3784" s="22" t="s">
        <v>127</v>
      </c>
      <c r="W3784" s="22" t="s">
        <v>110</v>
      </c>
      <c r="X3784" s="104">
        <v>13250000</v>
      </c>
      <c r="Y3784" s="31" t="str">
        <f t="shared" si="1153"/>
        <v>1</v>
      </c>
      <c r="Z3784" s="239">
        <f t="shared" si="1152"/>
        <v>13250000</v>
      </c>
      <c r="AA3784" s="22">
        <v>5.1799999999999999E-2</v>
      </c>
      <c r="AB3784" s="240">
        <f t="shared" si="1138"/>
        <v>686350</v>
      </c>
      <c r="AC3784" s="25">
        <f t="shared" si="1142"/>
        <v>75429.865000000005</v>
      </c>
      <c r="AD3784" s="169">
        <v>0.1099</v>
      </c>
      <c r="AE3784" s="26">
        <f t="shared" si="1143"/>
        <v>0</v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4"/>
        <v>32082250.320460182</v>
      </c>
      <c r="AJ3784" s="27">
        <f t="shared" si="1155"/>
        <v>4323122.9746477893</v>
      </c>
      <c r="AK3784" s="241">
        <f t="shared" si="1144"/>
        <v>0.1347512388147771</v>
      </c>
      <c r="AL3784" s="24"/>
      <c r="AM3784" s="24"/>
      <c r="AN3784" s="24"/>
      <c r="AO3784" s="24"/>
      <c r="AP3784" s="165" t="str">
        <f t="shared" si="1145"/>
        <v>202411</v>
      </c>
      <c r="AQ3784" s="242" t="str">
        <f t="shared" si="1146"/>
        <v>202411JPY</v>
      </c>
      <c r="AR3784" s="243" t="str">
        <f t="shared" si="1147"/>
        <v>YAMAHA_Mounter</v>
      </c>
      <c r="AS3784" s="22">
        <f t="shared" si="1148"/>
        <v>0</v>
      </c>
      <c r="AT3784" s="24" t="str">
        <f t="shared" si="1149"/>
        <v>0-3 months</v>
      </c>
    </row>
    <row r="3785" spans="1:46">
      <c r="A3785" s="33" t="str">
        <f t="shared" si="1140"/>
        <v>FY 24/25</v>
      </c>
      <c r="B3785" s="23">
        <v>2024</v>
      </c>
      <c r="C3785" s="23">
        <v>11</v>
      </c>
      <c r="D3785" s="33" t="str">
        <f t="shared" si="1151"/>
        <v>Q3</v>
      </c>
      <c r="E3785" s="33" t="str">
        <f t="shared" si="1139"/>
        <v>FY 24/25</v>
      </c>
      <c r="F3785" s="23">
        <v>2024</v>
      </c>
      <c r="G3785" s="23">
        <v>11</v>
      </c>
      <c r="H3785" s="29"/>
      <c r="I3785" s="93" t="str">
        <f t="shared" si="1141"/>
        <v>Q3</v>
      </c>
      <c r="J3785" s="188" t="s">
        <v>3603</v>
      </c>
      <c r="K3785" s="29" t="s">
        <v>3317</v>
      </c>
      <c r="L3785" s="24" t="s">
        <v>93</v>
      </c>
      <c r="M3785" s="13" t="s">
        <v>61</v>
      </c>
      <c r="N3785" s="22">
        <v>1</v>
      </c>
      <c r="O3785" s="22"/>
      <c r="P3785" s="33" t="str">
        <f t="shared" si="1150"/>
        <v>MAIN UNIT</v>
      </c>
      <c r="Q3785" s="22" t="s">
        <v>62</v>
      </c>
      <c r="R3785" s="22" t="s">
        <v>63</v>
      </c>
      <c r="S3785" s="22" t="s">
        <v>50</v>
      </c>
      <c r="T3785" s="22" t="s">
        <v>79</v>
      </c>
      <c r="U3785" s="22" t="s">
        <v>79</v>
      </c>
      <c r="V3785" s="22" t="s">
        <v>3096</v>
      </c>
      <c r="W3785" s="22" t="s">
        <v>110</v>
      </c>
      <c r="X3785" s="104">
        <v>12250000</v>
      </c>
      <c r="Y3785" s="31" t="str">
        <f t="shared" si="1153"/>
        <v>1</v>
      </c>
      <c r="Z3785" s="239">
        <f t="shared" si="1152"/>
        <v>12250000</v>
      </c>
      <c r="AA3785" s="22">
        <v>5.1799999999999999E-2</v>
      </c>
      <c r="AB3785" s="240">
        <f t="shared" si="1138"/>
        <v>634550</v>
      </c>
      <c r="AC3785" s="25">
        <f t="shared" si="1142"/>
        <v>76844.005000000005</v>
      </c>
      <c r="AD3785" s="169">
        <v>0.1211</v>
      </c>
      <c r="AE3785" s="26">
        <f t="shared" si="1143"/>
        <v>0</v>
      </c>
      <c r="AF3785" s="26" t="str">
        <f>IF(AND(COUNTIFS($J$18:J3785,J3785)=1,AE3785=1),1,"")</f>
        <v/>
      </c>
      <c r="AG3785" s="26">
        <f>IF(C3785="","",IF(AND(COUNTIFS($J$18:J3785,J3785)=1,C3785&lt;&gt;""),1,""))</f>
        <v>1</v>
      </c>
      <c r="AH3785" s="26">
        <f>IF(G3785="","",IF(AND(COUNTIFS($J$18:J3785,J3785)=1,G3785&lt;&gt;""),1,""))</f>
        <v>1</v>
      </c>
      <c r="AI3785" s="27">
        <f t="shared" si="1154"/>
        <v>32082250.320460182</v>
      </c>
      <c r="AJ3785" s="27">
        <f t="shared" si="1155"/>
        <v>4323122.9746477893</v>
      </c>
      <c r="AK3785" s="241">
        <f t="shared" si="1144"/>
        <v>0.1347512388147771</v>
      </c>
      <c r="AL3785" s="24"/>
      <c r="AM3785" s="24"/>
      <c r="AN3785" s="24"/>
      <c r="AO3785" s="24"/>
      <c r="AP3785" s="165" t="str">
        <f t="shared" si="1145"/>
        <v>202411</v>
      </c>
      <c r="AQ3785" s="242" t="str">
        <f t="shared" si="1146"/>
        <v>202411JPY</v>
      </c>
      <c r="AR3785" s="243" t="str">
        <f t="shared" si="1147"/>
        <v>YAMAHA_Mounter</v>
      </c>
      <c r="AS3785" s="22">
        <f t="shared" si="1148"/>
        <v>0</v>
      </c>
      <c r="AT3785" s="24" t="str">
        <f t="shared" si="1149"/>
        <v>0-3 months</v>
      </c>
    </row>
    <row r="3786" spans="1:46">
      <c r="A3786" s="33" t="str">
        <f t="shared" si="1140"/>
        <v>FY 24/25</v>
      </c>
      <c r="B3786" s="23">
        <v>2024</v>
      </c>
      <c r="C3786" s="23">
        <v>11</v>
      </c>
      <c r="D3786" s="33" t="str">
        <f t="shared" si="1151"/>
        <v>Q3</v>
      </c>
      <c r="E3786" s="33" t="str">
        <f t="shared" si="1139"/>
        <v>FY 24/25</v>
      </c>
      <c r="F3786" s="23">
        <v>2025</v>
      </c>
      <c r="G3786" s="23">
        <v>2</v>
      </c>
      <c r="H3786" s="29"/>
      <c r="I3786" s="93" t="str">
        <f t="shared" si="1141"/>
        <v>Q4</v>
      </c>
      <c r="J3786" s="188" t="s">
        <v>3604</v>
      </c>
      <c r="K3786" s="29" t="s">
        <v>3605</v>
      </c>
      <c r="L3786" s="24" t="s">
        <v>93</v>
      </c>
      <c r="M3786" s="13" t="s">
        <v>61</v>
      </c>
      <c r="N3786" s="22">
        <v>1</v>
      </c>
      <c r="O3786" s="22"/>
      <c r="P3786" s="33" t="str">
        <f t="shared" si="1150"/>
        <v>MAIN UNIT</v>
      </c>
      <c r="Q3786" s="22" t="s">
        <v>69</v>
      </c>
      <c r="R3786" s="22" t="s">
        <v>63</v>
      </c>
      <c r="S3786" s="22" t="s">
        <v>50</v>
      </c>
      <c r="T3786" s="22" t="s">
        <v>79</v>
      </c>
      <c r="U3786" s="22" t="s">
        <v>79</v>
      </c>
      <c r="V3786" s="22" t="s">
        <v>3606</v>
      </c>
      <c r="W3786" s="22" t="s">
        <v>110</v>
      </c>
      <c r="X3786" s="104">
        <v>16200000</v>
      </c>
      <c r="Y3786" s="31" t="str">
        <f t="shared" si="1153"/>
        <v>1</v>
      </c>
      <c r="Z3786" s="239">
        <f t="shared" si="1152"/>
        <v>16200000</v>
      </c>
      <c r="AA3786" s="22">
        <v>5.11E-2</v>
      </c>
      <c r="AB3786" s="240">
        <f t="shared" si="1138"/>
        <v>827820</v>
      </c>
      <c r="AC3786" s="25">
        <f t="shared" si="1142"/>
        <v>99338.4</v>
      </c>
      <c r="AD3786" s="169">
        <v>0.12</v>
      </c>
      <c r="AE3786" s="26">
        <f t="shared" si="1143"/>
        <v>1</v>
      </c>
      <c r="AF3786" s="26">
        <f>IF(AND(COUNTIFS($J$18:J3786,J3786)=1,AE3786=1),1,"")</f>
        <v>1</v>
      </c>
      <c r="AG3786" s="26">
        <f>IF(C3786="","",IF(AND(COUNTIFS($J$18:J3786,J3786)=1,C3786&lt;&gt;""),1,""))</f>
        <v>1</v>
      </c>
      <c r="AH3786" s="26">
        <f>IF(G3786="","",IF(AND(COUNTIFS($J$18:J3786,J3786)=1,G3786&lt;&gt;""),1,""))</f>
        <v>1</v>
      </c>
      <c r="AI3786" s="27">
        <f t="shared" si="1154"/>
        <v>29817563.811504427</v>
      </c>
      <c r="AJ3786" s="27">
        <f t="shared" si="1155"/>
        <v>3578107.6573805306</v>
      </c>
      <c r="AK3786" s="241">
        <f t="shared" si="1144"/>
        <v>0.11999999999999998</v>
      </c>
      <c r="AL3786" s="24"/>
      <c r="AM3786" s="24"/>
      <c r="AN3786" s="24"/>
      <c r="AO3786" s="24"/>
      <c r="AP3786" s="165" t="str">
        <f t="shared" si="1145"/>
        <v>20252</v>
      </c>
      <c r="AQ3786" s="242" t="str">
        <f t="shared" si="1146"/>
        <v>20252JPY</v>
      </c>
      <c r="AR3786" s="243" t="str">
        <f t="shared" si="1147"/>
        <v>YAMAHA_Mounter</v>
      </c>
      <c r="AS3786" s="22">
        <f t="shared" si="1148"/>
        <v>3</v>
      </c>
      <c r="AT3786" s="24" t="str">
        <f t="shared" si="1149"/>
        <v>0-3 months</v>
      </c>
    </row>
    <row r="3787" spans="1:46">
      <c r="A3787" s="33" t="str">
        <f t="shared" si="1140"/>
        <v>FY 24/25</v>
      </c>
      <c r="B3787" s="23">
        <v>2024</v>
      </c>
      <c r="C3787" s="23">
        <v>11</v>
      </c>
      <c r="D3787" s="33" t="str">
        <f t="shared" si="1151"/>
        <v>Q3</v>
      </c>
      <c r="E3787" s="33" t="str">
        <f t="shared" si="1139"/>
        <v>FY 24/25</v>
      </c>
      <c r="F3787" s="23">
        <v>2025</v>
      </c>
      <c r="G3787" s="23">
        <v>2</v>
      </c>
      <c r="H3787" s="29"/>
      <c r="I3787" s="93" t="str">
        <f t="shared" si="1141"/>
        <v>Q4</v>
      </c>
      <c r="J3787" s="188" t="s">
        <v>3604</v>
      </c>
      <c r="K3787" s="29" t="s">
        <v>3605</v>
      </c>
      <c r="L3787" s="24" t="s">
        <v>68</v>
      </c>
      <c r="M3787" s="13" t="s">
        <v>61</v>
      </c>
      <c r="N3787" s="22">
        <v>1</v>
      </c>
      <c r="O3787" s="22"/>
      <c r="P3787" s="33" t="str">
        <f t="shared" si="1150"/>
        <v>MAIN UNIT</v>
      </c>
      <c r="Q3787" s="22" t="s">
        <v>69</v>
      </c>
      <c r="R3787" s="22" t="s">
        <v>63</v>
      </c>
      <c r="S3787" s="22" t="s">
        <v>50</v>
      </c>
      <c r="T3787" s="22" t="s">
        <v>79</v>
      </c>
      <c r="U3787" s="22" t="s">
        <v>79</v>
      </c>
      <c r="V3787" s="22" t="s">
        <v>3606</v>
      </c>
      <c r="W3787" s="22" t="s">
        <v>110</v>
      </c>
      <c r="X3787" s="104">
        <v>8000000</v>
      </c>
      <c r="Y3787" s="31" t="str">
        <f t="shared" si="1153"/>
        <v>1</v>
      </c>
      <c r="Z3787" s="239">
        <f t="shared" si="1152"/>
        <v>8000000</v>
      </c>
      <c r="AA3787" s="22">
        <v>5.11E-2</v>
      </c>
      <c r="AB3787" s="240">
        <f t="shared" si="1138"/>
        <v>408800</v>
      </c>
      <c r="AC3787" s="25">
        <f t="shared" si="1142"/>
        <v>49056</v>
      </c>
      <c r="AD3787" s="169">
        <v>0.12</v>
      </c>
      <c r="AE3787" s="26">
        <f t="shared" si="1143"/>
        <v>1</v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4"/>
        <v>29817563.811504427</v>
      </c>
      <c r="AJ3787" s="27">
        <f t="shared" si="1155"/>
        <v>3578107.6573805306</v>
      </c>
      <c r="AK3787" s="241">
        <f t="shared" si="1144"/>
        <v>0.11999999999999998</v>
      </c>
      <c r="AL3787" s="24"/>
      <c r="AM3787" s="24"/>
      <c r="AN3787" s="24"/>
      <c r="AO3787" s="24"/>
      <c r="AP3787" s="165" t="str">
        <f t="shared" si="1145"/>
        <v>20252</v>
      </c>
      <c r="AQ3787" s="242" t="str">
        <f t="shared" si="1146"/>
        <v>20252JPY</v>
      </c>
      <c r="AR3787" s="243" t="str">
        <f t="shared" si="1147"/>
        <v>YAMAHA_Mounter</v>
      </c>
      <c r="AS3787" s="22">
        <f t="shared" si="1148"/>
        <v>3</v>
      </c>
      <c r="AT3787" s="24" t="str">
        <f t="shared" si="1149"/>
        <v>0-3 months</v>
      </c>
    </row>
    <row r="3788" spans="1:46">
      <c r="A3788" s="33" t="str">
        <f t="shared" si="1140"/>
        <v>FY 24/25</v>
      </c>
      <c r="B3788" s="23">
        <v>2024</v>
      </c>
      <c r="C3788" s="23">
        <v>11</v>
      </c>
      <c r="D3788" s="33" t="str">
        <f t="shared" si="1151"/>
        <v>Q3</v>
      </c>
      <c r="E3788" s="33" t="str">
        <f t="shared" si="1139"/>
        <v>FY 24/25</v>
      </c>
      <c r="F3788" s="23">
        <v>2024</v>
      </c>
      <c r="G3788" s="23">
        <v>12</v>
      </c>
      <c r="H3788" s="29"/>
      <c r="I3788" s="93" t="str">
        <f t="shared" si="1141"/>
        <v>Q3</v>
      </c>
      <c r="J3788" s="188" t="s">
        <v>3607</v>
      </c>
      <c r="K3788" s="29" t="s">
        <v>1571</v>
      </c>
      <c r="L3788" s="24" t="s">
        <v>93</v>
      </c>
      <c r="M3788" s="13" t="s">
        <v>61</v>
      </c>
      <c r="N3788" s="22">
        <v>1</v>
      </c>
      <c r="O3788" s="22"/>
      <c r="P3788" s="33" t="str">
        <f t="shared" si="1150"/>
        <v>MAIN UNIT</v>
      </c>
      <c r="Q3788" s="22" t="s">
        <v>62</v>
      </c>
      <c r="R3788" s="22" t="s">
        <v>63</v>
      </c>
      <c r="S3788" s="22" t="s">
        <v>50</v>
      </c>
      <c r="T3788" s="22" t="s">
        <v>79</v>
      </c>
      <c r="U3788" s="22" t="s">
        <v>1072</v>
      </c>
      <c r="V3788" s="22" t="s">
        <v>113</v>
      </c>
      <c r="W3788" s="22" t="s">
        <v>110</v>
      </c>
      <c r="X3788" s="104">
        <v>16580000</v>
      </c>
      <c r="Y3788" s="31" t="str">
        <f t="shared" si="1153"/>
        <v>1</v>
      </c>
      <c r="Z3788" s="239">
        <f t="shared" si="1152"/>
        <v>16580000</v>
      </c>
      <c r="AA3788" s="22">
        <v>5.2900000000000003E-2</v>
      </c>
      <c r="AB3788" s="240">
        <f t="shared" si="1138"/>
        <v>877082</v>
      </c>
      <c r="AC3788" s="25">
        <f t="shared" si="1142"/>
        <v>119897.10939999999</v>
      </c>
      <c r="AD3788" s="169">
        <v>0.13669999999999999</v>
      </c>
      <c r="AE3788" s="26">
        <f t="shared" si="1143"/>
        <v>0</v>
      </c>
      <c r="AF3788" s="26" t="str">
        <f>IF(AND(COUNTIFS($J$18:J3788,J3788)=1,AE3788=1),1,"")</f>
        <v/>
      </c>
      <c r="AG3788" s="26">
        <f>IF(C3788="","",IF(AND(COUNTIFS($J$18:J3788,J3788)=1,C3788&lt;&gt;""),1,""))</f>
        <v>1</v>
      </c>
      <c r="AH3788" s="26">
        <f>IF(G3788="","",IF(AND(COUNTIFS($J$18:J3788,J3788)=1,G3788&lt;&gt;""),1,""))</f>
        <v>1</v>
      </c>
      <c r="AI3788" s="27">
        <f t="shared" si="1154"/>
        <v>15965524.256637167</v>
      </c>
      <c r="AJ3788" s="27">
        <f t="shared" si="1155"/>
        <v>2480116.5996584073</v>
      </c>
      <c r="AK3788" s="241">
        <f t="shared" si="1144"/>
        <v>0.15534200817911609</v>
      </c>
      <c r="AL3788" s="24"/>
      <c r="AM3788" s="24"/>
      <c r="AN3788" s="24"/>
      <c r="AO3788" s="24"/>
      <c r="AP3788" s="165" t="str">
        <f t="shared" si="1145"/>
        <v>202412</v>
      </c>
      <c r="AQ3788" s="242" t="str">
        <f t="shared" si="1146"/>
        <v>202412JPY</v>
      </c>
      <c r="AR3788" s="243" t="str">
        <f t="shared" si="1147"/>
        <v>YAMAHA_Mounter</v>
      </c>
      <c r="AS3788" s="22">
        <f t="shared" si="1148"/>
        <v>1</v>
      </c>
      <c r="AT3788" s="24" t="str">
        <f t="shared" si="1149"/>
        <v>0-3 months</v>
      </c>
    </row>
    <row r="3789" spans="1:46">
      <c r="A3789" s="33" t="str">
        <f t="shared" si="1140"/>
        <v>FY 24/25</v>
      </c>
      <c r="B3789" s="23">
        <v>2024</v>
      </c>
      <c r="C3789" s="23">
        <v>11</v>
      </c>
      <c r="D3789" s="33" t="str">
        <f t="shared" si="1151"/>
        <v>Q3</v>
      </c>
      <c r="E3789" s="33" t="str">
        <f t="shared" si="1139"/>
        <v>FY 24/25</v>
      </c>
      <c r="F3789" s="23">
        <v>2024</v>
      </c>
      <c r="G3789" s="23">
        <v>12</v>
      </c>
      <c r="H3789" s="29"/>
      <c r="I3789" s="93" t="str">
        <f t="shared" si="1141"/>
        <v>Q3</v>
      </c>
      <c r="J3789" s="188" t="s">
        <v>3608</v>
      </c>
      <c r="K3789" s="29" t="s">
        <v>1819</v>
      </c>
      <c r="L3789" s="24" t="s">
        <v>93</v>
      </c>
      <c r="M3789" s="13" t="s">
        <v>61</v>
      </c>
      <c r="N3789" s="22">
        <v>1</v>
      </c>
      <c r="O3789" s="22"/>
      <c r="P3789" s="33" t="str">
        <f t="shared" si="1150"/>
        <v>MAIN UNIT</v>
      </c>
      <c r="Q3789" s="22" t="s">
        <v>62</v>
      </c>
      <c r="R3789" s="22" t="s">
        <v>63</v>
      </c>
      <c r="S3789" s="22" t="s">
        <v>50</v>
      </c>
      <c r="T3789" s="22" t="s">
        <v>79</v>
      </c>
      <c r="U3789" s="22" t="s">
        <v>79</v>
      </c>
      <c r="V3789" s="22" t="s">
        <v>113</v>
      </c>
      <c r="W3789" s="22" t="s">
        <v>110</v>
      </c>
      <c r="X3789" s="104">
        <v>12450000</v>
      </c>
      <c r="Y3789" s="31" t="str">
        <f t="shared" si="1153"/>
        <v>1</v>
      </c>
      <c r="Z3789" s="239">
        <f t="shared" si="1152"/>
        <v>12450000</v>
      </c>
      <c r="AA3789" s="22">
        <v>5.2900000000000003E-2</v>
      </c>
      <c r="AB3789" s="240">
        <f t="shared" si="1138"/>
        <v>658605</v>
      </c>
      <c r="AC3789" s="25">
        <f t="shared" si="1142"/>
        <v>61052.683500000006</v>
      </c>
      <c r="AD3789" s="169">
        <v>9.2700000000000005E-2</v>
      </c>
      <c r="AE3789" s="26">
        <f t="shared" si="1143"/>
        <v>0</v>
      </c>
      <c r="AF3789" s="26" t="str">
        <f>IF(AND(COUNTIFS($J$18:J3789,J3789)=1,AE3789=1),1,"")</f>
        <v/>
      </c>
      <c r="AG3789" s="26">
        <f>IF(C3789="","",IF(AND(COUNTIFS($J$18:J3789,J3789)=1,C3789&lt;&gt;""),1,""))</f>
        <v>1</v>
      </c>
      <c r="AH3789" s="26">
        <f>IF(G3789="","",IF(AND(COUNTIFS($J$18:J3789,J3789)=1,G3789&lt;&gt;""),1,""))</f>
        <v>1</v>
      </c>
      <c r="AI3789" s="27">
        <f t="shared" si="1154"/>
        <v>15965524.256637167</v>
      </c>
      <c r="AJ3789" s="27">
        <f t="shared" si="1155"/>
        <v>2480116.5996584073</v>
      </c>
      <c r="AK3789" s="241">
        <f t="shared" si="1144"/>
        <v>0.15534200817911609</v>
      </c>
      <c r="AL3789" s="24"/>
      <c r="AM3789" s="24"/>
      <c r="AN3789" s="24"/>
      <c r="AO3789" s="24"/>
      <c r="AP3789" s="165" t="str">
        <f t="shared" si="1145"/>
        <v>202412</v>
      </c>
      <c r="AQ3789" s="242" t="str">
        <f t="shared" si="1146"/>
        <v>202412JPY</v>
      </c>
      <c r="AR3789" s="243" t="str">
        <f t="shared" si="1147"/>
        <v>YAMAHA_Mounter</v>
      </c>
      <c r="AS3789" s="22">
        <f t="shared" si="1148"/>
        <v>1</v>
      </c>
      <c r="AT3789" s="24" t="str">
        <f t="shared" si="1149"/>
        <v>0-3 months</v>
      </c>
    </row>
    <row r="3790" spans="1:46">
      <c r="A3790" s="33" t="str">
        <f t="shared" si="1140"/>
        <v>FY 24/25</v>
      </c>
      <c r="B3790" s="23">
        <v>2024</v>
      </c>
      <c r="C3790" s="23">
        <v>11</v>
      </c>
      <c r="D3790" s="33" t="str">
        <f t="shared" si="1151"/>
        <v>Q3</v>
      </c>
      <c r="E3790" s="33" t="str">
        <f t="shared" si="1139"/>
        <v>FY 24/25</v>
      </c>
      <c r="F3790" s="23">
        <v>2025</v>
      </c>
      <c r="G3790" s="23">
        <v>3</v>
      </c>
      <c r="H3790" s="29"/>
      <c r="I3790" s="93" t="str">
        <f t="shared" si="1141"/>
        <v>Q4</v>
      </c>
      <c r="J3790" s="188" t="s">
        <v>3608</v>
      </c>
      <c r="K3790" s="29" t="s">
        <v>1819</v>
      </c>
      <c r="L3790" s="24" t="s">
        <v>93</v>
      </c>
      <c r="M3790" s="13" t="s">
        <v>61</v>
      </c>
      <c r="N3790" s="22">
        <v>1</v>
      </c>
      <c r="O3790" s="22"/>
      <c r="P3790" s="33" t="str">
        <f t="shared" si="1150"/>
        <v>MAIN UNIT</v>
      </c>
      <c r="Q3790" s="22" t="s">
        <v>62</v>
      </c>
      <c r="R3790" s="22" t="s">
        <v>63</v>
      </c>
      <c r="S3790" s="22" t="s">
        <v>50</v>
      </c>
      <c r="T3790" s="22" t="s">
        <v>79</v>
      </c>
      <c r="U3790" s="22" t="s">
        <v>79</v>
      </c>
      <c r="V3790" s="22" t="s">
        <v>113</v>
      </c>
      <c r="W3790" s="22" t="s">
        <v>110</v>
      </c>
      <c r="X3790" s="104">
        <v>12450000</v>
      </c>
      <c r="Y3790" s="31" t="str">
        <f t="shared" si="1153"/>
        <v>1</v>
      </c>
      <c r="Z3790" s="239">
        <f t="shared" si="1152"/>
        <v>12450000</v>
      </c>
      <c r="AA3790" s="22">
        <v>5.11E-2</v>
      </c>
      <c r="AB3790" s="240">
        <f t="shared" si="1138"/>
        <v>636195</v>
      </c>
      <c r="AC3790" s="25">
        <f t="shared" si="1142"/>
        <v>76343.399999999994</v>
      </c>
      <c r="AD3790" s="169">
        <v>0.12</v>
      </c>
      <c r="AE3790" s="26">
        <f t="shared" si="1143"/>
        <v>0</v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4"/>
        <v>12101067.871681416</v>
      </c>
      <c r="AJ3790" s="27">
        <f t="shared" si="1155"/>
        <v>1452128.14460177</v>
      </c>
      <c r="AK3790" s="241">
        <f t="shared" si="1144"/>
        <v>0.12</v>
      </c>
      <c r="AL3790" s="24"/>
      <c r="AM3790" s="24"/>
      <c r="AN3790" s="24"/>
      <c r="AO3790" s="24"/>
      <c r="AP3790" s="165" t="str">
        <f t="shared" si="1145"/>
        <v>20253</v>
      </c>
      <c r="AQ3790" s="242" t="str">
        <f t="shared" si="1146"/>
        <v>20253JPY</v>
      </c>
      <c r="AR3790" s="243" t="str">
        <f t="shared" si="1147"/>
        <v>YAMAHA_Mounter</v>
      </c>
      <c r="AS3790" s="22">
        <f t="shared" si="1148"/>
        <v>4</v>
      </c>
      <c r="AT3790" s="24" t="str">
        <f t="shared" si="1149"/>
        <v>4-6 months</v>
      </c>
    </row>
    <row r="3791" spans="1:46">
      <c r="A3791" s="33" t="str">
        <f t="shared" si="1140"/>
        <v>FY 24/25</v>
      </c>
      <c r="B3791" s="23">
        <v>2024</v>
      </c>
      <c r="C3791" s="23">
        <v>11</v>
      </c>
      <c r="D3791" s="33" t="str">
        <f t="shared" si="1151"/>
        <v>Q3</v>
      </c>
      <c r="E3791" s="33" t="str">
        <f t="shared" si="1139"/>
        <v>FY 24/25</v>
      </c>
      <c r="F3791" s="23">
        <v>2025</v>
      </c>
      <c r="G3791" s="23">
        <v>3</v>
      </c>
      <c r="H3791" s="29"/>
      <c r="I3791" s="93" t="str">
        <f t="shared" si="1141"/>
        <v>Q4</v>
      </c>
      <c r="J3791" s="188" t="s">
        <v>3608</v>
      </c>
      <c r="K3791" s="29" t="s">
        <v>1819</v>
      </c>
      <c r="L3791" s="24" t="s">
        <v>93</v>
      </c>
      <c r="M3791" s="13" t="s">
        <v>61</v>
      </c>
      <c r="N3791" s="22">
        <v>1</v>
      </c>
      <c r="O3791" s="22"/>
      <c r="P3791" s="33" t="str">
        <f t="shared" si="1150"/>
        <v>MAIN UNIT</v>
      </c>
      <c r="Q3791" s="22" t="s">
        <v>62</v>
      </c>
      <c r="R3791" s="22" t="s">
        <v>63</v>
      </c>
      <c r="S3791" s="22" t="s">
        <v>50</v>
      </c>
      <c r="T3791" s="22" t="s">
        <v>79</v>
      </c>
      <c r="U3791" s="22" t="s">
        <v>79</v>
      </c>
      <c r="V3791" s="22" t="s">
        <v>113</v>
      </c>
      <c r="W3791" s="22" t="s">
        <v>110</v>
      </c>
      <c r="X3791" s="104">
        <v>12450000</v>
      </c>
      <c r="Y3791" s="31" t="str">
        <f t="shared" si="1153"/>
        <v>1</v>
      </c>
      <c r="Z3791" s="239">
        <f t="shared" si="1152"/>
        <v>12450000</v>
      </c>
      <c r="AA3791" s="22">
        <v>5.11E-2</v>
      </c>
      <c r="AB3791" s="240">
        <f t="shared" si="1138"/>
        <v>636195</v>
      </c>
      <c r="AC3791" s="25">
        <f t="shared" si="1142"/>
        <v>76343.399999999994</v>
      </c>
      <c r="AD3791" s="169">
        <v>0.12</v>
      </c>
      <c r="AE3791" s="26">
        <f t="shared" si="1143"/>
        <v>0</v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4"/>
        <v>12101067.871681416</v>
      </c>
      <c r="AJ3791" s="27">
        <f t="shared" si="1155"/>
        <v>1452128.14460177</v>
      </c>
      <c r="AK3791" s="241">
        <f t="shared" si="1144"/>
        <v>0.12</v>
      </c>
      <c r="AL3791" s="24"/>
      <c r="AM3791" s="24"/>
      <c r="AN3791" s="24"/>
      <c r="AO3791" s="24"/>
      <c r="AP3791" s="165" t="str">
        <f t="shared" si="1145"/>
        <v>20253</v>
      </c>
      <c r="AQ3791" s="242" t="str">
        <f t="shared" si="1146"/>
        <v>20253JPY</v>
      </c>
      <c r="AR3791" s="243" t="str">
        <f t="shared" si="1147"/>
        <v>YAMAHA_Mounter</v>
      </c>
      <c r="AS3791" s="22">
        <f t="shared" si="1148"/>
        <v>4</v>
      </c>
      <c r="AT3791" s="24" t="str">
        <f t="shared" si="1149"/>
        <v>4-6 months</v>
      </c>
    </row>
    <row r="3792" spans="1:46">
      <c r="A3792" s="33" t="str">
        <f t="shared" si="1140"/>
        <v>FY 24/25</v>
      </c>
      <c r="B3792" s="23">
        <v>2024</v>
      </c>
      <c r="C3792" s="23">
        <v>11</v>
      </c>
      <c r="D3792" s="33" t="str">
        <f t="shared" si="1151"/>
        <v>Q3</v>
      </c>
      <c r="E3792" s="33" t="str">
        <f t="shared" si="1139"/>
        <v>FY 24/25</v>
      </c>
      <c r="F3792" s="23">
        <v>2025</v>
      </c>
      <c r="G3792" s="23">
        <v>3</v>
      </c>
      <c r="H3792" s="29"/>
      <c r="I3792" s="93" t="str">
        <f t="shared" si="1141"/>
        <v>Q4</v>
      </c>
      <c r="J3792" s="188" t="s">
        <v>3609</v>
      </c>
      <c r="K3792" s="29" t="s">
        <v>1819</v>
      </c>
      <c r="L3792" s="24" t="s">
        <v>68</v>
      </c>
      <c r="M3792" s="13" t="s">
        <v>61</v>
      </c>
      <c r="N3792" s="22">
        <v>1</v>
      </c>
      <c r="O3792" s="22"/>
      <c r="P3792" s="33" t="str">
        <f t="shared" si="1150"/>
        <v>MAIN UNIT</v>
      </c>
      <c r="Q3792" s="22" t="s">
        <v>62</v>
      </c>
      <c r="R3792" s="22" t="s">
        <v>63</v>
      </c>
      <c r="S3792" s="22" t="s">
        <v>50</v>
      </c>
      <c r="T3792" s="22" t="s">
        <v>79</v>
      </c>
      <c r="U3792" s="22" t="s">
        <v>79</v>
      </c>
      <c r="V3792" s="22" t="s">
        <v>113</v>
      </c>
      <c r="W3792" s="22" t="s">
        <v>110</v>
      </c>
      <c r="X3792" s="104">
        <v>6745000</v>
      </c>
      <c r="Y3792" s="31" t="str">
        <f t="shared" si="1153"/>
        <v>1</v>
      </c>
      <c r="Z3792" s="239">
        <f t="shared" si="1152"/>
        <v>6745000</v>
      </c>
      <c r="AA3792" s="22">
        <v>5.11E-2</v>
      </c>
      <c r="AB3792" s="240">
        <f t="shared" si="1138"/>
        <v>344669.5</v>
      </c>
      <c r="AC3792" s="25">
        <f t="shared" si="1142"/>
        <v>41360.339999999997</v>
      </c>
      <c r="AD3792" s="169">
        <v>0.12</v>
      </c>
      <c r="AE3792" s="26">
        <f t="shared" si="1143"/>
        <v>0</v>
      </c>
      <c r="AF3792" s="26" t="str">
        <f>IF(AND(COUNTIFS($J$18:J3792,J3792)=1,AE3792=1),1,"")</f>
        <v/>
      </c>
      <c r="AG3792" s="26">
        <f>IF(C3792="","",IF(AND(COUNTIFS($J$18:J3792,J3792)=1,C3792&lt;&gt;""),1,""))</f>
        <v>1</v>
      </c>
      <c r="AH3792" s="26">
        <f>IF(G3792="","",IF(AND(COUNTIFS($J$18:J3792,J3792)=1,G3792&lt;&gt;""),1,""))</f>
        <v>1</v>
      </c>
      <c r="AI3792" s="27">
        <f t="shared" si="1154"/>
        <v>12101067.871681416</v>
      </c>
      <c r="AJ3792" s="27">
        <f t="shared" si="1155"/>
        <v>1452128.14460177</v>
      </c>
      <c r="AK3792" s="241">
        <f t="shared" si="1144"/>
        <v>0.12</v>
      </c>
      <c r="AL3792" s="24"/>
      <c r="AM3792" s="24"/>
      <c r="AN3792" s="24"/>
      <c r="AO3792" s="24"/>
      <c r="AP3792" s="165" t="str">
        <f t="shared" si="1145"/>
        <v>20253</v>
      </c>
      <c r="AQ3792" s="242" t="str">
        <f t="shared" si="1146"/>
        <v>20253JPY</v>
      </c>
      <c r="AR3792" s="243" t="str">
        <f t="shared" si="1147"/>
        <v>YAMAHA_Mounter</v>
      </c>
      <c r="AS3792" s="22">
        <f t="shared" si="1148"/>
        <v>4</v>
      </c>
      <c r="AT3792" s="24" t="str">
        <f t="shared" si="1149"/>
        <v>4-6 months</v>
      </c>
    </row>
    <row r="3793" spans="1:46">
      <c r="A3793" s="33" t="str">
        <f t="shared" si="1140"/>
        <v>FY 24/25</v>
      </c>
      <c r="B3793" s="23">
        <v>2024</v>
      </c>
      <c r="C3793" s="23">
        <v>11</v>
      </c>
      <c r="D3793" s="33" t="str">
        <f t="shared" si="1151"/>
        <v>Q3</v>
      </c>
      <c r="E3793" s="33" t="str">
        <f t="shared" si="1139"/>
        <v>FY 24/25</v>
      </c>
      <c r="F3793" s="23">
        <v>2025</v>
      </c>
      <c r="G3793" s="23">
        <v>3</v>
      </c>
      <c r="H3793" s="29"/>
      <c r="I3793" s="93" t="str">
        <f t="shared" si="1141"/>
        <v>Q4</v>
      </c>
      <c r="J3793" s="188" t="s">
        <v>3609</v>
      </c>
      <c r="K3793" s="29" t="s">
        <v>1819</v>
      </c>
      <c r="L3793" s="24" t="s">
        <v>68</v>
      </c>
      <c r="M3793" s="13" t="s">
        <v>61</v>
      </c>
      <c r="N3793" s="22">
        <v>1</v>
      </c>
      <c r="O3793" s="22"/>
      <c r="P3793" s="33" t="str">
        <f t="shared" si="1150"/>
        <v>MAIN UNIT</v>
      </c>
      <c r="Q3793" s="22" t="s">
        <v>62</v>
      </c>
      <c r="R3793" s="22" t="s">
        <v>63</v>
      </c>
      <c r="S3793" s="22" t="s">
        <v>50</v>
      </c>
      <c r="T3793" s="22" t="s">
        <v>79</v>
      </c>
      <c r="U3793" s="22" t="s">
        <v>79</v>
      </c>
      <c r="V3793" s="22" t="s">
        <v>113</v>
      </c>
      <c r="W3793" s="22" t="s">
        <v>110</v>
      </c>
      <c r="X3793" s="104">
        <v>6745000</v>
      </c>
      <c r="Y3793" s="31" t="str">
        <f t="shared" si="1153"/>
        <v>1</v>
      </c>
      <c r="Z3793" s="239">
        <f t="shared" si="1152"/>
        <v>6745000</v>
      </c>
      <c r="AA3793" s="22">
        <v>5.11E-2</v>
      </c>
      <c r="AB3793" s="240">
        <f t="shared" si="1138"/>
        <v>344669.5</v>
      </c>
      <c r="AC3793" s="25">
        <f t="shared" si="1142"/>
        <v>41360.339999999997</v>
      </c>
      <c r="AD3793" s="169">
        <v>0.12</v>
      </c>
      <c r="AE3793" s="26">
        <f t="shared" si="1143"/>
        <v>0</v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4"/>
        <v>12101067.871681416</v>
      </c>
      <c r="AJ3793" s="27">
        <f t="shared" si="1155"/>
        <v>1452128.14460177</v>
      </c>
      <c r="AK3793" s="241">
        <f t="shared" si="1144"/>
        <v>0.12</v>
      </c>
      <c r="AL3793" s="24"/>
      <c r="AM3793" s="24"/>
      <c r="AN3793" s="24"/>
      <c r="AO3793" s="24"/>
      <c r="AP3793" s="165" t="str">
        <f t="shared" si="1145"/>
        <v>20253</v>
      </c>
      <c r="AQ3793" s="242" t="str">
        <f t="shared" si="1146"/>
        <v>20253JPY</v>
      </c>
      <c r="AR3793" s="243" t="str">
        <f t="shared" si="1147"/>
        <v>YAMAHA_Mounter</v>
      </c>
      <c r="AS3793" s="22">
        <f t="shared" si="1148"/>
        <v>4</v>
      </c>
      <c r="AT3793" s="24" t="str">
        <f t="shared" si="1149"/>
        <v>4-6 months</v>
      </c>
    </row>
    <row r="3794" spans="1:46">
      <c r="A3794" s="33" t="str">
        <f t="shared" si="1140"/>
        <v>FY 24/25</v>
      </c>
      <c r="B3794" s="23">
        <v>2024</v>
      </c>
      <c r="C3794" s="23">
        <v>11</v>
      </c>
      <c r="D3794" s="33" t="str">
        <f t="shared" si="1151"/>
        <v>Q3</v>
      </c>
      <c r="E3794" s="33" t="str">
        <f t="shared" si="1139"/>
        <v>FY 24/25</v>
      </c>
      <c r="F3794" s="23">
        <v>2025</v>
      </c>
      <c r="G3794" s="23">
        <v>3</v>
      </c>
      <c r="H3794" s="29"/>
      <c r="I3794" s="93" t="str">
        <f t="shared" si="1141"/>
        <v>Q4</v>
      </c>
      <c r="J3794" s="188" t="s">
        <v>3609</v>
      </c>
      <c r="K3794" s="29" t="s">
        <v>1819</v>
      </c>
      <c r="L3794" s="24" t="s">
        <v>68</v>
      </c>
      <c r="M3794" s="13" t="s">
        <v>61</v>
      </c>
      <c r="N3794" s="22">
        <v>1</v>
      </c>
      <c r="O3794" s="22"/>
      <c r="P3794" s="33" t="str">
        <f t="shared" si="1150"/>
        <v>MAIN UNIT</v>
      </c>
      <c r="Q3794" s="22" t="s">
        <v>62</v>
      </c>
      <c r="R3794" s="22" t="s">
        <v>63</v>
      </c>
      <c r="S3794" s="22" t="s">
        <v>50</v>
      </c>
      <c r="T3794" s="22" t="s">
        <v>79</v>
      </c>
      <c r="U3794" s="22" t="s">
        <v>79</v>
      </c>
      <c r="V3794" s="22" t="s">
        <v>113</v>
      </c>
      <c r="W3794" s="22" t="s">
        <v>110</v>
      </c>
      <c r="X3794" s="104">
        <v>6745000</v>
      </c>
      <c r="Y3794" s="31" t="str">
        <f t="shared" si="1153"/>
        <v>1</v>
      </c>
      <c r="Z3794" s="239">
        <f t="shared" si="1152"/>
        <v>6745000</v>
      </c>
      <c r="AA3794" s="22">
        <v>5.11E-2</v>
      </c>
      <c r="AB3794" s="240">
        <f t="shared" ref="AB3794:AB3857" si="1156">IF(AND(R3794&lt;&gt;"C66",R3794&lt;&gt;""),Z3794/Y3794*AA3794,"")</f>
        <v>344669.5</v>
      </c>
      <c r="AC3794" s="25">
        <f t="shared" si="1142"/>
        <v>41360.339999999997</v>
      </c>
      <c r="AD3794" s="169">
        <v>0.12</v>
      </c>
      <c r="AE3794" s="26">
        <f t="shared" si="1143"/>
        <v>0</v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4"/>
        <v>12101067.871681416</v>
      </c>
      <c r="AJ3794" s="27">
        <f t="shared" si="1155"/>
        <v>1452128.14460177</v>
      </c>
      <c r="AK3794" s="241">
        <f t="shared" si="1144"/>
        <v>0.12</v>
      </c>
      <c r="AL3794" s="24"/>
      <c r="AM3794" s="24"/>
      <c r="AN3794" s="24"/>
      <c r="AO3794" s="24"/>
      <c r="AP3794" s="165" t="str">
        <f t="shared" si="1145"/>
        <v>20253</v>
      </c>
      <c r="AQ3794" s="242" t="str">
        <f t="shared" si="1146"/>
        <v>20253JPY</v>
      </c>
      <c r="AR3794" s="243" t="str">
        <f t="shared" si="1147"/>
        <v>YAMAHA_Mounter</v>
      </c>
      <c r="AS3794" s="22">
        <f t="shared" si="1148"/>
        <v>4</v>
      </c>
      <c r="AT3794" s="24" t="str">
        <f t="shared" si="1149"/>
        <v>4-6 months</v>
      </c>
    </row>
    <row r="3795" spans="1:46">
      <c r="A3795" s="33" t="str">
        <f t="shared" si="1140"/>
        <v>FY 24/25</v>
      </c>
      <c r="B3795" s="23">
        <v>2024</v>
      </c>
      <c r="C3795" s="23">
        <v>11</v>
      </c>
      <c r="D3795" s="33" t="str">
        <f t="shared" si="1151"/>
        <v>Q3</v>
      </c>
      <c r="E3795" s="33" t="str">
        <f t="shared" si="1139"/>
        <v>FY 24/25</v>
      </c>
      <c r="F3795" s="23">
        <v>2024</v>
      </c>
      <c r="G3795" s="23">
        <v>12</v>
      </c>
      <c r="H3795" s="29"/>
      <c r="I3795" s="93" t="str">
        <f t="shared" si="1141"/>
        <v>Q3</v>
      </c>
      <c r="J3795" s="188" t="s">
        <v>3610</v>
      </c>
      <c r="K3795" s="29" t="s">
        <v>3612</v>
      </c>
      <c r="L3795" s="24" t="s">
        <v>93</v>
      </c>
      <c r="M3795" s="13" t="s">
        <v>61</v>
      </c>
      <c r="N3795" s="22">
        <v>1</v>
      </c>
      <c r="O3795" s="22"/>
      <c r="P3795" s="33" t="str">
        <f t="shared" si="1150"/>
        <v>MAIN UNIT</v>
      </c>
      <c r="Q3795" s="22" t="s">
        <v>62</v>
      </c>
      <c r="R3795" s="22" t="s">
        <v>63</v>
      </c>
      <c r="S3795" s="22" t="s">
        <v>51</v>
      </c>
      <c r="T3795" s="22" t="s">
        <v>70</v>
      </c>
      <c r="U3795" s="22" t="s">
        <v>71</v>
      </c>
      <c r="V3795" s="22" t="s">
        <v>72</v>
      </c>
      <c r="W3795" s="22" t="s">
        <v>65</v>
      </c>
      <c r="X3795" s="104">
        <v>750000</v>
      </c>
      <c r="Y3795" s="31" t="str">
        <f t="shared" si="1153"/>
        <v>1.13</v>
      </c>
      <c r="Z3795" s="239">
        <f t="shared" si="1152"/>
        <v>750000</v>
      </c>
      <c r="AA3795" s="22">
        <v>1.0760000000000001</v>
      </c>
      <c r="AB3795" s="240">
        <f t="shared" si="1156"/>
        <v>714159.29203539842</v>
      </c>
      <c r="AC3795" s="25">
        <f t="shared" si="1142"/>
        <v>134761.85840707968</v>
      </c>
      <c r="AD3795" s="170">
        <v>0.18870000000000001</v>
      </c>
      <c r="AE3795" s="26">
        <f t="shared" si="1143"/>
        <v>0</v>
      </c>
      <c r="AF3795" s="26" t="str">
        <f>IF(AND(COUNTIFS($J$18:J3795,J3795)=1,AE3795=1),1,"")</f>
        <v/>
      </c>
      <c r="AG3795" s="26">
        <f>IF(C3795="","",IF(AND(COUNTIFS($J$18:J3795,J3795)=1,C3795&lt;&gt;""),1,""))</f>
        <v>1</v>
      </c>
      <c r="AH3795" s="26">
        <f>IF(G3795="","",IF(AND(COUNTIFS($J$18:J3795,J3795)=1,G3795&lt;&gt;""),1,""))</f>
        <v>1</v>
      </c>
      <c r="AI3795" s="27">
        <f t="shared" si="1154"/>
        <v>15965524.256637167</v>
      </c>
      <c r="AJ3795" s="27">
        <f t="shared" si="1155"/>
        <v>2480116.5996584073</v>
      </c>
      <c r="AK3795" s="241">
        <f t="shared" si="1144"/>
        <v>0.15534200817911609</v>
      </c>
      <c r="AL3795" s="24"/>
      <c r="AM3795" s="24"/>
      <c r="AN3795" s="24"/>
      <c r="AO3795" s="24"/>
      <c r="AP3795" s="165" t="str">
        <f t="shared" si="1145"/>
        <v>202412</v>
      </c>
      <c r="AQ3795" s="242" t="str">
        <f t="shared" si="1146"/>
        <v>202412RMB</v>
      </c>
      <c r="AR3795" s="243" t="str">
        <f t="shared" si="1147"/>
        <v>YAMAHA_Mounter</v>
      </c>
      <c r="AS3795" s="22">
        <f t="shared" si="1148"/>
        <v>1</v>
      </c>
      <c r="AT3795" s="24" t="str">
        <f t="shared" si="1149"/>
        <v>0-3 months</v>
      </c>
    </row>
    <row r="3796" spans="1:46">
      <c r="A3796" s="33" t="str">
        <f t="shared" si="1140"/>
        <v>FY 24/25</v>
      </c>
      <c r="B3796" s="23">
        <v>2024</v>
      </c>
      <c r="C3796" s="23">
        <v>11</v>
      </c>
      <c r="D3796" s="33" t="str">
        <f t="shared" si="1151"/>
        <v>Q3</v>
      </c>
      <c r="E3796" s="33" t="str">
        <f t="shared" si="1139"/>
        <v>FY 24/25</v>
      </c>
      <c r="F3796" s="23">
        <v>2024</v>
      </c>
      <c r="G3796" s="23">
        <v>12</v>
      </c>
      <c r="H3796" s="29"/>
      <c r="I3796" s="93" t="str">
        <f t="shared" si="1141"/>
        <v>Q3</v>
      </c>
      <c r="J3796" s="188" t="s">
        <v>3610</v>
      </c>
      <c r="K3796" s="29" t="s">
        <v>3612</v>
      </c>
      <c r="L3796" s="24" t="s">
        <v>2621</v>
      </c>
      <c r="M3796" s="13" t="s">
        <v>61</v>
      </c>
      <c r="N3796" s="22">
        <v>1</v>
      </c>
      <c r="O3796" s="22"/>
      <c r="P3796" s="33" t="str">
        <f t="shared" si="1150"/>
        <v>MAIN UNIT</v>
      </c>
      <c r="Q3796" s="22" t="s">
        <v>62</v>
      </c>
      <c r="R3796" s="22" t="s">
        <v>2056</v>
      </c>
      <c r="S3796" s="22" t="s">
        <v>51</v>
      </c>
      <c r="T3796" s="22" t="s">
        <v>70</v>
      </c>
      <c r="U3796" s="22" t="s">
        <v>71</v>
      </c>
      <c r="V3796" s="22" t="s">
        <v>72</v>
      </c>
      <c r="W3796" s="22" t="s">
        <v>65</v>
      </c>
      <c r="X3796" s="104">
        <v>370000</v>
      </c>
      <c r="Y3796" s="31" t="str">
        <f t="shared" si="1153"/>
        <v>1.13</v>
      </c>
      <c r="Z3796" s="239">
        <f t="shared" si="1152"/>
        <v>370000</v>
      </c>
      <c r="AA3796" s="22">
        <v>1.0760000000000001</v>
      </c>
      <c r="AB3796" s="240">
        <f t="shared" si="1156"/>
        <v>352318.58407079655</v>
      </c>
      <c r="AC3796" s="25">
        <f t="shared" si="1142"/>
        <v>66482.516814159317</v>
      </c>
      <c r="AD3796" s="170">
        <v>0.18870000000000001</v>
      </c>
      <c r="AE3796" s="26">
        <f t="shared" si="1143"/>
        <v>0</v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4"/>
        <v>15965524.256637167</v>
      </c>
      <c r="AJ3796" s="27">
        <f t="shared" si="1155"/>
        <v>2480116.5996584073</v>
      </c>
      <c r="AK3796" s="241">
        <f t="shared" si="1144"/>
        <v>0.15534200817911609</v>
      </c>
      <c r="AL3796" s="24"/>
      <c r="AM3796" s="24"/>
      <c r="AN3796" s="24"/>
      <c r="AO3796" s="24"/>
      <c r="AP3796" s="165" t="str">
        <f t="shared" si="1145"/>
        <v>202412</v>
      </c>
      <c r="AQ3796" s="242" t="str">
        <f t="shared" si="1146"/>
        <v>202412RMB</v>
      </c>
      <c r="AR3796" s="243" t="str">
        <f t="shared" si="1147"/>
        <v>YAMAHA_Non_Mounter</v>
      </c>
      <c r="AS3796" s="22">
        <f t="shared" si="1148"/>
        <v>1</v>
      </c>
      <c r="AT3796" s="24" t="str">
        <f t="shared" si="1149"/>
        <v>0-3 months</v>
      </c>
    </row>
    <row r="3797" spans="1:46">
      <c r="A3797" s="33" t="str">
        <f t="shared" si="1140"/>
        <v>FY 24/25</v>
      </c>
      <c r="B3797" s="23">
        <v>2024</v>
      </c>
      <c r="C3797" s="23">
        <v>11</v>
      </c>
      <c r="D3797" s="33" t="str">
        <f t="shared" si="1151"/>
        <v>Q3</v>
      </c>
      <c r="E3797" s="33" t="str">
        <f t="shared" si="1139"/>
        <v>FY 24/25</v>
      </c>
      <c r="F3797" s="23">
        <v>2024</v>
      </c>
      <c r="G3797" s="23">
        <v>11</v>
      </c>
      <c r="H3797" s="29"/>
      <c r="I3797" s="93" t="str">
        <f t="shared" si="1141"/>
        <v>Q3</v>
      </c>
      <c r="J3797" s="188" t="s">
        <v>3611</v>
      </c>
      <c r="K3797" s="29" t="s">
        <v>3483</v>
      </c>
      <c r="L3797" s="24" t="s">
        <v>68</v>
      </c>
      <c r="M3797" s="13" t="s">
        <v>61</v>
      </c>
      <c r="N3797" s="22">
        <v>1</v>
      </c>
      <c r="O3797" s="22"/>
      <c r="P3797" s="33" t="str">
        <f t="shared" si="1150"/>
        <v>MAIN UNIT</v>
      </c>
      <c r="Q3797" s="22" t="s">
        <v>62</v>
      </c>
      <c r="R3797" s="22" t="s">
        <v>63</v>
      </c>
      <c r="S3797" s="22" t="s">
        <v>51</v>
      </c>
      <c r="T3797" s="22" t="s">
        <v>445</v>
      </c>
      <c r="U3797" s="22" t="s">
        <v>71</v>
      </c>
      <c r="V3797" s="22" t="s">
        <v>1401</v>
      </c>
      <c r="W3797" s="22" t="s">
        <v>65</v>
      </c>
      <c r="X3797" s="104">
        <v>385000</v>
      </c>
      <c r="Y3797" s="31" t="str">
        <f t="shared" si="1153"/>
        <v>1.13</v>
      </c>
      <c r="Z3797" s="239">
        <f t="shared" si="1152"/>
        <v>385000</v>
      </c>
      <c r="AA3797" s="22">
        <v>1.0920000000000001</v>
      </c>
      <c r="AB3797" s="240">
        <f t="shared" si="1156"/>
        <v>372053.09734513279</v>
      </c>
      <c r="AC3797" s="25">
        <f t="shared" si="1142"/>
        <v>38172.647787610622</v>
      </c>
      <c r="AD3797" s="169">
        <v>0.1026</v>
      </c>
      <c r="AE3797" s="26">
        <f t="shared" si="1143"/>
        <v>0</v>
      </c>
      <c r="AF3797" s="26" t="str">
        <f>IF(AND(COUNTIFS($J$18:J3797,J3797)=1,AE3797=1),1,"")</f>
        <v/>
      </c>
      <c r="AG3797" s="26">
        <f>IF(C3797="","",IF(AND(COUNTIFS($J$18:J3797,J3797)=1,C3797&lt;&gt;""),1,""))</f>
        <v>1</v>
      </c>
      <c r="AH3797" s="26">
        <f>IF(G3797="","",IF(AND(COUNTIFS($J$18:J3797,J3797)=1,G3797&lt;&gt;""),1,""))</f>
        <v>1</v>
      </c>
      <c r="AI3797" s="27">
        <f t="shared" si="1154"/>
        <v>32082250.320460182</v>
      </c>
      <c r="AJ3797" s="27">
        <f t="shared" si="1155"/>
        <v>4323122.9746477893</v>
      </c>
      <c r="AK3797" s="241">
        <f t="shared" si="1144"/>
        <v>0.1347512388147771</v>
      </c>
      <c r="AL3797" s="24"/>
      <c r="AM3797" s="24"/>
      <c r="AN3797" s="24"/>
      <c r="AO3797" s="24"/>
      <c r="AP3797" s="165" t="str">
        <f t="shared" si="1145"/>
        <v>202411</v>
      </c>
      <c r="AQ3797" s="242" t="str">
        <f t="shared" si="1146"/>
        <v>202411RMB</v>
      </c>
      <c r="AR3797" s="243" t="str">
        <f t="shared" si="1147"/>
        <v>YAMAHA_Mounter</v>
      </c>
      <c r="AS3797" s="22">
        <f t="shared" si="1148"/>
        <v>0</v>
      </c>
      <c r="AT3797" s="24" t="str">
        <f t="shared" si="1149"/>
        <v>0-3 months</v>
      </c>
    </row>
    <row r="3798" spans="1:46">
      <c r="A3798" s="33" t="str">
        <f t="shared" si="1140"/>
        <v>FY 24/25</v>
      </c>
      <c r="B3798" s="23">
        <v>2024</v>
      </c>
      <c r="C3798" s="23">
        <v>11</v>
      </c>
      <c r="D3798" s="33" t="str">
        <f t="shared" si="1151"/>
        <v>Q3</v>
      </c>
      <c r="E3798" s="33" t="str">
        <f t="shared" si="1139"/>
        <v>FY 24/25</v>
      </c>
      <c r="F3798" s="23">
        <v>2024</v>
      </c>
      <c r="G3798" s="23">
        <v>11</v>
      </c>
      <c r="H3798" s="29"/>
      <c r="I3798" s="93" t="str">
        <f t="shared" si="1141"/>
        <v>Q3</v>
      </c>
      <c r="J3798" s="188" t="s">
        <v>3615</v>
      </c>
      <c r="K3798" s="29" t="s">
        <v>647</v>
      </c>
      <c r="L3798" s="24" t="s">
        <v>93</v>
      </c>
      <c r="M3798" s="13" t="s">
        <v>61</v>
      </c>
      <c r="N3798" s="22">
        <v>1</v>
      </c>
      <c r="O3798" s="22"/>
      <c r="P3798" s="33" t="str">
        <f t="shared" si="1150"/>
        <v>MAIN UNIT</v>
      </c>
      <c r="Q3798" s="22" t="s">
        <v>62</v>
      </c>
      <c r="R3798" s="22" t="s">
        <v>63</v>
      </c>
      <c r="S3798" s="22" t="s">
        <v>50</v>
      </c>
      <c r="T3798" s="22" t="s">
        <v>79</v>
      </c>
      <c r="U3798" s="22" t="s">
        <v>79</v>
      </c>
      <c r="V3798" s="22" t="s">
        <v>312</v>
      </c>
      <c r="W3798" s="22" t="s">
        <v>110</v>
      </c>
      <c r="X3798" s="104">
        <v>12500000</v>
      </c>
      <c r="Y3798" s="31" t="str">
        <f t="shared" si="1153"/>
        <v>1</v>
      </c>
      <c r="Z3798" s="239">
        <f t="shared" si="1152"/>
        <v>12500000</v>
      </c>
      <c r="AA3798" s="22">
        <v>5.1799999999999999E-2</v>
      </c>
      <c r="AB3798" s="240">
        <f t="shared" si="1156"/>
        <v>647500</v>
      </c>
      <c r="AC3798" s="25">
        <f t="shared" si="1142"/>
        <v>82556.25</v>
      </c>
      <c r="AD3798" s="169">
        <v>0.1275</v>
      </c>
      <c r="AE3798" s="26">
        <f t="shared" si="1143"/>
        <v>0</v>
      </c>
      <c r="AF3798" s="26" t="str">
        <f>IF(AND(COUNTIFS($J$18:J3798,J3798)=1,AE3798=1),1,"")</f>
        <v/>
      </c>
      <c r="AG3798" s="26">
        <f>IF(C3798="","",IF(AND(COUNTIFS($J$18:J3798,J3798)=1,C3798&lt;&gt;""),1,""))</f>
        <v>1</v>
      </c>
      <c r="AH3798" s="26">
        <f>IF(G3798="","",IF(AND(COUNTIFS($J$18:J3798,J3798)=1,G3798&lt;&gt;""),1,""))</f>
        <v>1</v>
      </c>
      <c r="AI3798" s="27">
        <f t="shared" si="1154"/>
        <v>32082250.320460182</v>
      </c>
      <c r="AJ3798" s="27">
        <f t="shared" si="1155"/>
        <v>4323122.9746477893</v>
      </c>
      <c r="AK3798" s="241">
        <f t="shared" si="1144"/>
        <v>0.1347512388147771</v>
      </c>
      <c r="AL3798" s="24"/>
      <c r="AM3798" s="24"/>
      <c r="AN3798" s="24"/>
      <c r="AO3798" s="24"/>
      <c r="AP3798" s="165" t="str">
        <f t="shared" si="1145"/>
        <v>202411</v>
      </c>
      <c r="AQ3798" s="242" t="str">
        <f t="shared" si="1146"/>
        <v>202411JPY</v>
      </c>
      <c r="AR3798" s="243" t="str">
        <f t="shared" si="1147"/>
        <v>YAMAHA_Mounter</v>
      </c>
      <c r="AS3798" s="22">
        <f t="shared" si="1148"/>
        <v>0</v>
      </c>
      <c r="AT3798" s="24" t="str">
        <f t="shared" si="1149"/>
        <v>0-3 months</v>
      </c>
    </row>
    <row r="3799" spans="1:46">
      <c r="A3799" s="33" t="str">
        <f t="shared" si="1140"/>
        <v>FY 24/25</v>
      </c>
      <c r="B3799" s="23">
        <v>2024</v>
      </c>
      <c r="C3799" s="23">
        <v>11</v>
      </c>
      <c r="D3799" s="33" t="str">
        <f t="shared" si="1151"/>
        <v>Q3</v>
      </c>
      <c r="E3799" s="33" t="str">
        <f t="shared" si="1139"/>
        <v>FY 24/25</v>
      </c>
      <c r="F3799" s="23">
        <v>2025</v>
      </c>
      <c r="G3799" s="23">
        <v>2</v>
      </c>
      <c r="H3799" s="29"/>
      <c r="I3799" s="93" t="str">
        <f t="shared" si="1141"/>
        <v>Q4</v>
      </c>
      <c r="J3799" s="188" t="s">
        <v>3616</v>
      </c>
      <c r="K3799" s="29" t="s">
        <v>2407</v>
      </c>
      <c r="L3799" s="24" t="s">
        <v>93</v>
      </c>
      <c r="M3799" s="13" t="s">
        <v>61</v>
      </c>
      <c r="N3799" s="22">
        <v>1</v>
      </c>
      <c r="O3799" s="22"/>
      <c r="P3799" s="33" t="str">
        <f t="shared" si="1150"/>
        <v>MAIN UNIT</v>
      </c>
      <c r="Q3799" s="22" t="s">
        <v>62</v>
      </c>
      <c r="R3799" s="22" t="s">
        <v>63</v>
      </c>
      <c r="S3799" s="22" t="s">
        <v>50</v>
      </c>
      <c r="T3799" s="22" t="s">
        <v>79</v>
      </c>
      <c r="U3799" s="22" t="s">
        <v>79</v>
      </c>
      <c r="V3799" s="22" t="s">
        <v>312</v>
      </c>
      <c r="W3799" s="22" t="s">
        <v>110</v>
      </c>
      <c r="X3799" s="104">
        <v>13355000</v>
      </c>
      <c r="Y3799" s="31" t="str">
        <f t="shared" si="1153"/>
        <v>1</v>
      </c>
      <c r="Z3799" s="239">
        <f t="shared" si="1152"/>
        <v>13355000</v>
      </c>
      <c r="AA3799" s="22">
        <v>5.11E-2</v>
      </c>
      <c r="AB3799" s="240">
        <f t="shared" si="1156"/>
        <v>682440.5</v>
      </c>
      <c r="AC3799" s="25">
        <f t="shared" si="1142"/>
        <v>81892.86</v>
      </c>
      <c r="AD3799" s="169">
        <v>0.12</v>
      </c>
      <c r="AE3799" s="26">
        <f t="shared" si="1143"/>
        <v>0</v>
      </c>
      <c r="AF3799" s="26" t="str">
        <f>IF(AND(COUNTIFS($J$18:J3799,J3799)=1,AE3799=1),1,"")</f>
        <v/>
      </c>
      <c r="AG3799" s="26">
        <f>IF(C3799="","",IF(AND(COUNTIFS($J$18:J3799,J3799)=1,C3799&lt;&gt;""),1,""))</f>
        <v>1</v>
      </c>
      <c r="AH3799" s="26">
        <f>IF(G3799="","",IF(AND(COUNTIFS($J$18:J3799,J3799)=1,G3799&lt;&gt;""),1,""))</f>
        <v>1</v>
      </c>
      <c r="AI3799" s="27">
        <f t="shared" si="1154"/>
        <v>29817563.811504427</v>
      </c>
      <c r="AJ3799" s="27">
        <f t="shared" si="1155"/>
        <v>3578107.6573805306</v>
      </c>
      <c r="AK3799" s="241">
        <f t="shared" si="1144"/>
        <v>0.11999999999999998</v>
      </c>
      <c r="AL3799" s="24"/>
      <c r="AM3799" s="24"/>
      <c r="AN3799" s="24"/>
      <c r="AO3799" s="24"/>
      <c r="AP3799" s="165" t="str">
        <f t="shared" si="1145"/>
        <v>20252</v>
      </c>
      <c r="AQ3799" s="242" t="str">
        <f t="shared" si="1146"/>
        <v>20252JPY</v>
      </c>
      <c r="AR3799" s="243" t="str">
        <f t="shared" si="1147"/>
        <v>YAMAHA_Mounter</v>
      </c>
      <c r="AS3799" s="22">
        <f t="shared" si="1148"/>
        <v>3</v>
      </c>
      <c r="AT3799" s="24" t="str">
        <f t="shared" si="1149"/>
        <v>0-3 months</v>
      </c>
    </row>
    <row r="3800" spans="1:46">
      <c r="A3800" s="33" t="str">
        <f t="shared" si="1140"/>
        <v>FY 24/25</v>
      </c>
      <c r="B3800" s="23">
        <v>2024</v>
      </c>
      <c r="C3800" s="23">
        <v>11</v>
      </c>
      <c r="D3800" s="33" t="str">
        <f t="shared" si="1151"/>
        <v>Q3</v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>FY 24/25</v>
      </c>
      <c r="F3800" s="23">
        <v>2025</v>
      </c>
      <c r="G3800" s="23">
        <v>2</v>
      </c>
      <c r="H3800" s="29"/>
      <c r="I3800" s="93" t="str">
        <f t="shared" si="1141"/>
        <v>Q4</v>
      </c>
      <c r="J3800" s="188" t="s">
        <v>3616</v>
      </c>
      <c r="K3800" s="29" t="s">
        <v>2407</v>
      </c>
      <c r="L3800" s="24" t="s">
        <v>93</v>
      </c>
      <c r="M3800" s="13" t="s">
        <v>61</v>
      </c>
      <c r="N3800" s="22">
        <v>1</v>
      </c>
      <c r="O3800" s="22"/>
      <c r="P3800" s="33" t="str">
        <f t="shared" si="1150"/>
        <v>MAIN UNIT</v>
      </c>
      <c r="Q3800" s="22" t="s">
        <v>62</v>
      </c>
      <c r="R3800" s="22" t="s">
        <v>63</v>
      </c>
      <c r="S3800" s="22" t="s">
        <v>50</v>
      </c>
      <c r="T3800" s="22" t="s">
        <v>79</v>
      </c>
      <c r="U3800" s="22" t="s">
        <v>79</v>
      </c>
      <c r="V3800" s="22" t="s">
        <v>312</v>
      </c>
      <c r="W3800" s="22" t="s">
        <v>110</v>
      </c>
      <c r="X3800" s="104">
        <v>13355000</v>
      </c>
      <c r="Y3800" s="31" t="str">
        <f t="shared" si="1153"/>
        <v>1</v>
      </c>
      <c r="Z3800" s="239">
        <f t="shared" si="1152"/>
        <v>13355000</v>
      </c>
      <c r="AA3800" s="22">
        <v>5.11E-2</v>
      </c>
      <c r="AB3800" s="240">
        <f t="shared" si="1156"/>
        <v>682440.5</v>
      </c>
      <c r="AC3800" s="25">
        <f t="shared" si="1142"/>
        <v>81892.86</v>
      </c>
      <c r="AD3800" s="169">
        <v>0.12</v>
      </c>
      <c r="AE3800" s="26">
        <f t="shared" si="1143"/>
        <v>0</v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4"/>
        <v>29817563.811504427</v>
      </c>
      <c r="AJ3800" s="27">
        <f t="shared" si="1155"/>
        <v>3578107.6573805306</v>
      </c>
      <c r="AK3800" s="241">
        <f t="shared" si="1144"/>
        <v>0.11999999999999998</v>
      </c>
      <c r="AL3800" s="24"/>
      <c r="AM3800" s="24"/>
      <c r="AN3800" s="24"/>
      <c r="AO3800" s="24"/>
      <c r="AP3800" s="165" t="str">
        <f t="shared" si="1145"/>
        <v>20252</v>
      </c>
      <c r="AQ3800" s="242" t="str">
        <f t="shared" si="1146"/>
        <v>20252JPY</v>
      </c>
      <c r="AR3800" s="243" t="str">
        <f t="shared" si="1147"/>
        <v>YAMAHA_Mounter</v>
      </c>
      <c r="AS3800" s="22">
        <f t="shared" si="1148"/>
        <v>3</v>
      </c>
      <c r="AT3800" s="24" t="str">
        <f t="shared" si="1149"/>
        <v>0-3 months</v>
      </c>
    </row>
    <row r="3801" spans="1:46">
      <c r="A3801" s="33" t="str">
        <f t="shared" si="1140"/>
        <v>FY 24/25</v>
      </c>
      <c r="B3801" s="23">
        <v>2024</v>
      </c>
      <c r="C3801" s="23">
        <v>11</v>
      </c>
      <c r="D3801" s="33" t="str">
        <f t="shared" si="1151"/>
        <v>Q3</v>
      </c>
      <c r="E3801" s="33" t="str">
        <f t="shared" si="1157"/>
        <v>FY 24/25</v>
      </c>
      <c r="F3801" s="23">
        <v>2025</v>
      </c>
      <c r="G3801" s="23">
        <v>3</v>
      </c>
      <c r="H3801" s="29"/>
      <c r="I3801" s="93" t="str">
        <f t="shared" si="1141"/>
        <v>Q4</v>
      </c>
      <c r="J3801" s="188" t="s">
        <v>3617</v>
      </c>
      <c r="K3801" s="29" t="s">
        <v>3164</v>
      </c>
      <c r="L3801" s="24" t="s">
        <v>93</v>
      </c>
      <c r="M3801" s="13" t="s">
        <v>61</v>
      </c>
      <c r="N3801" s="22">
        <v>1</v>
      </c>
      <c r="O3801" s="22"/>
      <c r="P3801" s="33" t="str">
        <f t="shared" si="1150"/>
        <v>MAIN UNIT</v>
      </c>
      <c r="Q3801" s="22" t="s">
        <v>62</v>
      </c>
      <c r="R3801" s="22" t="s">
        <v>63</v>
      </c>
      <c r="S3801" s="22" t="s">
        <v>50</v>
      </c>
      <c r="T3801" s="22" t="s">
        <v>79</v>
      </c>
      <c r="U3801" s="22" t="s">
        <v>2534</v>
      </c>
      <c r="V3801" s="22" t="s">
        <v>127</v>
      </c>
      <c r="W3801" s="22" t="s">
        <v>110</v>
      </c>
      <c r="X3801" s="104">
        <v>14000000</v>
      </c>
      <c r="Y3801" s="31" t="str">
        <f t="shared" si="1153"/>
        <v>1</v>
      </c>
      <c r="Z3801" s="239">
        <f t="shared" si="1152"/>
        <v>14000000</v>
      </c>
      <c r="AA3801" s="22">
        <v>5.11E-2</v>
      </c>
      <c r="AB3801" s="240">
        <f t="shared" si="1156"/>
        <v>715400</v>
      </c>
      <c r="AC3801" s="25">
        <f t="shared" si="1142"/>
        <v>85848</v>
      </c>
      <c r="AD3801" s="169">
        <v>0.12</v>
      </c>
      <c r="AE3801" s="26">
        <f t="shared" si="1143"/>
        <v>0</v>
      </c>
      <c r="AF3801" s="26" t="str">
        <f>IF(AND(COUNTIFS($J$18:J3801,J3801)=1,AE3801=1),1,"")</f>
        <v/>
      </c>
      <c r="AG3801" s="26">
        <f>IF(C3801="","",IF(AND(COUNTIFS($J$18:J3801,J3801)=1,C3801&lt;&gt;""),1,""))</f>
        <v>1</v>
      </c>
      <c r="AH3801" s="26">
        <f>IF(G3801="","",IF(AND(COUNTIFS($J$18:J3801,J3801)=1,G3801&lt;&gt;""),1,""))</f>
        <v>1</v>
      </c>
      <c r="AI3801" s="27">
        <f t="shared" si="1154"/>
        <v>12101067.871681416</v>
      </c>
      <c r="AJ3801" s="27">
        <f t="shared" si="1155"/>
        <v>1452128.14460177</v>
      </c>
      <c r="AK3801" s="241">
        <f t="shared" si="1144"/>
        <v>0.12</v>
      </c>
      <c r="AL3801" s="24"/>
      <c r="AM3801" s="24"/>
      <c r="AN3801" s="24"/>
      <c r="AO3801" s="24"/>
      <c r="AP3801" s="165" t="str">
        <f t="shared" si="1145"/>
        <v>20253</v>
      </c>
      <c r="AQ3801" s="242" t="str">
        <f t="shared" si="1146"/>
        <v>20253JPY</v>
      </c>
      <c r="AR3801" s="243" t="str">
        <f t="shared" si="1147"/>
        <v>YAMAHA_Mounter</v>
      </c>
      <c r="AS3801" s="22">
        <f t="shared" si="1148"/>
        <v>4</v>
      </c>
      <c r="AT3801" s="24" t="str">
        <f t="shared" si="1149"/>
        <v>4-6 months</v>
      </c>
    </row>
    <row r="3802" spans="1:46">
      <c r="A3802" s="33" t="str">
        <f t="shared" si="1140"/>
        <v>FY 24/25</v>
      </c>
      <c r="B3802" s="23">
        <v>2024</v>
      </c>
      <c r="C3802" s="23">
        <v>11</v>
      </c>
      <c r="D3802" s="33" t="str">
        <f t="shared" si="1151"/>
        <v>Q3</v>
      </c>
      <c r="E3802" s="33" t="str">
        <f t="shared" si="1157"/>
        <v>FY 24/25</v>
      </c>
      <c r="F3802" s="23">
        <v>2025</v>
      </c>
      <c r="G3802" s="23">
        <v>3</v>
      </c>
      <c r="H3802" s="29"/>
      <c r="I3802" s="93" t="str">
        <f t="shared" si="1141"/>
        <v>Q4</v>
      </c>
      <c r="J3802" s="188" t="s">
        <v>3617</v>
      </c>
      <c r="K3802" s="29" t="s">
        <v>3164</v>
      </c>
      <c r="L3802" s="24" t="s">
        <v>93</v>
      </c>
      <c r="M3802" s="13" t="s">
        <v>61</v>
      </c>
      <c r="N3802" s="22">
        <v>1</v>
      </c>
      <c r="O3802" s="22"/>
      <c r="P3802" s="33" t="str">
        <f t="shared" si="1150"/>
        <v>MAIN UNIT</v>
      </c>
      <c r="Q3802" s="22" t="s">
        <v>62</v>
      </c>
      <c r="R3802" s="22" t="s">
        <v>63</v>
      </c>
      <c r="S3802" s="22" t="s">
        <v>50</v>
      </c>
      <c r="T3802" s="22" t="s">
        <v>79</v>
      </c>
      <c r="U3802" s="22" t="s">
        <v>2534</v>
      </c>
      <c r="V3802" s="22" t="s">
        <v>127</v>
      </c>
      <c r="W3802" s="22" t="s">
        <v>110</v>
      </c>
      <c r="X3802" s="104">
        <v>14000000</v>
      </c>
      <c r="Y3802" s="31" t="str">
        <f t="shared" si="1153"/>
        <v>1</v>
      </c>
      <c r="Z3802" s="239">
        <f t="shared" si="1152"/>
        <v>14000000</v>
      </c>
      <c r="AA3802" s="22">
        <v>5.11E-2</v>
      </c>
      <c r="AB3802" s="240">
        <f t="shared" si="1156"/>
        <v>715400</v>
      </c>
      <c r="AC3802" s="25">
        <f t="shared" si="1142"/>
        <v>85848</v>
      </c>
      <c r="AD3802" s="169">
        <v>0.12</v>
      </c>
      <c r="AE3802" s="26">
        <f t="shared" si="1143"/>
        <v>0</v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4"/>
        <v>12101067.871681416</v>
      </c>
      <c r="AJ3802" s="27">
        <f t="shared" si="1155"/>
        <v>1452128.14460177</v>
      </c>
      <c r="AK3802" s="241">
        <f t="shared" si="1144"/>
        <v>0.12</v>
      </c>
      <c r="AL3802" s="24"/>
      <c r="AM3802" s="24"/>
      <c r="AN3802" s="24"/>
      <c r="AO3802" s="24"/>
      <c r="AP3802" s="165" t="str">
        <f t="shared" si="1145"/>
        <v>20253</v>
      </c>
      <c r="AQ3802" s="242" t="str">
        <f t="shared" si="1146"/>
        <v>20253JPY</v>
      </c>
      <c r="AR3802" s="243" t="str">
        <f t="shared" si="1147"/>
        <v>YAMAHA_Mounter</v>
      </c>
      <c r="AS3802" s="22">
        <f t="shared" si="1148"/>
        <v>4</v>
      </c>
      <c r="AT3802" s="24" t="str">
        <f t="shared" si="1149"/>
        <v>4-6 months</v>
      </c>
    </row>
    <row r="3803" spans="1:46">
      <c r="A3803" s="33" t="str">
        <f t="shared" si="1140"/>
        <v>FY 24/25</v>
      </c>
      <c r="B3803" s="23">
        <v>2024</v>
      </c>
      <c r="C3803" s="23">
        <v>11</v>
      </c>
      <c r="D3803" s="33" t="str">
        <f t="shared" si="1151"/>
        <v>Q3</v>
      </c>
      <c r="E3803" s="33" t="str">
        <f t="shared" si="1157"/>
        <v>FY 24/25</v>
      </c>
      <c r="F3803" s="23">
        <v>2025</v>
      </c>
      <c r="G3803" s="23">
        <v>3</v>
      </c>
      <c r="H3803" s="29"/>
      <c r="I3803" s="93" t="str">
        <f t="shared" si="1141"/>
        <v>Q4</v>
      </c>
      <c r="J3803" s="188" t="s">
        <v>3617</v>
      </c>
      <c r="K3803" s="29" t="s">
        <v>3164</v>
      </c>
      <c r="L3803" s="24" t="s">
        <v>93</v>
      </c>
      <c r="M3803" s="13" t="s">
        <v>61</v>
      </c>
      <c r="N3803" s="22">
        <v>1</v>
      </c>
      <c r="O3803" s="22"/>
      <c r="P3803" s="33" t="str">
        <f t="shared" si="1150"/>
        <v>MAIN UNIT</v>
      </c>
      <c r="Q3803" s="22" t="s">
        <v>62</v>
      </c>
      <c r="R3803" s="22" t="s">
        <v>63</v>
      </c>
      <c r="S3803" s="22" t="s">
        <v>50</v>
      </c>
      <c r="T3803" s="22" t="s">
        <v>79</v>
      </c>
      <c r="U3803" s="22" t="s">
        <v>2534</v>
      </c>
      <c r="V3803" s="22" t="s">
        <v>127</v>
      </c>
      <c r="W3803" s="22" t="s">
        <v>110</v>
      </c>
      <c r="X3803" s="104">
        <v>14000000</v>
      </c>
      <c r="Y3803" s="31" t="str">
        <f t="shared" si="1153"/>
        <v>1</v>
      </c>
      <c r="Z3803" s="239">
        <f t="shared" si="1152"/>
        <v>14000000</v>
      </c>
      <c r="AA3803" s="22">
        <v>5.11E-2</v>
      </c>
      <c r="AB3803" s="240">
        <f t="shared" si="1156"/>
        <v>715400</v>
      </c>
      <c r="AC3803" s="25">
        <f t="shared" si="1142"/>
        <v>85848</v>
      </c>
      <c r="AD3803" s="169">
        <v>0.12</v>
      </c>
      <c r="AE3803" s="26">
        <f t="shared" si="1143"/>
        <v>0</v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4"/>
        <v>12101067.871681416</v>
      </c>
      <c r="AJ3803" s="27">
        <f t="shared" si="1155"/>
        <v>1452128.14460177</v>
      </c>
      <c r="AK3803" s="241">
        <f t="shared" si="1144"/>
        <v>0.12</v>
      </c>
      <c r="AL3803" s="24"/>
      <c r="AM3803" s="24"/>
      <c r="AN3803" s="24"/>
      <c r="AO3803" s="24"/>
      <c r="AP3803" s="165" t="str">
        <f t="shared" si="1145"/>
        <v>20253</v>
      </c>
      <c r="AQ3803" s="242" t="str">
        <f t="shared" si="1146"/>
        <v>20253JPY</v>
      </c>
      <c r="AR3803" s="243" t="str">
        <f t="shared" si="1147"/>
        <v>YAMAHA_Mounter</v>
      </c>
      <c r="AS3803" s="22">
        <f t="shared" si="1148"/>
        <v>4</v>
      </c>
      <c r="AT3803" s="24" t="str">
        <f t="shared" si="1149"/>
        <v>4-6 months</v>
      </c>
    </row>
    <row r="3804" spans="1:46">
      <c r="A3804" s="33" t="str">
        <f t="shared" si="1140"/>
        <v>FY 24/25</v>
      </c>
      <c r="B3804" s="23">
        <v>2024</v>
      </c>
      <c r="C3804" s="23">
        <v>11</v>
      </c>
      <c r="D3804" s="33" t="str">
        <f t="shared" si="1151"/>
        <v>Q3</v>
      </c>
      <c r="E3804" s="33" t="str">
        <f t="shared" si="1157"/>
        <v>FY 24/25</v>
      </c>
      <c r="F3804" s="23">
        <v>2025</v>
      </c>
      <c r="G3804" s="23">
        <v>3</v>
      </c>
      <c r="H3804" s="29"/>
      <c r="I3804" s="93" t="str">
        <f t="shared" si="1141"/>
        <v>Q4</v>
      </c>
      <c r="J3804" s="188" t="s">
        <v>3617</v>
      </c>
      <c r="K3804" s="29" t="s">
        <v>3164</v>
      </c>
      <c r="L3804" s="24" t="s">
        <v>93</v>
      </c>
      <c r="M3804" s="13" t="s">
        <v>61</v>
      </c>
      <c r="N3804" s="22">
        <v>1</v>
      </c>
      <c r="O3804" s="22"/>
      <c r="P3804" s="33" t="str">
        <f t="shared" si="1150"/>
        <v>MAIN UNIT</v>
      </c>
      <c r="Q3804" s="22" t="s">
        <v>62</v>
      </c>
      <c r="R3804" s="22" t="s">
        <v>63</v>
      </c>
      <c r="S3804" s="22" t="s">
        <v>50</v>
      </c>
      <c r="T3804" s="22" t="s">
        <v>79</v>
      </c>
      <c r="U3804" s="22" t="s">
        <v>2534</v>
      </c>
      <c r="V3804" s="22" t="s">
        <v>127</v>
      </c>
      <c r="W3804" s="22" t="s">
        <v>110</v>
      </c>
      <c r="X3804" s="104">
        <v>14000000</v>
      </c>
      <c r="Y3804" s="31" t="str">
        <f t="shared" si="1153"/>
        <v>1</v>
      </c>
      <c r="Z3804" s="239">
        <f t="shared" si="1152"/>
        <v>14000000</v>
      </c>
      <c r="AA3804" s="22">
        <v>5.11E-2</v>
      </c>
      <c r="AB3804" s="240">
        <f t="shared" si="1156"/>
        <v>715400</v>
      </c>
      <c r="AC3804" s="25">
        <f t="shared" si="1142"/>
        <v>85848</v>
      </c>
      <c r="AD3804" s="169">
        <v>0.12</v>
      </c>
      <c r="AE3804" s="26">
        <f t="shared" si="1143"/>
        <v>0</v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4"/>
        <v>12101067.871681416</v>
      </c>
      <c r="AJ3804" s="27">
        <f t="shared" si="1155"/>
        <v>1452128.14460177</v>
      </c>
      <c r="AK3804" s="241">
        <f t="shared" si="1144"/>
        <v>0.12</v>
      </c>
      <c r="AL3804" s="24"/>
      <c r="AM3804" s="24"/>
      <c r="AN3804" s="24"/>
      <c r="AO3804" s="24"/>
      <c r="AP3804" s="165" t="str">
        <f t="shared" si="1145"/>
        <v>20253</v>
      </c>
      <c r="AQ3804" s="242" t="str">
        <f t="shared" si="1146"/>
        <v>20253JPY</v>
      </c>
      <c r="AR3804" s="243" t="str">
        <f t="shared" si="1147"/>
        <v>YAMAHA_Mounter</v>
      </c>
      <c r="AS3804" s="22">
        <f t="shared" si="1148"/>
        <v>4</v>
      </c>
      <c r="AT3804" s="24" t="str">
        <f t="shared" si="1149"/>
        <v>4-6 months</v>
      </c>
    </row>
    <row r="3805" spans="1:46">
      <c r="A3805" s="33" t="str">
        <f t="shared" si="1140"/>
        <v>FY 24/25</v>
      </c>
      <c r="B3805" s="23">
        <v>2024</v>
      </c>
      <c r="C3805" s="23">
        <v>11</v>
      </c>
      <c r="D3805" s="33" t="str">
        <f t="shared" si="1151"/>
        <v>Q3</v>
      </c>
      <c r="E3805" s="33" t="str">
        <f t="shared" si="1157"/>
        <v>FY 24/25</v>
      </c>
      <c r="F3805" s="23">
        <v>2024</v>
      </c>
      <c r="G3805" s="23">
        <v>12</v>
      </c>
      <c r="H3805" s="29"/>
      <c r="I3805" s="93" t="str">
        <f t="shared" si="1141"/>
        <v>Q3</v>
      </c>
      <c r="J3805" s="188" t="s">
        <v>3618</v>
      </c>
      <c r="K3805" s="29" t="s">
        <v>2510</v>
      </c>
      <c r="L3805" s="24" t="s">
        <v>68</v>
      </c>
      <c r="M3805" s="13" t="s">
        <v>61</v>
      </c>
      <c r="N3805" s="22">
        <v>1</v>
      </c>
      <c r="O3805" s="22"/>
      <c r="P3805" s="33" t="str">
        <f t="shared" si="1150"/>
        <v>MAIN UNIT</v>
      </c>
      <c r="Q3805" s="22" t="s">
        <v>62</v>
      </c>
      <c r="R3805" s="22" t="s">
        <v>63</v>
      </c>
      <c r="S3805" s="22" t="s">
        <v>50</v>
      </c>
      <c r="T3805" s="22" t="s">
        <v>79</v>
      </c>
      <c r="U3805" s="22" t="s">
        <v>3519</v>
      </c>
      <c r="V3805" s="22" t="s">
        <v>81</v>
      </c>
      <c r="W3805" s="22" t="s">
        <v>65</v>
      </c>
      <c r="X3805" s="104">
        <v>446700</v>
      </c>
      <c r="Y3805" s="31" t="str">
        <f t="shared" si="1153"/>
        <v>1.13</v>
      </c>
      <c r="Z3805" s="239">
        <f t="shared" si="1152"/>
        <v>446700</v>
      </c>
      <c r="AA3805" s="22">
        <v>1.0760000000000001</v>
      </c>
      <c r="AB3805" s="240">
        <f t="shared" si="1156"/>
        <v>425353.27433628327</v>
      </c>
      <c r="AC3805" s="25">
        <f t="shared" si="1142"/>
        <v>49426.050477876117</v>
      </c>
      <c r="AD3805" s="169">
        <v>0.1162</v>
      </c>
      <c r="AE3805" s="26">
        <f t="shared" si="1143"/>
        <v>0</v>
      </c>
      <c r="AF3805" s="26" t="str">
        <f>IF(AND(COUNTIFS($J$18:J3805,J3805)=1,AE3805=1),1,"")</f>
        <v/>
      </c>
      <c r="AG3805" s="26">
        <f>IF(C3805="","",IF(AND(COUNTIFS($J$18:J3805,J3805)=1,C3805&lt;&gt;""),1,""))</f>
        <v>1</v>
      </c>
      <c r="AH3805" s="26">
        <f>IF(G3805="","",IF(AND(COUNTIFS($J$18:J3805,J3805)=1,G3805&lt;&gt;""),1,""))</f>
        <v>1</v>
      </c>
      <c r="AI3805" s="27">
        <f t="shared" si="1154"/>
        <v>15965524.256637167</v>
      </c>
      <c r="AJ3805" s="27">
        <f t="shared" si="1155"/>
        <v>2480116.5996584073</v>
      </c>
      <c r="AK3805" s="241">
        <f t="shared" si="1144"/>
        <v>0.15534200817911609</v>
      </c>
      <c r="AL3805" s="24"/>
      <c r="AM3805" s="24"/>
      <c r="AN3805" s="24"/>
      <c r="AO3805" s="24"/>
      <c r="AP3805" s="165" t="str">
        <f t="shared" si="1145"/>
        <v>202412</v>
      </c>
      <c r="AQ3805" s="242" t="str">
        <f t="shared" si="1146"/>
        <v>202412RMB</v>
      </c>
      <c r="AR3805" s="243" t="str">
        <f t="shared" si="1147"/>
        <v>YAMAHA_Mounter</v>
      </c>
      <c r="AS3805" s="22">
        <f t="shared" si="1148"/>
        <v>1</v>
      </c>
      <c r="AT3805" s="24" t="str">
        <f t="shared" si="1149"/>
        <v>0-3 months</v>
      </c>
    </row>
    <row r="3806" spans="1:46">
      <c r="A3806" s="33" t="str">
        <f t="shared" si="1140"/>
        <v>FY 24/25</v>
      </c>
      <c r="B3806" s="23">
        <v>2024</v>
      </c>
      <c r="C3806" s="23">
        <v>11</v>
      </c>
      <c r="D3806" s="33" t="str">
        <f t="shared" si="1151"/>
        <v>Q3</v>
      </c>
      <c r="E3806" s="33" t="str">
        <f t="shared" si="1157"/>
        <v>FY 24/25</v>
      </c>
      <c r="F3806" s="23">
        <v>2024</v>
      </c>
      <c r="G3806" s="23">
        <v>12</v>
      </c>
      <c r="H3806" s="29"/>
      <c r="I3806" s="93" t="str">
        <f t="shared" si="1141"/>
        <v>Q3</v>
      </c>
      <c r="J3806" s="188" t="s">
        <v>3619</v>
      </c>
      <c r="K3806" s="29" t="s">
        <v>3459</v>
      </c>
      <c r="L3806" s="24" t="s">
        <v>93</v>
      </c>
      <c r="M3806" s="13" t="s">
        <v>61</v>
      </c>
      <c r="N3806" s="22">
        <v>1</v>
      </c>
      <c r="O3806" s="22"/>
      <c r="P3806" s="33" t="str">
        <f t="shared" si="1150"/>
        <v>MAIN UNIT</v>
      </c>
      <c r="Q3806" s="22" t="s">
        <v>62</v>
      </c>
      <c r="R3806" s="22" t="s">
        <v>63</v>
      </c>
      <c r="S3806" s="22" t="s">
        <v>50</v>
      </c>
      <c r="T3806" s="22" t="s">
        <v>79</v>
      </c>
      <c r="U3806" s="22" t="s">
        <v>79</v>
      </c>
      <c r="V3806" s="22" t="s">
        <v>132</v>
      </c>
      <c r="W3806" s="22" t="s">
        <v>110</v>
      </c>
      <c r="X3806" s="104">
        <v>16835000</v>
      </c>
      <c r="Y3806" s="31" t="str">
        <f t="shared" si="1153"/>
        <v>1</v>
      </c>
      <c r="Z3806" s="239">
        <f t="shared" si="1152"/>
        <v>16835000</v>
      </c>
      <c r="AA3806" s="22">
        <v>5.2900000000000003E-2</v>
      </c>
      <c r="AB3806" s="240">
        <f t="shared" si="1156"/>
        <v>890571.5</v>
      </c>
      <c r="AC3806" s="25">
        <f t="shared" si="1142"/>
        <v>194411.75844999999</v>
      </c>
      <c r="AD3806" s="169">
        <v>0.21829999999999999</v>
      </c>
      <c r="AE3806" s="26">
        <f t="shared" si="1143"/>
        <v>0</v>
      </c>
      <c r="AF3806" s="26" t="str">
        <f>IF(AND(COUNTIFS($J$18:J3806,J3806)=1,AE3806=1),1,"")</f>
        <v/>
      </c>
      <c r="AG3806" s="26">
        <f>IF(C3806="","",IF(AND(COUNTIFS($J$18:J3806,J3806)=1,C3806&lt;&gt;""),1,""))</f>
        <v>1</v>
      </c>
      <c r="AH3806" s="26">
        <f>IF(G3806="","",IF(AND(COUNTIFS($J$18:J3806,J3806)=1,G3806&lt;&gt;""),1,""))</f>
        <v>1</v>
      </c>
      <c r="AI3806" s="27">
        <f t="shared" si="1154"/>
        <v>15965524.256637167</v>
      </c>
      <c r="AJ3806" s="27">
        <f t="shared" si="1155"/>
        <v>2480116.5996584073</v>
      </c>
      <c r="AK3806" s="241">
        <f t="shared" si="1144"/>
        <v>0.15534200817911609</v>
      </c>
      <c r="AL3806" s="24"/>
      <c r="AM3806" s="24"/>
      <c r="AN3806" s="24"/>
      <c r="AO3806" s="24"/>
      <c r="AP3806" s="165" t="str">
        <f t="shared" si="1145"/>
        <v>202412</v>
      </c>
      <c r="AQ3806" s="242" t="str">
        <f t="shared" si="1146"/>
        <v>202412JPY</v>
      </c>
      <c r="AR3806" s="243" t="str">
        <f t="shared" si="1147"/>
        <v>YAMAHA_Mounter</v>
      </c>
      <c r="AS3806" s="22">
        <f t="shared" si="1148"/>
        <v>1</v>
      </c>
      <c r="AT3806" s="24" t="str">
        <f t="shared" si="1149"/>
        <v>0-3 months</v>
      </c>
    </row>
    <row r="3807" spans="1:46">
      <c r="A3807" s="33" t="str">
        <f t="shared" si="1140"/>
        <v>FY 24/25</v>
      </c>
      <c r="B3807" s="23">
        <v>2024</v>
      </c>
      <c r="C3807" s="23">
        <v>11</v>
      </c>
      <c r="D3807" s="33" t="str">
        <f t="shared" si="1151"/>
        <v>Q3</v>
      </c>
      <c r="E3807" s="33" t="str">
        <f t="shared" si="1157"/>
        <v>FY 24/25</v>
      </c>
      <c r="F3807" s="23">
        <v>2024</v>
      </c>
      <c r="G3807" s="23">
        <v>12</v>
      </c>
      <c r="H3807" s="29"/>
      <c r="I3807" s="93" t="str">
        <f t="shared" si="1141"/>
        <v>Q3</v>
      </c>
      <c r="J3807" s="188" t="s">
        <v>3619</v>
      </c>
      <c r="K3807" s="29" t="s">
        <v>3459</v>
      </c>
      <c r="L3807" s="24" t="s">
        <v>93</v>
      </c>
      <c r="M3807" s="13" t="s">
        <v>61</v>
      </c>
      <c r="N3807" s="22">
        <v>1</v>
      </c>
      <c r="O3807" s="22"/>
      <c r="P3807" s="33" t="str">
        <f t="shared" si="1150"/>
        <v>MAIN UNIT</v>
      </c>
      <c r="Q3807" s="22" t="s">
        <v>62</v>
      </c>
      <c r="R3807" s="22" t="s">
        <v>63</v>
      </c>
      <c r="S3807" s="22" t="s">
        <v>50</v>
      </c>
      <c r="T3807" s="22" t="s">
        <v>79</v>
      </c>
      <c r="U3807" s="22" t="s">
        <v>79</v>
      </c>
      <c r="V3807" s="22" t="s">
        <v>132</v>
      </c>
      <c r="W3807" s="22" t="s">
        <v>110</v>
      </c>
      <c r="X3807" s="104">
        <v>16835000</v>
      </c>
      <c r="Y3807" s="31" t="str">
        <f t="shared" si="1153"/>
        <v>1</v>
      </c>
      <c r="Z3807" s="239">
        <f t="shared" si="1152"/>
        <v>16835000</v>
      </c>
      <c r="AA3807" s="22">
        <v>5.2900000000000003E-2</v>
      </c>
      <c r="AB3807" s="240">
        <f t="shared" si="1156"/>
        <v>890571.5</v>
      </c>
      <c r="AC3807" s="25">
        <f t="shared" si="1142"/>
        <v>194411.75844999999</v>
      </c>
      <c r="AD3807" s="169">
        <v>0.21829999999999999</v>
      </c>
      <c r="AE3807" s="26">
        <f t="shared" si="1143"/>
        <v>0</v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4"/>
        <v>15965524.256637167</v>
      </c>
      <c r="AJ3807" s="27">
        <f t="shared" si="1155"/>
        <v>2480116.5996584073</v>
      </c>
      <c r="AK3807" s="241">
        <f t="shared" si="1144"/>
        <v>0.15534200817911609</v>
      </c>
      <c r="AL3807" s="24"/>
      <c r="AM3807" s="24"/>
      <c r="AN3807" s="24"/>
      <c r="AO3807" s="24"/>
      <c r="AP3807" s="165" t="str">
        <f t="shared" si="1145"/>
        <v>202412</v>
      </c>
      <c r="AQ3807" s="242" t="str">
        <f t="shared" si="1146"/>
        <v>202412JPY</v>
      </c>
      <c r="AR3807" s="243" t="str">
        <f t="shared" si="1147"/>
        <v>YAMAHA_Mounter</v>
      </c>
      <c r="AS3807" s="22">
        <f t="shared" si="1148"/>
        <v>1</v>
      </c>
      <c r="AT3807" s="24" t="str">
        <f t="shared" si="1149"/>
        <v>0-3 months</v>
      </c>
    </row>
    <row r="3808" spans="1:46">
      <c r="A3808" s="33" t="str">
        <f t="shared" ref="A3808:A3871" si="1158">IF(C3808="cancel","cancel",IFERROR(IF(D3808="Q4","FY "&amp;RIGHT(B3808,2)-1&amp;"/"&amp;RIGHT(B3808,2),"FY "&amp;RIGHT(B3808,2)&amp;"/"&amp;RIGHT(B3808,2)+1),""))</f>
        <v>FY 24/25</v>
      </c>
      <c r="B3808" s="23">
        <v>2024</v>
      </c>
      <c r="C3808" s="23">
        <v>11</v>
      </c>
      <c r="D3808" s="33" t="str">
        <f t="shared" si="1151"/>
        <v>Q3</v>
      </c>
      <c r="E3808" s="33" t="str">
        <f t="shared" si="1157"/>
        <v>FY 24/25</v>
      </c>
      <c r="F3808" s="23">
        <v>2024</v>
      </c>
      <c r="G3808" s="23">
        <v>12</v>
      </c>
      <c r="H3808" s="29"/>
      <c r="I3808" s="93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>Q3</v>
      </c>
      <c r="J3808" s="188" t="s">
        <v>3619</v>
      </c>
      <c r="K3808" s="29" t="s">
        <v>3459</v>
      </c>
      <c r="L3808" s="24" t="s">
        <v>68</v>
      </c>
      <c r="M3808" s="13" t="s">
        <v>61</v>
      </c>
      <c r="N3808" s="22">
        <v>1</v>
      </c>
      <c r="O3808" s="22"/>
      <c r="P3808" s="33" t="str">
        <f t="shared" si="1150"/>
        <v>MAIN UNIT</v>
      </c>
      <c r="Q3808" s="22" t="s">
        <v>62</v>
      </c>
      <c r="R3808" s="22" t="s">
        <v>63</v>
      </c>
      <c r="S3808" s="22" t="s">
        <v>50</v>
      </c>
      <c r="T3808" s="22" t="s">
        <v>79</v>
      </c>
      <c r="U3808" s="22" t="s">
        <v>79</v>
      </c>
      <c r="V3808" s="22" t="s">
        <v>132</v>
      </c>
      <c r="W3808" s="22" t="s">
        <v>110</v>
      </c>
      <c r="X3808" s="104">
        <v>14300000</v>
      </c>
      <c r="Y3808" s="31" t="str">
        <f t="shared" si="1153"/>
        <v>1</v>
      </c>
      <c r="Z3808" s="239">
        <f t="shared" si="1152"/>
        <v>14300000</v>
      </c>
      <c r="AA3808" s="22">
        <v>5.2900000000000003E-2</v>
      </c>
      <c r="AB3808" s="240">
        <f t="shared" si="1156"/>
        <v>756470</v>
      </c>
      <c r="AC3808" s="25">
        <f t="shared" ref="AC3808:AC3871" si="1160">IF(R3808&lt;&gt;"",AB3808*AD3808,"")</f>
        <v>165137.40099999998</v>
      </c>
      <c r="AD3808" s="169">
        <v>0.21829999999999999</v>
      </c>
      <c r="AE3808" s="26">
        <f t="shared" ref="AE3808:AE3871" si="1161">IF(Q3808="","",IF(Q3808="Yes",1,0))</f>
        <v>0</v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4"/>
        <v>15965524.256637167</v>
      </c>
      <c r="AJ3808" s="27">
        <f t="shared" si="1155"/>
        <v>2480116.5996584073</v>
      </c>
      <c r="AK3808" s="241">
        <f t="shared" ref="AK3808:AK3871" si="1162">IF(AJ3808&gt;0,AJ3808/AI3808,"")</f>
        <v>0.15534200817911609</v>
      </c>
      <c r="AL3808" s="24"/>
      <c r="AM3808" s="24"/>
      <c r="AN3808" s="24"/>
      <c r="AO3808" s="24"/>
      <c r="AP3808" s="165" t="str">
        <f t="shared" ref="AP3808:AP3871" si="1163">IF(F3808="","",F3808&amp;G3808)</f>
        <v>202412</v>
      </c>
      <c r="AQ3808" s="242" t="str">
        <f t="shared" ref="AQ3808:AQ3871" si="1164">IF(W3808="","",F3808&amp;G3808&amp;W3808)</f>
        <v>202412JPY</v>
      </c>
      <c r="AR3808" s="243" t="str">
        <f t="shared" ref="AR3808:AR3871" si="1165">IFERROR(IF(AND(M3808="YAMAHA", R3808="C28"), "YAMAHA_Non_Mounter", IF(AND(M3808="YAMAHA", R3808="C49"), "YAMAHA_Mounter", M3808)),"")</f>
        <v>YAMAHA_Mounter</v>
      </c>
      <c r="AS3808" s="22">
        <f t="shared" ref="AS3808:AS3871" si="1166">IFERROR(IF(OR(G3808="TBA", G3808=""), "", DATEDIF(DATE(B3808, C3808, 1), DATE(F3808, G3808, 1), "M")),"")</f>
        <v>1</v>
      </c>
      <c r="AT3808" s="24" t="str">
        <f t="shared" ref="AT3808:AT3871" si="1167">IF(ISNUMBER(AS3808), IF(AS3808&gt;=0, IF(AS3808&lt;=3, "0-3 months", IF(AS3808&lt;=6, "4-6 months", "&gt; 6 months"))), "")</f>
        <v>0-3 months</v>
      </c>
    </row>
    <row r="3809" spans="1:46">
      <c r="A3809" s="33" t="str">
        <f t="shared" si="1158"/>
        <v>FY 24/25</v>
      </c>
      <c r="B3809" s="23">
        <v>2024</v>
      </c>
      <c r="C3809" s="23">
        <v>11</v>
      </c>
      <c r="D3809" s="33" t="str">
        <f t="shared" si="1151"/>
        <v>Q3</v>
      </c>
      <c r="E3809" s="33" t="str">
        <f t="shared" si="1157"/>
        <v>FY 24/25</v>
      </c>
      <c r="F3809" s="23">
        <v>2024</v>
      </c>
      <c r="G3809" s="23">
        <v>12</v>
      </c>
      <c r="H3809" s="29"/>
      <c r="I3809" s="93" t="str">
        <f t="shared" si="1159"/>
        <v>Q3</v>
      </c>
      <c r="J3809" s="188" t="s">
        <v>3619</v>
      </c>
      <c r="K3809" s="29" t="s">
        <v>3459</v>
      </c>
      <c r="L3809" s="24" t="s">
        <v>68</v>
      </c>
      <c r="M3809" s="13" t="s">
        <v>61</v>
      </c>
      <c r="N3809" s="22">
        <v>1</v>
      </c>
      <c r="O3809" s="22"/>
      <c r="P3809" s="33" t="str">
        <f t="shared" ref="P3809:P3872" si="1168">IF(M3809="","",IF(AND(N3809&gt;0,L3809&lt;&gt;""),"MAIN UNIT",IF(AND(O3809&gt;0,L3809&lt;&gt;""),"SERVICE/ PARTS","C66 SERVICE/OTHERS")))</f>
        <v>MAIN UNIT</v>
      </c>
      <c r="Q3809" s="22" t="s">
        <v>62</v>
      </c>
      <c r="R3809" s="22" t="s">
        <v>63</v>
      </c>
      <c r="S3809" s="22" t="s">
        <v>50</v>
      </c>
      <c r="T3809" s="22" t="s">
        <v>79</v>
      </c>
      <c r="U3809" s="22" t="s">
        <v>79</v>
      </c>
      <c r="V3809" s="22" t="s">
        <v>132</v>
      </c>
      <c r="W3809" s="22" t="s">
        <v>110</v>
      </c>
      <c r="X3809" s="104">
        <v>14300000</v>
      </c>
      <c r="Y3809" s="31" t="str">
        <f t="shared" si="1153"/>
        <v>1</v>
      </c>
      <c r="Z3809" s="239">
        <f t="shared" si="1152"/>
        <v>14300000</v>
      </c>
      <c r="AA3809" s="22">
        <v>5.2900000000000003E-2</v>
      </c>
      <c r="AB3809" s="240">
        <f t="shared" si="1156"/>
        <v>756470</v>
      </c>
      <c r="AC3809" s="25">
        <f t="shared" si="1160"/>
        <v>165137.40099999998</v>
      </c>
      <c r="AD3809" s="169">
        <v>0.21829999999999999</v>
      </c>
      <c r="AE3809" s="26">
        <f t="shared" si="1161"/>
        <v>0</v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4"/>
        <v>15965524.256637167</v>
      </c>
      <c r="AJ3809" s="27">
        <f t="shared" si="1155"/>
        <v>2480116.5996584073</v>
      </c>
      <c r="AK3809" s="241">
        <f t="shared" si="1162"/>
        <v>0.15534200817911609</v>
      </c>
      <c r="AL3809" s="24"/>
      <c r="AM3809" s="24"/>
      <c r="AN3809" s="24"/>
      <c r="AO3809" s="24"/>
      <c r="AP3809" s="165" t="str">
        <f t="shared" si="1163"/>
        <v>202412</v>
      </c>
      <c r="AQ3809" s="242" t="str">
        <f t="shared" si="1164"/>
        <v>202412JPY</v>
      </c>
      <c r="AR3809" s="243" t="str">
        <f t="shared" si="1165"/>
        <v>YAMAHA_Mounter</v>
      </c>
      <c r="AS3809" s="22">
        <f t="shared" si="1166"/>
        <v>1</v>
      </c>
      <c r="AT3809" s="24" t="str">
        <f t="shared" si="1167"/>
        <v>0-3 months</v>
      </c>
    </row>
    <row r="3810" spans="1:46">
      <c r="A3810" s="33" t="str">
        <f t="shared" si="1158"/>
        <v>FY 24/25</v>
      </c>
      <c r="B3810" s="23">
        <v>2024</v>
      </c>
      <c r="C3810" s="23">
        <v>11</v>
      </c>
      <c r="D3810" s="33" t="str">
        <f t="shared" si="1151"/>
        <v>Q3</v>
      </c>
      <c r="E3810" s="33" t="str">
        <f t="shared" si="1157"/>
        <v>FY 24/25</v>
      </c>
      <c r="F3810" s="23">
        <v>2024</v>
      </c>
      <c r="G3810" s="23">
        <v>11</v>
      </c>
      <c r="H3810" s="29"/>
      <c r="I3810" s="93" t="str">
        <f t="shared" si="1159"/>
        <v>Q3</v>
      </c>
      <c r="J3810" s="188" t="s">
        <v>3620</v>
      </c>
      <c r="K3810" s="29" t="s">
        <v>1556</v>
      </c>
      <c r="L3810" s="24" t="s">
        <v>93</v>
      </c>
      <c r="M3810" s="13" t="s">
        <v>61</v>
      </c>
      <c r="N3810" s="22">
        <v>1</v>
      </c>
      <c r="O3810" s="22"/>
      <c r="P3810" s="33" t="str">
        <f t="shared" si="1168"/>
        <v>MAIN UNIT</v>
      </c>
      <c r="Q3810" s="22" t="s">
        <v>62</v>
      </c>
      <c r="R3810" s="22" t="s">
        <v>63</v>
      </c>
      <c r="S3810" s="22" t="s">
        <v>51</v>
      </c>
      <c r="T3810" s="22" t="s">
        <v>89</v>
      </c>
      <c r="U3810" s="22" t="s">
        <v>71</v>
      </c>
      <c r="V3810" s="22" t="s">
        <v>1401</v>
      </c>
      <c r="W3810" s="22" t="s">
        <v>65</v>
      </c>
      <c r="X3810" s="104">
        <v>673800</v>
      </c>
      <c r="Y3810" s="31" t="str">
        <f t="shared" si="1153"/>
        <v>1.13</v>
      </c>
      <c r="Z3810" s="239">
        <f t="shared" si="1152"/>
        <v>673800</v>
      </c>
      <c r="AA3810" s="22">
        <v>1.0920000000000001</v>
      </c>
      <c r="AB3810" s="240">
        <f t="shared" si="1156"/>
        <v>651141.23893805314</v>
      </c>
      <c r="AC3810" s="25">
        <f t="shared" si="1160"/>
        <v>63616.499044247787</v>
      </c>
      <c r="AD3810" s="169">
        <v>9.7699999999999995E-2</v>
      </c>
      <c r="AE3810" s="26">
        <f t="shared" si="1161"/>
        <v>0</v>
      </c>
      <c r="AF3810" s="26" t="str">
        <f>IF(AND(COUNTIFS($J$18:J3810,J3810)=1,AE3810=1),1,"")</f>
        <v/>
      </c>
      <c r="AG3810" s="26">
        <f>IF(C3810="","",IF(AND(COUNTIFS($J$18:J3810,J3810)=1,C3810&lt;&gt;""),1,""))</f>
        <v>1</v>
      </c>
      <c r="AH3810" s="26">
        <f>IF(G3810="","",IF(AND(COUNTIFS($J$18:J3810,J3810)=1,G3810&lt;&gt;""),1,""))</f>
        <v>1</v>
      </c>
      <c r="AI3810" s="27">
        <f t="shared" si="1154"/>
        <v>32082250.320460182</v>
      </c>
      <c r="AJ3810" s="27">
        <f t="shared" si="1155"/>
        <v>4323122.9746477893</v>
      </c>
      <c r="AK3810" s="241">
        <f t="shared" si="1162"/>
        <v>0.1347512388147771</v>
      </c>
      <c r="AL3810" s="24"/>
      <c r="AM3810" s="24"/>
      <c r="AN3810" s="24"/>
      <c r="AO3810" s="24"/>
      <c r="AP3810" s="165" t="str">
        <f t="shared" si="1163"/>
        <v>202411</v>
      </c>
      <c r="AQ3810" s="242" t="str">
        <f t="shared" si="1164"/>
        <v>202411RMB</v>
      </c>
      <c r="AR3810" s="243" t="str">
        <f t="shared" si="1165"/>
        <v>YAMAHA_Mounter</v>
      </c>
      <c r="AS3810" s="22">
        <f t="shared" si="1166"/>
        <v>0</v>
      </c>
      <c r="AT3810" s="24" t="str">
        <f t="shared" si="1167"/>
        <v>0-3 months</v>
      </c>
    </row>
    <row r="3811" spans="1:46">
      <c r="A3811" s="33" t="str">
        <f t="shared" si="1158"/>
        <v>FY 24/25</v>
      </c>
      <c r="B3811" s="23">
        <v>2024</v>
      </c>
      <c r="C3811" s="23">
        <v>11</v>
      </c>
      <c r="D3811" s="33" t="str">
        <f t="shared" si="1151"/>
        <v>Q3</v>
      </c>
      <c r="E3811" s="33" t="str">
        <f t="shared" si="1157"/>
        <v>FY 24/25</v>
      </c>
      <c r="F3811" s="23">
        <v>2025</v>
      </c>
      <c r="G3811" s="23">
        <v>2</v>
      </c>
      <c r="H3811" s="29"/>
      <c r="I3811" s="93" t="str">
        <f t="shared" si="1159"/>
        <v>Q4</v>
      </c>
      <c r="J3811" s="188" t="s">
        <v>3621</v>
      </c>
      <c r="K3811" s="29" t="s">
        <v>3622</v>
      </c>
      <c r="L3811" s="24" t="s">
        <v>68</v>
      </c>
      <c r="M3811" s="13" t="s">
        <v>61</v>
      </c>
      <c r="N3811" s="22">
        <v>1</v>
      </c>
      <c r="O3811" s="22"/>
      <c r="P3811" s="33" t="str">
        <f t="shared" si="1168"/>
        <v>MAIN UNIT</v>
      </c>
      <c r="Q3811" s="22" t="s">
        <v>62</v>
      </c>
      <c r="R3811" s="22" t="s">
        <v>63</v>
      </c>
      <c r="S3811" s="22" t="s">
        <v>51</v>
      </c>
      <c r="T3811" s="22" t="s">
        <v>94</v>
      </c>
      <c r="U3811" s="22" t="s">
        <v>71</v>
      </c>
      <c r="V3811" s="22" t="s">
        <v>72</v>
      </c>
      <c r="W3811" s="22" t="s">
        <v>65</v>
      </c>
      <c r="X3811" s="104">
        <v>780000</v>
      </c>
      <c r="Y3811" s="31" t="str">
        <f t="shared" si="1153"/>
        <v>1.13</v>
      </c>
      <c r="Z3811" s="239">
        <f t="shared" si="1152"/>
        <v>780000</v>
      </c>
      <c r="AA3811" s="22">
        <v>1.073</v>
      </c>
      <c r="AB3811" s="240">
        <f t="shared" si="1156"/>
        <v>740654.8672566372</v>
      </c>
      <c r="AC3811" s="25">
        <f t="shared" si="1160"/>
        <v>88878.584070796467</v>
      </c>
      <c r="AD3811" s="169">
        <v>0.12</v>
      </c>
      <c r="AE3811" s="26">
        <f t="shared" si="1161"/>
        <v>0</v>
      </c>
      <c r="AF3811" s="26" t="str">
        <f>IF(AND(COUNTIFS($J$18:J3811,J3811)=1,AE3811=1),1,"")</f>
        <v/>
      </c>
      <c r="AG3811" s="26">
        <f>IF(C3811="","",IF(AND(COUNTIFS($J$18:J3811,J3811)=1,C3811&lt;&gt;""),1,""))</f>
        <v>1</v>
      </c>
      <c r="AH3811" s="26">
        <f>IF(G3811="","",IF(AND(COUNTIFS($J$18:J3811,J3811)=1,G3811&lt;&gt;""),1,""))</f>
        <v>1</v>
      </c>
      <c r="AI3811" s="27">
        <f t="shared" si="1154"/>
        <v>29817563.811504427</v>
      </c>
      <c r="AJ3811" s="27">
        <f t="shared" si="1155"/>
        <v>3578107.6573805306</v>
      </c>
      <c r="AK3811" s="241">
        <f t="shared" si="1162"/>
        <v>0.11999999999999998</v>
      </c>
      <c r="AL3811" s="24"/>
      <c r="AM3811" s="24"/>
      <c r="AN3811" s="24"/>
      <c r="AO3811" s="24"/>
      <c r="AP3811" s="165" t="str">
        <f t="shared" si="1163"/>
        <v>20252</v>
      </c>
      <c r="AQ3811" s="242" t="str">
        <f t="shared" si="1164"/>
        <v>20252RMB</v>
      </c>
      <c r="AR3811" s="243" t="str">
        <f t="shared" si="1165"/>
        <v>YAMAHA_Mounter</v>
      </c>
      <c r="AS3811" s="22">
        <f t="shared" si="1166"/>
        <v>3</v>
      </c>
      <c r="AT3811" s="24" t="str">
        <f t="shared" si="1167"/>
        <v>0-3 months</v>
      </c>
    </row>
    <row r="3812" spans="1:46">
      <c r="A3812" s="33" t="str">
        <f t="shared" si="1158"/>
        <v>FY 24/25</v>
      </c>
      <c r="B3812" s="23">
        <v>2024</v>
      </c>
      <c r="C3812" s="23">
        <v>11</v>
      </c>
      <c r="D3812" s="33" t="str">
        <f t="shared" si="1151"/>
        <v>Q3</v>
      </c>
      <c r="E3812" s="33" t="str">
        <f t="shared" si="1157"/>
        <v>FY 24/25</v>
      </c>
      <c r="F3812" s="23">
        <v>2024</v>
      </c>
      <c r="G3812" s="23">
        <v>12</v>
      </c>
      <c r="H3812" s="29"/>
      <c r="I3812" s="93" t="str">
        <f t="shared" si="1159"/>
        <v>Q3</v>
      </c>
      <c r="J3812" s="188" t="s">
        <v>3645</v>
      </c>
      <c r="K3812" s="29" t="s">
        <v>3623</v>
      </c>
      <c r="L3812" s="24" t="s">
        <v>68</v>
      </c>
      <c r="M3812" s="13" t="s">
        <v>61</v>
      </c>
      <c r="N3812" s="22">
        <v>1</v>
      </c>
      <c r="O3812" s="22"/>
      <c r="P3812" s="33" t="str">
        <f t="shared" si="1168"/>
        <v>MAIN UNIT</v>
      </c>
      <c r="Q3812" s="22" t="s">
        <v>69</v>
      </c>
      <c r="R3812" s="22" t="s">
        <v>63</v>
      </c>
      <c r="S3812" s="22" t="s">
        <v>52</v>
      </c>
      <c r="T3812" s="22" t="s">
        <v>350</v>
      </c>
      <c r="U3812" s="22" t="s">
        <v>150</v>
      </c>
      <c r="V3812" s="22" t="s">
        <v>955</v>
      </c>
      <c r="W3812" s="22" t="s">
        <v>65</v>
      </c>
      <c r="X3812" s="104">
        <v>544500</v>
      </c>
      <c r="Y3812" s="31" t="str">
        <f t="shared" si="1153"/>
        <v>1.13</v>
      </c>
      <c r="Z3812" s="239">
        <f t="shared" si="1152"/>
        <v>544500</v>
      </c>
      <c r="AA3812" s="22">
        <v>1.0760000000000001</v>
      </c>
      <c r="AB3812" s="240">
        <f t="shared" si="1156"/>
        <v>518479.64601769921</v>
      </c>
      <c r="AC3812" s="25">
        <f t="shared" si="1160"/>
        <v>28620.076460176995</v>
      </c>
      <c r="AD3812" s="169">
        <v>5.5199999999999999E-2</v>
      </c>
      <c r="AE3812" s="26">
        <f t="shared" si="1161"/>
        <v>1</v>
      </c>
      <c r="AF3812" s="26">
        <f>IF(AND(COUNTIFS($J$18:J3812,J3812)=1,AE3812=1),1,"")</f>
        <v>1</v>
      </c>
      <c r="AG3812" s="26">
        <f>IF(C3812="","",IF(AND(COUNTIFS($J$18:J3812,J3812)=1,C3812&lt;&gt;""),1,""))</f>
        <v>1</v>
      </c>
      <c r="AH3812" s="26">
        <f>IF(G3812="","",IF(AND(COUNTIFS($J$18:J3812,J3812)=1,G3812&lt;&gt;""),1,""))</f>
        <v>1</v>
      </c>
      <c r="AI3812" s="27">
        <f t="shared" si="1154"/>
        <v>15965524.256637167</v>
      </c>
      <c r="AJ3812" s="27">
        <f t="shared" si="1155"/>
        <v>2480116.5996584073</v>
      </c>
      <c r="AK3812" s="241">
        <f t="shared" si="1162"/>
        <v>0.15534200817911609</v>
      </c>
      <c r="AL3812" s="24"/>
      <c r="AM3812" s="24"/>
      <c r="AN3812" s="24"/>
      <c r="AO3812" s="24"/>
      <c r="AP3812" s="165" t="str">
        <f t="shared" si="1163"/>
        <v>202412</v>
      </c>
      <c r="AQ3812" s="242" t="str">
        <f t="shared" si="1164"/>
        <v>202412RMB</v>
      </c>
      <c r="AR3812" s="243" t="str">
        <f t="shared" si="1165"/>
        <v>YAMAHA_Mounter</v>
      </c>
      <c r="AS3812" s="22">
        <f t="shared" si="1166"/>
        <v>1</v>
      </c>
      <c r="AT3812" s="24" t="str">
        <f t="shared" si="1167"/>
        <v>0-3 months</v>
      </c>
    </row>
    <row r="3813" spans="1:46">
      <c r="A3813" s="33" t="str">
        <f t="shared" si="1158"/>
        <v>FY 24/25</v>
      </c>
      <c r="B3813" s="23">
        <v>2024</v>
      </c>
      <c r="C3813" s="23">
        <v>11</v>
      </c>
      <c r="D3813" s="33" t="str">
        <f t="shared" si="1151"/>
        <v>Q3</v>
      </c>
      <c r="E3813" s="33" t="str">
        <f t="shared" si="1157"/>
        <v>FY 24/25</v>
      </c>
      <c r="F3813" s="23">
        <v>2024</v>
      </c>
      <c r="G3813" s="23">
        <v>12</v>
      </c>
      <c r="H3813" s="29"/>
      <c r="I3813" s="93" t="str">
        <f t="shared" si="1159"/>
        <v>Q3</v>
      </c>
      <c r="J3813" s="188" t="s">
        <v>3624</v>
      </c>
      <c r="K3813" s="29" t="s">
        <v>713</v>
      </c>
      <c r="L3813" s="24" t="s">
        <v>68</v>
      </c>
      <c r="M3813" s="13" t="s">
        <v>61</v>
      </c>
      <c r="N3813" s="22">
        <v>1</v>
      </c>
      <c r="O3813" s="22"/>
      <c r="P3813" s="33" t="str">
        <f t="shared" si="1168"/>
        <v>MAIN UNIT</v>
      </c>
      <c r="Q3813" s="22" t="s">
        <v>62</v>
      </c>
      <c r="R3813" s="22" t="s">
        <v>63</v>
      </c>
      <c r="S3813" s="22" t="s">
        <v>50</v>
      </c>
      <c r="T3813" s="22" t="s">
        <v>79</v>
      </c>
      <c r="U3813" s="22" t="s">
        <v>121</v>
      </c>
      <c r="V3813" s="22" t="s">
        <v>113</v>
      </c>
      <c r="W3813" s="22" t="s">
        <v>110</v>
      </c>
      <c r="X3813" s="104">
        <v>7200000</v>
      </c>
      <c r="Y3813" s="31" t="str">
        <f t="shared" si="1153"/>
        <v>1</v>
      </c>
      <c r="Z3813" s="239">
        <f t="shared" si="1152"/>
        <v>7200000</v>
      </c>
      <c r="AA3813" s="22">
        <v>5.2900000000000003E-2</v>
      </c>
      <c r="AB3813" s="240">
        <f t="shared" si="1156"/>
        <v>380880</v>
      </c>
      <c r="AC3813" s="25">
        <f t="shared" si="1160"/>
        <v>35650.368000000002</v>
      </c>
      <c r="AD3813" s="169">
        <v>9.3600000000000003E-2</v>
      </c>
      <c r="AE3813" s="26">
        <f t="shared" si="1161"/>
        <v>0</v>
      </c>
      <c r="AF3813" s="26" t="str">
        <f>IF(AND(COUNTIFS($J$18:J3813,J3813)=1,AE3813=1),1,"")</f>
        <v/>
      </c>
      <c r="AG3813" s="26">
        <f>IF(C3813="","",IF(AND(COUNTIFS($J$18:J3813,J3813)=1,C3813&lt;&gt;""),1,""))</f>
        <v>1</v>
      </c>
      <c r="AH3813" s="26">
        <f>IF(G3813="","",IF(AND(COUNTIFS($J$18:J3813,J3813)=1,G3813&lt;&gt;""),1,""))</f>
        <v>1</v>
      </c>
      <c r="AI3813" s="27">
        <f t="shared" si="1154"/>
        <v>15965524.256637167</v>
      </c>
      <c r="AJ3813" s="27">
        <f t="shared" si="1155"/>
        <v>2480116.5996584073</v>
      </c>
      <c r="AK3813" s="241">
        <f t="shared" si="1162"/>
        <v>0.15534200817911609</v>
      </c>
      <c r="AL3813" s="24"/>
      <c r="AM3813" s="24"/>
      <c r="AN3813" s="24"/>
      <c r="AO3813" s="24"/>
      <c r="AP3813" s="165" t="str">
        <f t="shared" si="1163"/>
        <v>202412</v>
      </c>
      <c r="AQ3813" s="242" t="str">
        <f t="shared" si="1164"/>
        <v>202412JPY</v>
      </c>
      <c r="AR3813" s="243" t="str">
        <f t="shared" si="1165"/>
        <v>YAMAHA_Mounter</v>
      </c>
      <c r="AS3813" s="22">
        <f t="shared" si="1166"/>
        <v>1</v>
      </c>
      <c r="AT3813" s="24" t="str">
        <f t="shared" si="1167"/>
        <v>0-3 months</v>
      </c>
    </row>
    <row r="3814" spans="1:46">
      <c r="A3814" s="33" t="str">
        <f t="shared" si="1158"/>
        <v>FY 24/25</v>
      </c>
      <c r="B3814" s="23">
        <v>2024</v>
      </c>
      <c r="C3814" s="23">
        <v>11</v>
      </c>
      <c r="D3814" s="33" t="str">
        <f t="shared" si="1151"/>
        <v>Q3</v>
      </c>
      <c r="E3814" s="33" t="str">
        <f t="shared" si="1157"/>
        <v>FY 24/25</v>
      </c>
      <c r="F3814" s="23">
        <v>2024</v>
      </c>
      <c r="G3814" s="23">
        <v>12</v>
      </c>
      <c r="H3814" s="29"/>
      <c r="I3814" s="93" t="str">
        <f t="shared" si="1159"/>
        <v>Q3</v>
      </c>
      <c r="J3814" s="188" t="s">
        <v>3624</v>
      </c>
      <c r="K3814" s="29" t="s">
        <v>713</v>
      </c>
      <c r="L3814" s="24" t="s">
        <v>68</v>
      </c>
      <c r="M3814" s="13" t="s">
        <v>61</v>
      </c>
      <c r="N3814" s="22">
        <v>1</v>
      </c>
      <c r="O3814" s="22"/>
      <c r="P3814" s="33" t="str">
        <f t="shared" si="1168"/>
        <v>MAIN UNIT</v>
      </c>
      <c r="Q3814" s="22" t="s">
        <v>62</v>
      </c>
      <c r="R3814" s="22" t="s">
        <v>63</v>
      </c>
      <c r="S3814" s="22" t="s">
        <v>50</v>
      </c>
      <c r="T3814" s="22" t="s">
        <v>79</v>
      </c>
      <c r="U3814" s="22" t="s">
        <v>121</v>
      </c>
      <c r="V3814" s="22" t="s">
        <v>113</v>
      </c>
      <c r="W3814" s="22" t="s">
        <v>110</v>
      </c>
      <c r="X3814" s="104">
        <v>7200000</v>
      </c>
      <c r="Y3814" s="31" t="str">
        <f t="shared" si="1153"/>
        <v>1</v>
      </c>
      <c r="Z3814" s="239">
        <f t="shared" si="1152"/>
        <v>7200000</v>
      </c>
      <c r="AA3814" s="22">
        <v>5.2900000000000003E-2</v>
      </c>
      <c r="AB3814" s="240">
        <f t="shared" si="1156"/>
        <v>380880</v>
      </c>
      <c r="AC3814" s="25">
        <f t="shared" si="1160"/>
        <v>35650.368000000002</v>
      </c>
      <c r="AD3814" s="169">
        <v>9.3600000000000003E-2</v>
      </c>
      <c r="AE3814" s="26">
        <f t="shared" si="1161"/>
        <v>0</v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4"/>
        <v>15965524.256637167</v>
      </c>
      <c r="AJ3814" s="27">
        <f t="shared" si="1155"/>
        <v>2480116.5996584073</v>
      </c>
      <c r="AK3814" s="241">
        <f t="shared" si="1162"/>
        <v>0.15534200817911609</v>
      </c>
      <c r="AL3814" s="24"/>
      <c r="AM3814" s="24"/>
      <c r="AN3814" s="24"/>
      <c r="AO3814" s="24"/>
      <c r="AP3814" s="165" t="str">
        <f t="shared" si="1163"/>
        <v>202412</v>
      </c>
      <c r="AQ3814" s="242" t="str">
        <f t="shared" si="1164"/>
        <v>202412JPY</v>
      </c>
      <c r="AR3814" s="243" t="str">
        <f t="shared" si="1165"/>
        <v>YAMAHA_Mounter</v>
      </c>
      <c r="AS3814" s="22">
        <f t="shared" si="1166"/>
        <v>1</v>
      </c>
      <c r="AT3814" s="24" t="str">
        <f t="shared" si="1167"/>
        <v>0-3 months</v>
      </c>
    </row>
    <row r="3815" spans="1:46">
      <c r="A3815" s="33" t="str">
        <f t="shared" si="1158"/>
        <v>FY 24/25</v>
      </c>
      <c r="B3815" s="23">
        <v>2024</v>
      </c>
      <c r="C3815" s="23">
        <v>11</v>
      </c>
      <c r="D3815" s="33" t="str">
        <f t="shared" si="1151"/>
        <v>Q3</v>
      </c>
      <c r="E3815" s="33" t="str">
        <f t="shared" si="1157"/>
        <v>FY 24/25</v>
      </c>
      <c r="F3815" s="23">
        <v>2025</v>
      </c>
      <c r="G3815" s="23">
        <v>2</v>
      </c>
      <c r="H3815" s="29"/>
      <c r="I3815" s="93" t="str">
        <f t="shared" si="1159"/>
        <v>Q4</v>
      </c>
      <c r="J3815" s="188" t="s">
        <v>3625</v>
      </c>
      <c r="K3815" s="29" t="s">
        <v>1551</v>
      </c>
      <c r="L3815" s="24" t="s">
        <v>93</v>
      </c>
      <c r="M3815" s="13" t="s">
        <v>61</v>
      </c>
      <c r="N3815" s="22">
        <v>1</v>
      </c>
      <c r="O3815" s="22"/>
      <c r="P3815" s="33" t="str">
        <f t="shared" si="1168"/>
        <v>MAIN UNIT</v>
      </c>
      <c r="Q3815" s="22" t="s">
        <v>62</v>
      </c>
      <c r="R3815" s="22" t="s">
        <v>63</v>
      </c>
      <c r="S3815" s="22" t="s">
        <v>50</v>
      </c>
      <c r="T3815" s="22" t="s">
        <v>79</v>
      </c>
      <c r="U3815" s="22" t="s">
        <v>79</v>
      </c>
      <c r="V3815" s="22" t="s">
        <v>132</v>
      </c>
      <c r="W3815" s="22" t="s">
        <v>110</v>
      </c>
      <c r="X3815" s="104">
        <v>13500000</v>
      </c>
      <c r="Y3815" s="31" t="str">
        <f t="shared" si="1153"/>
        <v>1</v>
      </c>
      <c r="Z3815" s="239">
        <f t="shared" si="1152"/>
        <v>13500000</v>
      </c>
      <c r="AA3815" s="22">
        <v>5.11E-2</v>
      </c>
      <c r="AB3815" s="240">
        <f t="shared" si="1156"/>
        <v>689850</v>
      </c>
      <c r="AC3815" s="25">
        <f t="shared" si="1160"/>
        <v>82782</v>
      </c>
      <c r="AD3815" s="169">
        <v>0.12</v>
      </c>
      <c r="AE3815" s="26">
        <f t="shared" si="1161"/>
        <v>0</v>
      </c>
      <c r="AF3815" s="26" t="str">
        <f>IF(AND(COUNTIFS($J$18:J3815,J3815)=1,AE3815=1),1,"")</f>
        <v/>
      </c>
      <c r="AG3815" s="26">
        <f>IF(C3815="","",IF(AND(COUNTIFS($J$18:J3815,J3815)=1,C3815&lt;&gt;""),1,""))</f>
        <v>1</v>
      </c>
      <c r="AH3815" s="26">
        <f>IF(G3815="","",IF(AND(COUNTIFS($J$18:J3815,J3815)=1,G3815&lt;&gt;""),1,""))</f>
        <v>1</v>
      </c>
      <c r="AI3815" s="27">
        <f t="shared" si="1154"/>
        <v>29817563.811504427</v>
      </c>
      <c r="AJ3815" s="27">
        <f t="shared" si="1155"/>
        <v>3578107.6573805306</v>
      </c>
      <c r="AK3815" s="241">
        <f t="shared" si="1162"/>
        <v>0.11999999999999998</v>
      </c>
      <c r="AL3815" s="24"/>
      <c r="AM3815" s="24"/>
      <c r="AN3815" s="24"/>
      <c r="AO3815" s="24"/>
      <c r="AP3815" s="165" t="str">
        <f t="shared" si="1163"/>
        <v>20252</v>
      </c>
      <c r="AQ3815" s="242" t="str">
        <f t="shared" si="1164"/>
        <v>20252JPY</v>
      </c>
      <c r="AR3815" s="243" t="str">
        <f t="shared" si="1165"/>
        <v>YAMAHA_Mounter</v>
      </c>
      <c r="AS3815" s="22">
        <f t="shared" si="1166"/>
        <v>3</v>
      </c>
      <c r="AT3815" s="24" t="str">
        <f t="shared" si="1167"/>
        <v>0-3 months</v>
      </c>
    </row>
    <row r="3816" spans="1:46">
      <c r="A3816" s="33" t="str">
        <f t="shared" si="1158"/>
        <v>FY 24/25</v>
      </c>
      <c r="B3816" s="23">
        <v>2024</v>
      </c>
      <c r="C3816" s="23">
        <v>11</v>
      </c>
      <c r="D3816" s="33" t="str">
        <f t="shared" si="1151"/>
        <v>Q3</v>
      </c>
      <c r="E3816" s="33" t="str">
        <f t="shared" si="1157"/>
        <v>FY 24/25</v>
      </c>
      <c r="F3816" s="23">
        <v>2025</v>
      </c>
      <c r="G3816" s="23">
        <v>2</v>
      </c>
      <c r="H3816" s="29"/>
      <c r="I3816" s="93" t="str">
        <f t="shared" si="1159"/>
        <v>Q4</v>
      </c>
      <c r="J3816" s="188" t="s">
        <v>3625</v>
      </c>
      <c r="K3816" s="29" t="s">
        <v>1551</v>
      </c>
      <c r="L3816" s="24" t="s">
        <v>93</v>
      </c>
      <c r="M3816" s="13" t="s">
        <v>61</v>
      </c>
      <c r="N3816" s="22">
        <v>1</v>
      </c>
      <c r="O3816" s="22"/>
      <c r="P3816" s="33" t="str">
        <f t="shared" si="1168"/>
        <v>MAIN UNIT</v>
      </c>
      <c r="Q3816" s="22" t="s">
        <v>62</v>
      </c>
      <c r="R3816" s="22" t="s">
        <v>63</v>
      </c>
      <c r="S3816" s="22" t="s">
        <v>50</v>
      </c>
      <c r="T3816" s="22" t="s">
        <v>79</v>
      </c>
      <c r="U3816" s="22" t="s">
        <v>79</v>
      </c>
      <c r="V3816" s="22" t="s">
        <v>132</v>
      </c>
      <c r="W3816" s="22" t="s">
        <v>110</v>
      </c>
      <c r="X3816" s="104">
        <v>13500000</v>
      </c>
      <c r="Y3816" s="31" t="str">
        <f t="shared" si="1153"/>
        <v>1</v>
      </c>
      <c r="Z3816" s="239">
        <f t="shared" si="1152"/>
        <v>13500000</v>
      </c>
      <c r="AA3816" s="22">
        <v>5.11E-2</v>
      </c>
      <c r="AB3816" s="240">
        <f t="shared" si="1156"/>
        <v>689850</v>
      </c>
      <c r="AC3816" s="25">
        <f t="shared" si="1160"/>
        <v>82782</v>
      </c>
      <c r="AD3816" s="169">
        <v>0.12</v>
      </c>
      <c r="AE3816" s="26">
        <f t="shared" si="1161"/>
        <v>0</v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4"/>
        <v>29817563.811504427</v>
      </c>
      <c r="AJ3816" s="27">
        <f t="shared" si="1155"/>
        <v>3578107.6573805306</v>
      </c>
      <c r="AK3816" s="241">
        <f t="shared" si="1162"/>
        <v>0.11999999999999998</v>
      </c>
      <c r="AL3816" s="24"/>
      <c r="AM3816" s="24"/>
      <c r="AN3816" s="24"/>
      <c r="AO3816" s="24"/>
      <c r="AP3816" s="165" t="str">
        <f t="shared" si="1163"/>
        <v>20252</v>
      </c>
      <c r="AQ3816" s="242" t="str">
        <f t="shared" si="1164"/>
        <v>20252JPY</v>
      </c>
      <c r="AR3816" s="243" t="str">
        <f t="shared" si="1165"/>
        <v>YAMAHA_Mounter</v>
      </c>
      <c r="AS3816" s="22">
        <f t="shared" si="1166"/>
        <v>3</v>
      </c>
      <c r="AT3816" s="24" t="str">
        <f t="shared" si="1167"/>
        <v>0-3 months</v>
      </c>
    </row>
    <row r="3817" spans="1:46">
      <c r="A3817" s="33" t="str">
        <f t="shared" si="1158"/>
        <v>FY 24/25</v>
      </c>
      <c r="B3817" s="23">
        <v>2024</v>
      </c>
      <c r="C3817" s="23">
        <v>11</v>
      </c>
      <c r="D3817" s="33" t="str">
        <f t="shared" si="1151"/>
        <v>Q3</v>
      </c>
      <c r="E3817" s="33" t="str">
        <f t="shared" si="1157"/>
        <v>FY 24/25</v>
      </c>
      <c r="F3817" s="23">
        <v>2025</v>
      </c>
      <c r="G3817" s="23">
        <v>2</v>
      </c>
      <c r="H3817" s="29"/>
      <c r="I3817" s="93" t="str">
        <f t="shared" si="1159"/>
        <v>Q4</v>
      </c>
      <c r="J3817" s="188" t="s">
        <v>3625</v>
      </c>
      <c r="K3817" s="29" t="s">
        <v>1551</v>
      </c>
      <c r="L3817" s="24" t="s">
        <v>68</v>
      </c>
      <c r="M3817" s="13" t="s">
        <v>61</v>
      </c>
      <c r="N3817" s="22">
        <v>1</v>
      </c>
      <c r="O3817" s="22"/>
      <c r="P3817" s="33" t="str">
        <f t="shared" si="1168"/>
        <v>MAIN UNIT</v>
      </c>
      <c r="Q3817" s="22" t="s">
        <v>62</v>
      </c>
      <c r="R3817" s="22" t="s">
        <v>63</v>
      </c>
      <c r="S3817" s="22" t="s">
        <v>50</v>
      </c>
      <c r="T3817" s="22" t="s">
        <v>79</v>
      </c>
      <c r="U3817" s="22" t="s">
        <v>79</v>
      </c>
      <c r="V3817" s="22" t="s">
        <v>132</v>
      </c>
      <c r="W3817" s="22" t="s">
        <v>110</v>
      </c>
      <c r="X3817" s="104">
        <v>10000000</v>
      </c>
      <c r="Y3817" s="31" t="str">
        <f>IF(W3817="","",IF(W3817="RMB","1.13", "1"))</f>
        <v>1</v>
      </c>
      <c r="Z3817" s="239">
        <f t="shared" si="1152"/>
        <v>10000000</v>
      </c>
      <c r="AA3817" s="22">
        <v>5.11E-2</v>
      </c>
      <c r="AB3817" s="240">
        <f t="shared" si="1156"/>
        <v>511000</v>
      </c>
      <c r="AC3817" s="25">
        <f t="shared" si="1160"/>
        <v>61320</v>
      </c>
      <c r="AD3817" s="169">
        <v>0.12</v>
      </c>
      <c r="AE3817" s="26">
        <f t="shared" si="1161"/>
        <v>0</v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4"/>
        <v>29817563.811504427</v>
      </c>
      <c r="AJ3817" s="27">
        <f t="shared" si="1155"/>
        <v>3578107.6573805306</v>
      </c>
      <c r="AK3817" s="241">
        <f t="shared" si="1162"/>
        <v>0.11999999999999998</v>
      </c>
      <c r="AL3817" s="24"/>
      <c r="AM3817" s="24"/>
      <c r="AN3817" s="24"/>
      <c r="AO3817" s="24"/>
      <c r="AP3817" s="165" t="str">
        <f t="shared" si="1163"/>
        <v>20252</v>
      </c>
      <c r="AQ3817" s="242" t="str">
        <f>IF(W3817="","",F3817&amp;G3817&amp;W3817)</f>
        <v>20252JPY</v>
      </c>
      <c r="AR3817" s="243" t="str">
        <f t="shared" si="1165"/>
        <v>YAMAHA_Mounter</v>
      </c>
      <c r="AS3817" s="22">
        <f t="shared" si="1166"/>
        <v>3</v>
      </c>
      <c r="AT3817" s="24" t="str">
        <f t="shared" si="1167"/>
        <v>0-3 months</v>
      </c>
    </row>
    <row r="3818" spans="1:46">
      <c r="A3818" s="33" t="str">
        <f t="shared" si="1158"/>
        <v>FY 24/25</v>
      </c>
      <c r="B3818" s="23">
        <v>2024</v>
      </c>
      <c r="C3818" s="23">
        <v>11</v>
      </c>
      <c r="D3818" s="33" t="str">
        <f t="shared" si="1151"/>
        <v>Q3</v>
      </c>
      <c r="E3818" s="33" t="str">
        <f t="shared" si="1157"/>
        <v>FY 24/25</v>
      </c>
      <c r="F3818" s="23">
        <v>2024</v>
      </c>
      <c r="G3818" s="23">
        <v>12</v>
      </c>
      <c r="H3818" s="29"/>
      <c r="I3818" s="93" t="str">
        <f t="shared" si="1159"/>
        <v>Q3</v>
      </c>
      <c r="J3818" s="188" t="s">
        <v>3626</v>
      </c>
      <c r="K3818" s="29" t="s">
        <v>3627</v>
      </c>
      <c r="L3818" s="24" t="s">
        <v>2061</v>
      </c>
      <c r="M3818" s="13" t="s">
        <v>2055</v>
      </c>
      <c r="N3818" s="22">
        <v>1</v>
      </c>
      <c r="O3818" s="22"/>
      <c r="P3818" s="33" t="str">
        <f t="shared" si="1168"/>
        <v>MAIN UNIT</v>
      </c>
      <c r="Q3818" s="22" t="s">
        <v>62</v>
      </c>
      <c r="R3818" s="22" t="s">
        <v>2056</v>
      </c>
      <c r="S3818" s="22" t="s">
        <v>52</v>
      </c>
      <c r="T3818" s="22" t="s">
        <v>149</v>
      </c>
      <c r="U3818" s="22" t="s">
        <v>150</v>
      </c>
      <c r="V3818" s="22" t="s">
        <v>3628</v>
      </c>
      <c r="W3818" s="22" t="s">
        <v>65</v>
      </c>
      <c r="X3818" s="104">
        <v>29000</v>
      </c>
      <c r="Y3818" s="31" t="str">
        <f>IF(W3818="","",IF(W3818="RMB","1.13", "1"))</f>
        <v>1.13</v>
      </c>
      <c r="Z3818" s="239">
        <v>29300</v>
      </c>
      <c r="AA3818" s="22">
        <v>1.0760000000000001</v>
      </c>
      <c r="AB3818" s="240">
        <f>Z3818/Y3818*AA3818</f>
        <v>27899.823008849562</v>
      </c>
      <c r="AC3818" s="25">
        <f t="shared" si="1160"/>
        <v>6514.6086725663727</v>
      </c>
      <c r="AD3818" s="169">
        <v>0.23350000000000001</v>
      </c>
      <c r="AE3818" s="26">
        <f t="shared" si="1161"/>
        <v>0</v>
      </c>
      <c r="AF3818" s="26" t="str">
        <f>IF(AND(COUNTIFS($J$18:J3818,J3818)=1,AE3818=1),1,"")</f>
        <v/>
      </c>
      <c r="AG3818" s="26">
        <f>IF(C3818="","",IF(AND(COUNTIFS($J$18:J3818,J3818)=1,C3818&lt;&gt;""),1,""))</f>
        <v>1</v>
      </c>
      <c r="AH3818" s="26">
        <f>IF(G3818="","",IF(AND(COUNTIFS($J$18:J3818,J3818)=1,G3818&lt;&gt;""),1,""))</f>
        <v>1</v>
      </c>
      <c r="AI3818" s="27">
        <f t="shared" si="1154"/>
        <v>15965524.256637167</v>
      </c>
      <c r="AJ3818" s="27">
        <f t="shared" si="1155"/>
        <v>2480116.5996584073</v>
      </c>
      <c r="AK3818" s="241">
        <f t="shared" si="1162"/>
        <v>0.15534200817911609</v>
      </c>
      <c r="AL3818" s="24"/>
      <c r="AM3818" s="24"/>
      <c r="AN3818" s="24"/>
      <c r="AO3818" s="24"/>
      <c r="AP3818" s="165" t="str">
        <f t="shared" si="1163"/>
        <v>202412</v>
      </c>
      <c r="AQ3818" s="242" t="str">
        <f>IF(W3818="","",F3818&amp;G3818&amp;W3818)</f>
        <v>202412RMB</v>
      </c>
      <c r="AR3818" s="243" t="str">
        <f t="shared" si="1165"/>
        <v>SOLDERSTAR</v>
      </c>
      <c r="AS3818" s="22">
        <f t="shared" si="1166"/>
        <v>1</v>
      </c>
      <c r="AT3818" s="24" t="str">
        <f t="shared" si="1167"/>
        <v>0-3 months</v>
      </c>
    </row>
    <row r="3819" spans="1:46">
      <c r="A3819" s="33" t="str">
        <f t="shared" si="1158"/>
        <v>FY 24/25</v>
      </c>
      <c r="B3819" s="23">
        <v>2024</v>
      </c>
      <c r="C3819" s="23">
        <v>10</v>
      </c>
      <c r="D3819" s="33" t="str">
        <f t="shared" si="1151"/>
        <v>Q3</v>
      </c>
      <c r="E3819" s="33" t="str">
        <f t="shared" si="1157"/>
        <v>FY 24/25</v>
      </c>
      <c r="F3819" s="23">
        <v>2024</v>
      </c>
      <c r="G3819" s="23">
        <v>11</v>
      </c>
      <c r="H3819" s="29"/>
      <c r="I3819" s="93" t="str">
        <f t="shared" si="1159"/>
        <v>Q3</v>
      </c>
      <c r="J3819" s="188" t="s">
        <v>3629</v>
      </c>
      <c r="K3819" s="29" t="s">
        <v>2303</v>
      </c>
      <c r="L3819" s="24" t="s">
        <v>68</v>
      </c>
      <c r="M3819" s="13" t="s">
        <v>61</v>
      </c>
      <c r="N3819" s="22">
        <v>1</v>
      </c>
      <c r="O3819" s="22"/>
      <c r="P3819" s="33" t="str">
        <f t="shared" si="1168"/>
        <v>MAIN UNIT</v>
      </c>
      <c r="Q3819" s="22" t="s">
        <v>62</v>
      </c>
      <c r="R3819" s="22" t="s">
        <v>63</v>
      </c>
      <c r="S3819" s="22" t="s">
        <v>53</v>
      </c>
      <c r="T3819" s="22" t="s">
        <v>413</v>
      </c>
      <c r="U3819" s="22" t="s">
        <v>1078</v>
      </c>
      <c r="V3819" s="22" t="s">
        <v>144</v>
      </c>
      <c r="W3819" s="22" t="s">
        <v>65</v>
      </c>
      <c r="X3819" s="104">
        <v>452000</v>
      </c>
      <c r="Y3819" s="31" t="str">
        <f t="shared" si="1153"/>
        <v>1.13</v>
      </c>
      <c r="Z3819" s="239">
        <f t="shared" si="1152"/>
        <v>452000</v>
      </c>
      <c r="AA3819" s="22">
        <v>1.0920000000000001</v>
      </c>
      <c r="AB3819" s="240">
        <f t="shared" si="1156"/>
        <v>436800.00000000012</v>
      </c>
      <c r="AC3819" s="25">
        <f t="shared" si="1160"/>
        <v>67136.160000000018</v>
      </c>
      <c r="AD3819" s="169">
        <v>0.1537</v>
      </c>
      <c r="AE3819" s="26">
        <f t="shared" si="1161"/>
        <v>0</v>
      </c>
      <c r="AF3819" s="26" t="str">
        <f>IF(AND(COUNTIFS($J$18:J3819,J3819)=1,AE3819=1),1,"")</f>
        <v/>
      </c>
      <c r="AG3819" s="26">
        <f>IF(C3819="","",IF(AND(COUNTIFS($J$18:J3819,J3819)=1,C3819&lt;&gt;""),1,""))</f>
        <v>1</v>
      </c>
      <c r="AH3819" s="26">
        <f>IF(G3819="","",IF(AND(COUNTIFS($J$18:J3819,J3819)=1,G3819&lt;&gt;""),1,""))</f>
        <v>1</v>
      </c>
      <c r="AI3819" s="27">
        <f t="shared" si="1154"/>
        <v>32082250.320460182</v>
      </c>
      <c r="AJ3819" s="27">
        <f t="shared" si="1155"/>
        <v>4323122.9746477893</v>
      </c>
      <c r="AK3819" s="241">
        <f t="shared" si="1162"/>
        <v>0.1347512388147771</v>
      </c>
      <c r="AL3819" s="24"/>
      <c r="AM3819" s="24"/>
      <c r="AN3819" s="24"/>
      <c r="AO3819" s="24"/>
      <c r="AP3819" s="165" t="str">
        <f t="shared" si="1163"/>
        <v>202411</v>
      </c>
      <c r="AQ3819" s="242" t="str">
        <f t="shared" si="1164"/>
        <v>202411RMB</v>
      </c>
      <c r="AR3819" s="243" t="str">
        <f t="shared" si="1165"/>
        <v>YAMAHA_Mounter</v>
      </c>
      <c r="AS3819" s="22">
        <f t="shared" si="1166"/>
        <v>1</v>
      </c>
      <c r="AT3819" s="24" t="str">
        <f t="shared" si="1167"/>
        <v>0-3 months</v>
      </c>
    </row>
    <row r="3820" spans="1:46">
      <c r="A3820" s="33" t="str">
        <f t="shared" si="1158"/>
        <v>FY 24/25</v>
      </c>
      <c r="B3820" s="23">
        <v>2024</v>
      </c>
      <c r="C3820" s="23">
        <v>12</v>
      </c>
      <c r="D3820" s="33" t="str">
        <f t="shared" si="1151"/>
        <v>Q3</v>
      </c>
      <c r="E3820" s="33" t="str">
        <f t="shared" si="1157"/>
        <v>FY 24/25</v>
      </c>
      <c r="F3820" s="23">
        <v>2024</v>
      </c>
      <c r="G3820" s="23">
        <v>12</v>
      </c>
      <c r="H3820" s="29"/>
      <c r="I3820" s="93" t="str">
        <f t="shared" si="1159"/>
        <v>Q3</v>
      </c>
      <c r="J3820" s="188" t="s">
        <v>3630</v>
      </c>
      <c r="K3820" s="29" t="s">
        <v>3177</v>
      </c>
      <c r="L3820" s="24" t="s">
        <v>2621</v>
      </c>
      <c r="M3820" s="13" t="s">
        <v>61</v>
      </c>
      <c r="N3820" s="22">
        <v>1</v>
      </c>
      <c r="O3820" s="22"/>
      <c r="P3820" s="33" t="str">
        <f t="shared" si="1168"/>
        <v>MAIN UNIT</v>
      </c>
      <c r="Q3820" s="22" t="s">
        <v>62</v>
      </c>
      <c r="R3820" s="22" t="s">
        <v>2056</v>
      </c>
      <c r="S3820" s="22" t="s">
        <v>50</v>
      </c>
      <c r="T3820" s="22" t="s">
        <v>79</v>
      </c>
      <c r="U3820" s="22" t="s">
        <v>1072</v>
      </c>
      <c r="V3820" s="22" t="s">
        <v>122</v>
      </c>
      <c r="W3820" s="22" t="s">
        <v>110</v>
      </c>
      <c r="X3820" s="104">
        <v>8000000</v>
      </c>
      <c r="Y3820" s="31" t="str">
        <f t="shared" si="1153"/>
        <v>1</v>
      </c>
      <c r="Z3820" s="239">
        <f t="shared" si="1152"/>
        <v>8000000</v>
      </c>
      <c r="AA3820" s="22">
        <v>5.2900000000000003E-2</v>
      </c>
      <c r="AB3820" s="240">
        <f>IF(AND(R3820&lt;&gt;"C66",R3820&lt;&gt;""),Z3820/Y3820*AA3820,"")</f>
        <v>423200</v>
      </c>
      <c r="AC3820" s="25">
        <f t="shared" si="1160"/>
        <v>41219.68</v>
      </c>
      <c r="AD3820" s="169">
        <v>9.74E-2</v>
      </c>
      <c r="AE3820" s="26">
        <f t="shared" si="1161"/>
        <v>0</v>
      </c>
      <c r="AF3820" s="26" t="str">
        <f>IF(AND(COUNTIFS($J$18:J3820,J3820)=1,AE3820=1),1,"")</f>
        <v/>
      </c>
      <c r="AG3820" s="26">
        <f>IF(C3820="","",IF(AND(COUNTIFS($J$18:J3820,J3820)=1,C3820&lt;&gt;""),1,""))</f>
        <v>1</v>
      </c>
      <c r="AH3820" s="26">
        <f>IF(G3820="","",IF(AND(COUNTIFS($J$18:J3820,J3820)=1,G3820&lt;&gt;""),1,""))</f>
        <v>1</v>
      </c>
      <c r="AI3820" s="27">
        <f t="shared" si="1154"/>
        <v>15965524.256637167</v>
      </c>
      <c r="AJ3820" s="27">
        <f t="shared" si="1155"/>
        <v>2480116.5996584073</v>
      </c>
      <c r="AK3820" s="241">
        <f t="shared" si="1162"/>
        <v>0.15534200817911609</v>
      </c>
      <c r="AL3820" s="24"/>
      <c r="AM3820" s="24"/>
      <c r="AN3820" s="24"/>
      <c r="AO3820" s="24"/>
      <c r="AP3820" s="165" t="str">
        <f t="shared" si="1163"/>
        <v>202412</v>
      </c>
      <c r="AQ3820" s="242" t="str">
        <f t="shared" si="1164"/>
        <v>202412JPY</v>
      </c>
      <c r="AR3820" s="243" t="str">
        <f t="shared" si="1165"/>
        <v>YAMAHA_Non_Mounter</v>
      </c>
      <c r="AS3820" s="22">
        <f t="shared" si="1166"/>
        <v>0</v>
      </c>
      <c r="AT3820" s="24" t="str">
        <f t="shared" si="1167"/>
        <v>0-3 months</v>
      </c>
    </row>
    <row r="3821" spans="1:46">
      <c r="A3821" s="33" t="str">
        <f t="shared" si="1158"/>
        <v>FY 24/25</v>
      </c>
      <c r="B3821" s="23">
        <v>2024</v>
      </c>
      <c r="C3821" s="23">
        <v>12</v>
      </c>
      <c r="D3821" s="33" t="str">
        <f t="shared" si="1151"/>
        <v>Q3</v>
      </c>
      <c r="E3821" s="33" t="str">
        <f t="shared" si="1157"/>
        <v>FY 24/25</v>
      </c>
      <c r="F3821" s="23">
        <v>2024</v>
      </c>
      <c r="G3821" s="23">
        <v>12</v>
      </c>
      <c r="H3821" s="29"/>
      <c r="I3821" s="93" t="str">
        <f t="shared" si="1159"/>
        <v>Q3</v>
      </c>
      <c r="J3821" s="188" t="s">
        <v>3633</v>
      </c>
      <c r="K3821" s="29" t="s">
        <v>3177</v>
      </c>
      <c r="L3821" s="24" t="s">
        <v>68</v>
      </c>
      <c r="M3821" s="13" t="s">
        <v>61</v>
      </c>
      <c r="N3821" s="22">
        <v>1</v>
      </c>
      <c r="O3821" s="22"/>
      <c r="P3821" s="33" t="str">
        <f t="shared" si="1168"/>
        <v>MAIN UNIT</v>
      </c>
      <c r="Q3821" s="22" t="s">
        <v>62</v>
      </c>
      <c r="R3821" s="22" t="s">
        <v>63</v>
      </c>
      <c r="S3821" s="22" t="s">
        <v>50</v>
      </c>
      <c r="T3821" s="22" t="s">
        <v>79</v>
      </c>
      <c r="U3821" s="22" t="s">
        <v>1072</v>
      </c>
      <c r="V3821" s="22" t="s">
        <v>122</v>
      </c>
      <c r="W3821" s="22" t="s">
        <v>110</v>
      </c>
      <c r="X3821" s="104">
        <v>10750000</v>
      </c>
      <c r="Y3821" s="31" t="str">
        <f t="shared" si="1153"/>
        <v>1</v>
      </c>
      <c r="Z3821" s="239">
        <v>10175000</v>
      </c>
      <c r="AA3821" s="22">
        <v>5.2900000000000003E-2</v>
      </c>
      <c r="AB3821" s="240">
        <f>IF(AND(R3821&lt;&gt;"C66",R3821&lt;&gt;""),Z3821/Y3821*AA3821,"")</f>
        <v>538257.5</v>
      </c>
      <c r="AC3821" s="25">
        <f t="shared" si="1160"/>
        <v>75356.05</v>
      </c>
      <c r="AD3821" s="169">
        <v>0.14000000000000001</v>
      </c>
      <c r="AE3821" s="26">
        <f t="shared" si="1161"/>
        <v>0</v>
      </c>
      <c r="AF3821" s="26" t="str">
        <f>IF(AND(COUNTIFS($J$18:J3821,J3821)=1,AE3821=1),1,"")</f>
        <v/>
      </c>
      <c r="AG3821" s="26">
        <f>IF(C3821="","",IF(AND(COUNTIFS($J$18:J3821,J3821)=1,C3821&lt;&gt;""),1,""))</f>
        <v>1</v>
      </c>
      <c r="AH3821" s="26">
        <f>IF(G3821="","",IF(AND(COUNTIFS($J$18:J3821,J3821)=1,G3821&lt;&gt;""),1,""))</f>
        <v>1</v>
      </c>
      <c r="AI3821" s="27">
        <f t="shared" si="1154"/>
        <v>15965524.256637167</v>
      </c>
      <c r="AJ3821" s="27">
        <f t="shared" si="1155"/>
        <v>2480116.5996584073</v>
      </c>
      <c r="AK3821" s="241">
        <f t="shared" si="1162"/>
        <v>0.15534200817911609</v>
      </c>
      <c r="AL3821" s="24"/>
      <c r="AM3821" s="24"/>
      <c r="AN3821" s="24"/>
      <c r="AO3821" s="24"/>
      <c r="AP3821" s="165" t="str">
        <f t="shared" si="1163"/>
        <v>202412</v>
      </c>
      <c r="AQ3821" s="242" t="str">
        <f t="shared" si="1164"/>
        <v>202412JPY</v>
      </c>
      <c r="AR3821" s="243" t="str">
        <f t="shared" si="1165"/>
        <v>YAMAHA_Mounter</v>
      </c>
      <c r="AS3821" s="22">
        <f t="shared" si="1166"/>
        <v>0</v>
      </c>
      <c r="AT3821" s="24" t="str">
        <f t="shared" si="1167"/>
        <v>0-3 months</v>
      </c>
    </row>
    <row r="3822" spans="1:46">
      <c r="A3822" s="33" t="str">
        <f t="shared" si="1158"/>
        <v>FY 24/25</v>
      </c>
      <c r="B3822" s="23">
        <v>2024</v>
      </c>
      <c r="C3822" s="23">
        <v>12</v>
      </c>
      <c r="D3822" s="33" t="str">
        <f t="shared" si="1151"/>
        <v>Q3</v>
      </c>
      <c r="E3822" s="33" t="str">
        <f t="shared" si="1157"/>
        <v>FY 24/25</v>
      </c>
      <c r="F3822" s="23">
        <v>2024</v>
      </c>
      <c r="G3822" s="23">
        <v>12</v>
      </c>
      <c r="H3822" s="29"/>
      <c r="I3822" s="93" t="str">
        <f t="shared" si="1159"/>
        <v>Q3</v>
      </c>
      <c r="J3822" s="188" t="s">
        <v>3633</v>
      </c>
      <c r="K3822" s="29" t="s">
        <v>3177</v>
      </c>
      <c r="L3822" s="24" t="s">
        <v>68</v>
      </c>
      <c r="M3822" s="13" t="s">
        <v>61</v>
      </c>
      <c r="N3822" s="22">
        <v>1</v>
      </c>
      <c r="O3822" s="22"/>
      <c r="P3822" s="33" t="str">
        <f t="shared" si="1168"/>
        <v>MAIN UNIT</v>
      </c>
      <c r="Q3822" s="22" t="s">
        <v>62</v>
      </c>
      <c r="R3822" s="22" t="s">
        <v>63</v>
      </c>
      <c r="S3822" s="22" t="s">
        <v>50</v>
      </c>
      <c r="T3822" s="22" t="s">
        <v>79</v>
      </c>
      <c r="U3822" s="22" t="s">
        <v>1072</v>
      </c>
      <c r="V3822" s="22" t="s">
        <v>122</v>
      </c>
      <c r="W3822" s="22" t="s">
        <v>110</v>
      </c>
      <c r="X3822" s="104">
        <v>10750000</v>
      </c>
      <c r="Y3822" s="31" t="str">
        <f t="shared" si="1153"/>
        <v>1</v>
      </c>
      <c r="Z3822" s="239">
        <v>10175000</v>
      </c>
      <c r="AA3822" s="22">
        <v>5.2900000000000003E-2</v>
      </c>
      <c r="AB3822" s="240">
        <f t="shared" si="1156"/>
        <v>538257.5</v>
      </c>
      <c r="AC3822" s="25">
        <f t="shared" si="1160"/>
        <v>75356.05</v>
      </c>
      <c r="AD3822" s="169">
        <v>0.14000000000000001</v>
      </c>
      <c r="AE3822" s="26">
        <f t="shared" si="1161"/>
        <v>0</v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4"/>
        <v>15965524.256637167</v>
      </c>
      <c r="AJ3822" s="27">
        <f t="shared" si="1155"/>
        <v>2480116.5996584073</v>
      </c>
      <c r="AK3822" s="241">
        <f t="shared" si="1162"/>
        <v>0.15534200817911609</v>
      </c>
      <c r="AL3822" s="24"/>
      <c r="AM3822" s="24"/>
      <c r="AN3822" s="24"/>
      <c r="AO3822" s="24"/>
      <c r="AP3822" s="165" t="str">
        <f t="shared" si="1163"/>
        <v>202412</v>
      </c>
      <c r="AQ3822" s="242" t="str">
        <f t="shared" si="1164"/>
        <v>202412JPY</v>
      </c>
      <c r="AR3822" s="243" t="str">
        <f t="shared" si="1165"/>
        <v>YAMAHA_Mounter</v>
      </c>
      <c r="AS3822" s="22">
        <f t="shared" si="1166"/>
        <v>0</v>
      </c>
      <c r="AT3822" s="24" t="str">
        <f t="shared" si="1167"/>
        <v>0-3 months</v>
      </c>
    </row>
    <row r="3823" spans="1:46">
      <c r="A3823" s="33" t="str">
        <f t="shared" si="1158"/>
        <v>FY 24/25</v>
      </c>
      <c r="B3823" s="23">
        <v>2024</v>
      </c>
      <c r="C3823" s="23">
        <v>12</v>
      </c>
      <c r="D3823" s="33" t="str">
        <f t="shared" si="1151"/>
        <v>Q3</v>
      </c>
      <c r="E3823" s="33" t="str">
        <f t="shared" si="1157"/>
        <v>FY 24/25</v>
      </c>
      <c r="F3823" s="23">
        <v>2024</v>
      </c>
      <c r="G3823" s="23">
        <v>12</v>
      </c>
      <c r="H3823" s="29"/>
      <c r="I3823" s="93" t="str">
        <f t="shared" si="1159"/>
        <v>Q3</v>
      </c>
      <c r="J3823" s="188" t="s">
        <v>3634</v>
      </c>
      <c r="K3823" s="29" t="s">
        <v>961</v>
      </c>
      <c r="L3823" s="24" t="s">
        <v>68</v>
      </c>
      <c r="M3823" s="13" t="s">
        <v>61</v>
      </c>
      <c r="N3823" s="22">
        <v>1</v>
      </c>
      <c r="O3823" s="22"/>
      <c r="P3823" s="33" t="str">
        <f t="shared" si="1168"/>
        <v>MAIN UNIT</v>
      </c>
      <c r="Q3823" s="22" t="s">
        <v>62</v>
      </c>
      <c r="R3823" s="22" t="s">
        <v>63</v>
      </c>
      <c r="S3823" s="22" t="s">
        <v>50</v>
      </c>
      <c r="T3823" s="22" t="s">
        <v>79</v>
      </c>
      <c r="U3823" s="22" t="s">
        <v>79</v>
      </c>
      <c r="V3823" s="22" t="s">
        <v>127</v>
      </c>
      <c r="W3823" s="22" t="s">
        <v>110</v>
      </c>
      <c r="X3823" s="104">
        <v>7500000</v>
      </c>
      <c r="Y3823" s="31" t="str">
        <f t="shared" si="1153"/>
        <v>1</v>
      </c>
      <c r="Z3823" s="239">
        <f t="shared" si="1152"/>
        <v>7500000</v>
      </c>
      <c r="AA3823" s="22">
        <v>5.2900000000000003E-2</v>
      </c>
      <c r="AB3823" s="240">
        <f t="shared" si="1156"/>
        <v>396750</v>
      </c>
      <c r="AC3823" s="25">
        <f t="shared" si="1160"/>
        <v>27455.1</v>
      </c>
      <c r="AD3823" s="169">
        <v>6.9199999999999998E-2</v>
      </c>
      <c r="AE3823" s="26">
        <f t="shared" si="1161"/>
        <v>0</v>
      </c>
      <c r="AF3823" s="26" t="str">
        <f>IF(AND(COUNTIFS($J$18:J3823,J3823)=1,AE3823=1),1,"")</f>
        <v/>
      </c>
      <c r="AG3823" s="26">
        <f>IF(C3823="","",IF(AND(COUNTIFS($J$18:J3823,J3823)=1,C3823&lt;&gt;""),1,""))</f>
        <v>1</v>
      </c>
      <c r="AH3823" s="26">
        <f>IF(G3823="","",IF(AND(COUNTIFS($J$18:J3823,J3823)=1,G3823&lt;&gt;""),1,""))</f>
        <v>1</v>
      </c>
      <c r="AI3823" s="27">
        <f t="shared" si="1154"/>
        <v>15965524.256637167</v>
      </c>
      <c r="AJ3823" s="27">
        <f t="shared" si="1155"/>
        <v>2480116.5996584073</v>
      </c>
      <c r="AK3823" s="241">
        <f t="shared" si="1162"/>
        <v>0.15534200817911609</v>
      </c>
      <c r="AL3823" s="24"/>
      <c r="AM3823" s="24"/>
      <c r="AN3823" s="24"/>
      <c r="AO3823" s="24"/>
      <c r="AP3823" s="165" t="str">
        <f t="shared" si="1163"/>
        <v>202412</v>
      </c>
      <c r="AQ3823" s="242" t="str">
        <f t="shared" si="1164"/>
        <v>202412JPY</v>
      </c>
      <c r="AR3823" s="243" t="str">
        <f t="shared" si="1165"/>
        <v>YAMAHA_Mounter</v>
      </c>
      <c r="AS3823" s="22">
        <f t="shared" si="1166"/>
        <v>0</v>
      </c>
      <c r="AT3823" s="24" t="str">
        <f t="shared" si="1167"/>
        <v>0-3 months</v>
      </c>
    </row>
    <row r="3824" spans="1:46">
      <c r="A3824" s="33" t="str">
        <f t="shared" si="1158"/>
        <v>FY 24/25</v>
      </c>
      <c r="B3824" s="23">
        <v>2024</v>
      </c>
      <c r="C3824" s="23">
        <v>12</v>
      </c>
      <c r="D3824" s="33" t="str">
        <f t="shared" si="1151"/>
        <v>Q3</v>
      </c>
      <c r="E3824" s="33" t="str">
        <f t="shared" si="1157"/>
        <v>FY 24/25</v>
      </c>
      <c r="F3824" s="23">
        <v>2025</v>
      </c>
      <c r="G3824" s="23">
        <v>3</v>
      </c>
      <c r="H3824" s="29"/>
      <c r="I3824" s="93" t="str">
        <f t="shared" si="1159"/>
        <v>Q4</v>
      </c>
      <c r="J3824" s="188" t="s">
        <v>3635</v>
      </c>
      <c r="K3824" s="29" t="s">
        <v>3648</v>
      </c>
      <c r="L3824" s="24" t="s">
        <v>68</v>
      </c>
      <c r="M3824" s="13" t="s">
        <v>61</v>
      </c>
      <c r="N3824" s="22">
        <v>1</v>
      </c>
      <c r="O3824" s="22"/>
      <c r="P3824" s="33" t="str">
        <f t="shared" si="1168"/>
        <v>MAIN UNIT</v>
      </c>
      <c r="Q3824" s="22" t="s">
        <v>69</v>
      </c>
      <c r="R3824" s="22" t="s">
        <v>63</v>
      </c>
      <c r="S3824" s="22" t="s">
        <v>50</v>
      </c>
      <c r="T3824" s="22" t="s">
        <v>79</v>
      </c>
      <c r="U3824" s="22" t="s">
        <v>79</v>
      </c>
      <c r="V3824" s="22" t="s">
        <v>122</v>
      </c>
      <c r="W3824" s="22" t="s">
        <v>110</v>
      </c>
      <c r="X3824" s="104">
        <v>8000000</v>
      </c>
      <c r="Y3824" s="31" t="str">
        <f t="shared" si="1153"/>
        <v>1</v>
      </c>
      <c r="Z3824" s="239">
        <f t="shared" si="1152"/>
        <v>8000000</v>
      </c>
      <c r="AA3824" s="22">
        <v>5.11E-2</v>
      </c>
      <c r="AB3824" s="240">
        <f t="shared" si="1156"/>
        <v>408800</v>
      </c>
      <c r="AC3824" s="25">
        <f t="shared" si="1160"/>
        <v>49056</v>
      </c>
      <c r="AD3824" s="169">
        <v>0.12</v>
      </c>
      <c r="AE3824" s="26">
        <f t="shared" si="1161"/>
        <v>1</v>
      </c>
      <c r="AF3824" s="26">
        <f>IF(AND(COUNTIFS($J$18:J3824,J3824)=1,AE3824=1),1,"")</f>
        <v>1</v>
      </c>
      <c r="AG3824" s="26">
        <f>IF(C3824="","",IF(AND(COUNTIFS($J$18:J3824,J3824)=1,C3824&lt;&gt;""),1,""))</f>
        <v>1</v>
      </c>
      <c r="AH3824" s="26">
        <f>IF(G3824="","",IF(AND(COUNTIFS($J$18:J3824,J3824)=1,G3824&lt;&gt;""),1,""))</f>
        <v>1</v>
      </c>
      <c r="AI3824" s="27">
        <f t="shared" si="1154"/>
        <v>12101067.871681416</v>
      </c>
      <c r="AJ3824" s="27">
        <f t="shared" si="1155"/>
        <v>1452128.14460177</v>
      </c>
      <c r="AK3824" s="241">
        <f t="shared" si="1162"/>
        <v>0.12</v>
      </c>
      <c r="AL3824" s="24"/>
      <c r="AM3824" s="24"/>
      <c r="AN3824" s="24"/>
      <c r="AO3824" s="24"/>
      <c r="AP3824" s="165" t="str">
        <f t="shared" si="1163"/>
        <v>20253</v>
      </c>
      <c r="AQ3824" s="242" t="str">
        <f t="shared" si="1164"/>
        <v>20253JPY</v>
      </c>
      <c r="AR3824" s="243" t="str">
        <f t="shared" si="1165"/>
        <v>YAMAHA_Mounter</v>
      </c>
      <c r="AS3824" s="22">
        <f t="shared" si="1166"/>
        <v>3</v>
      </c>
      <c r="AT3824" s="24" t="str">
        <f t="shared" si="1167"/>
        <v>0-3 months</v>
      </c>
    </row>
    <row r="3825" spans="1:46">
      <c r="A3825" s="33" t="str">
        <f t="shared" si="1158"/>
        <v>FY 24/25</v>
      </c>
      <c r="B3825" s="23">
        <v>2024</v>
      </c>
      <c r="C3825" s="23">
        <v>12</v>
      </c>
      <c r="D3825" s="33" t="str">
        <f t="shared" si="1151"/>
        <v>Q3</v>
      </c>
      <c r="E3825" s="33" t="str">
        <f t="shared" si="1157"/>
        <v>FY 24/25</v>
      </c>
      <c r="F3825" s="23">
        <v>2025</v>
      </c>
      <c r="G3825" s="23">
        <v>1</v>
      </c>
      <c r="H3825" s="29"/>
      <c r="I3825" s="93" t="str">
        <f t="shared" si="1159"/>
        <v>Q4</v>
      </c>
      <c r="J3825" s="188" t="s">
        <v>3636</v>
      </c>
      <c r="K3825" s="29" t="s">
        <v>3642</v>
      </c>
      <c r="L3825" s="24" t="s">
        <v>68</v>
      </c>
      <c r="M3825" s="13" t="s">
        <v>61</v>
      </c>
      <c r="N3825" s="22">
        <v>1</v>
      </c>
      <c r="O3825" s="22"/>
      <c r="P3825" s="33" t="str">
        <f t="shared" si="1168"/>
        <v>MAIN UNIT</v>
      </c>
      <c r="Q3825" s="22" t="s">
        <v>69</v>
      </c>
      <c r="R3825" s="22" t="s">
        <v>63</v>
      </c>
      <c r="S3825" s="22" t="s">
        <v>51</v>
      </c>
      <c r="T3825" s="22" t="s">
        <v>326</v>
      </c>
      <c r="U3825" s="22" t="s">
        <v>71</v>
      </c>
      <c r="V3825" s="22" t="s">
        <v>1011</v>
      </c>
      <c r="W3825" s="22" t="s">
        <v>65</v>
      </c>
      <c r="X3825" s="104">
        <v>410342.85714285716</v>
      </c>
      <c r="Y3825" s="31" t="str">
        <f t="shared" si="1153"/>
        <v>1.13</v>
      </c>
      <c r="Z3825" s="239">
        <f t="shared" si="1152"/>
        <v>410342.85714285716</v>
      </c>
      <c r="AA3825" s="22">
        <v>1.0640000000000001</v>
      </c>
      <c r="AB3825" s="240">
        <f t="shared" si="1156"/>
        <v>386375.92920353991</v>
      </c>
      <c r="AC3825" s="25">
        <f t="shared" si="1160"/>
        <v>18584.682194690267</v>
      </c>
      <c r="AD3825" s="169">
        <v>4.8099999999999997E-2</v>
      </c>
      <c r="AE3825" s="26">
        <f t="shared" si="1161"/>
        <v>1</v>
      </c>
      <c r="AF3825" s="26">
        <f>IF(AND(COUNTIFS($J$18:J3825,J3825)=1,AE3825=1),1,"")</f>
        <v>1</v>
      </c>
      <c r="AG3825" s="26">
        <f>IF(C3825="","",IF(AND(COUNTIFS($J$18:J3825,J3825)=1,C3825&lt;&gt;""),1,""))</f>
        <v>1</v>
      </c>
      <c r="AH3825" s="26">
        <f>IF(G3825="","",IF(AND(COUNTIFS($J$18:J3825,J3825)=1,G3825&lt;&gt;""),1,""))</f>
        <v>1</v>
      </c>
      <c r="AI3825" s="27">
        <f t="shared" si="1154"/>
        <v>16190947.162761064</v>
      </c>
      <c r="AJ3825" s="27">
        <f t="shared" si="1155"/>
        <v>2256328.1660673413</v>
      </c>
      <c r="AK3825" s="241">
        <f t="shared" si="1162"/>
        <v>0.13935739171929745</v>
      </c>
      <c r="AL3825" s="24"/>
      <c r="AM3825" s="24"/>
      <c r="AN3825" s="24"/>
      <c r="AO3825" s="24"/>
      <c r="AP3825" s="165" t="str">
        <f t="shared" si="1163"/>
        <v>20251</v>
      </c>
      <c r="AQ3825" s="242" t="str">
        <f t="shared" si="1164"/>
        <v>20251RMB</v>
      </c>
      <c r="AR3825" s="243" t="str">
        <f t="shared" si="1165"/>
        <v>YAMAHA_Mounter</v>
      </c>
      <c r="AS3825" s="22">
        <f t="shared" si="1166"/>
        <v>1</v>
      </c>
      <c r="AT3825" s="24" t="str">
        <f t="shared" si="1167"/>
        <v>0-3 months</v>
      </c>
    </row>
    <row r="3826" spans="1:46">
      <c r="A3826" s="33" t="str">
        <f t="shared" si="1158"/>
        <v>FY 24/25</v>
      </c>
      <c r="B3826" s="23">
        <v>2024</v>
      </c>
      <c r="C3826" s="23">
        <v>12</v>
      </c>
      <c r="D3826" s="33" t="str">
        <f t="shared" ref="D3826:D3889" si="1169">IF(B3826="","",IF(AND(C3826&gt;=10,C3826&lt;=12),"Q3",IF(AND(C3826&gt;=1,C3826&lt;=3),"Q4",IF(AND(C3826&gt;=7,C3826&lt;=9),"Q2",IF(AND(C3826&gt;=4,C3826&lt;=6),"Q1")))))</f>
        <v>Q3</v>
      </c>
      <c r="E3826" s="33" t="str">
        <f t="shared" si="1157"/>
        <v>FY 24/25</v>
      </c>
      <c r="F3826" s="23">
        <v>2025</v>
      </c>
      <c r="G3826" s="23">
        <v>1</v>
      </c>
      <c r="H3826" s="29"/>
      <c r="I3826" s="93" t="str">
        <f t="shared" si="1159"/>
        <v>Q4</v>
      </c>
      <c r="J3826" s="188" t="s">
        <v>3636</v>
      </c>
      <c r="K3826" s="29" t="s">
        <v>3642</v>
      </c>
      <c r="L3826" s="24" t="s">
        <v>68</v>
      </c>
      <c r="M3826" s="13" t="s">
        <v>61</v>
      </c>
      <c r="N3826" s="22">
        <v>1</v>
      </c>
      <c r="O3826" s="22"/>
      <c r="P3826" s="33" t="str">
        <f t="shared" si="1168"/>
        <v>MAIN UNIT</v>
      </c>
      <c r="Q3826" s="22" t="s">
        <v>69</v>
      </c>
      <c r="R3826" s="22" t="s">
        <v>63</v>
      </c>
      <c r="S3826" s="22" t="s">
        <v>51</v>
      </c>
      <c r="T3826" s="22" t="s">
        <v>326</v>
      </c>
      <c r="U3826" s="22" t="s">
        <v>71</v>
      </c>
      <c r="V3826" s="22" t="s">
        <v>1011</v>
      </c>
      <c r="W3826" s="22" t="s">
        <v>65</v>
      </c>
      <c r="X3826" s="104">
        <v>410342.85714285716</v>
      </c>
      <c r="Y3826" s="31" t="str">
        <f t="shared" si="1153"/>
        <v>1.13</v>
      </c>
      <c r="Z3826" s="239">
        <f t="shared" ref="Z3826:Z3889" si="1170">IF(X3826="","",X3826*MAX(O3826,N3826))</f>
        <v>410342.85714285716</v>
      </c>
      <c r="AA3826" s="22">
        <v>1.0640000000000001</v>
      </c>
      <c r="AB3826" s="240">
        <f t="shared" si="1156"/>
        <v>386375.92920353991</v>
      </c>
      <c r="AC3826" s="25">
        <f t="shared" si="1160"/>
        <v>18584.682194690267</v>
      </c>
      <c r="AD3826" s="169">
        <v>4.8099999999999997E-2</v>
      </c>
      <c r="AE3826" s="26">
        <f t="shared" si="1161"/>
        <v>1</v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4"/>
        <v>16190947.162761064</v>
      </c>
      <c r="AJ3826" s="27">
        <f t="shared" si="1155"/>
        <v>2256328.1660673413</v>
      </c>
      <c r="AK3826" s="241">
        <f t="shared" si="1162"/>
        <v>0.13935739171929745</v>
      </c>
      <c r="AL3826" s="24"/>
      <c r="AM3826" s="24"/>
      <c r="AN3826" s="24"/>
      <c r="AO3826" s="24"/>
      <c r="AP3826" s="165" t="str">
        <f t="shared" si="1163"/>
        <v>20251</v>
      </c>
      <c r="AQ3826" s="242" t="str">
        <f t="shared" si="1164"/>
        <v>20251RMB</v>
      </c>
      <c r="AR3826" s="243" t="str">
        <f t="shared" si="1165"/>
        <v>YAMAHA_Mounter</v>
      </c>
      <c r="AS3826" s="22">
        <f t="shared" si="1166"/>
        <v>1</v>
      </c>
      <c r="AT3826" s="24" t="str">
        <f t="shared" si="1167"/>
        <v>0-3 months</v>
      </c>
    </row>
    <row r="3827" spans="1:46">
      <c r="A3827" s="33" t="str">
        <f t="shared" si="1158"/>
        <v>FY 24/25</v>
      </c>
      <c r="B3827" s="23">
        <v>2024</v>
      </c>
      <c r="C3827" s="23">
        <v>12</v>
      </c>
      <c r="D3827" s="33" t="str">
        <f t="shared" si="1169"/>
        <v>Q3</v>
      </c>
      <c r="E3827" s="33" t="str">
        <f t="shared" si="1157"/>
        <v>FY 24/25</v>
      </c>
      <c r="F3827" s="23">
        <v>2025</v>
      </c>
      <c r="G3827" s="23">
        <v>1</v>
      </c>
      <c r="H3827" s="29"/>
      <c r="I3827" s="93" t="str">
        <f t="shared" si="1159"/>
        <v>Q4</v>
      </c>
      <c r="J3827" s="188" t="s">
        <v>3636</v>
      </c>
      <c r="K3827" s="29" t="s">
        <v>3642</v>
      </c>
      <c r="L3827" s="24" t="s">
        <v>68</v>
      </c>
      <c r="M3827" s="13" t="s">
        <v>61</v>
      </c>
      <c r="N3827" s="22">
        <v>1</v>
      </c>
      <c r="O3827" s="22"/>
      <c r="P3827" s="33" t="str">
        <f t="shared" si="1168"/>
        <v>MAIN UNIT</v>
      </c>
      <c r="Q3827" s="22" t="s">
        <v>69</v>
      </c>
      <c r="R3827" s="22" t="s">
        <v>63</v>
      </c>
      <c r="S3827" s="22" t="s">
        <v>51</v>
      </c>
      <c r="T3827" s="22" t="s">
        <v>326</v>
      </c>
      <c r="U3827" s="22" t="s">
        <v>71</v>
      </c>
      <c r="V3827" s="22" t="s">
        <v>1011</v>
      </c>
      <c r="W3827" s="22" t="s">
        <v>65</v>
      </c>
      <c r="X3827" s="104">
        <v>410342.85714285716</v>
      </c>
      <c r="Y3827" s="31" t="str">
        <f t="shared" si="1153"/>
        <v>1.13</v>
      </c>
      <c r="Z3827" s="239">
        <f t="shared" si="1170"/>
        <v>410342.85714285716</v>
      </c>
      <c r="AA3827" s="22">
        <v>1.0640000000000001</v>
      </c>
      <c r="AB3827" s="240">
        <f t="shared" si="1156"/>
        <v>386375.92920353991</v>
      </c>
      <c r="AC3827" s="25">
        <f t="shared" si="1160"/>
        <v>18584.682194690267</v>
      </c>
      <c r="AD3827" s="169">
        <v>4.8099999999999997E-2</v>
      </c>
      <c r="AE3827" s="26">
        <f t="shared" si="1161"/>
        <v>1</v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4"/>
        <v>16190947.162761064</v>
      </c>
      <c r="AJ3827" s="27">
        <f t="shared" si="1155"/>
        <v>2256328.1660673413</v>
      </c>
      <c r="AK3827" s="241">
        <f t="shared" si="1162"/>
        <v>0.13935739171929745</v>
      </c>
      <c r="AL3827" s="24"/>
      <c r="AM3827" s="24"/>
      <c r="AN3827" s="24"/>
      <c r="AO3827" s="24"/>
      <c r="AP3827" s="165" t="str">
        <f t="shared" si="1163"/>
        <v>20251</v>
      </c>
      <c r="AQ3827" s="242" t="str">
        <f t="shared" si="1164"/>
        <v>20251RMB</v>
      </c>
      <c r="AR3827" s="243" t="str">
        <f t="shared" si="1165"/>
        <v>YAMAHA_Mounter</v>
      </c>
      <c r="AS3827" s="22">
        <f t="shared" si="1166"/>
        <v>1</v>
      </c>
      <c r="AT3827" s="24" t="str">
        <f t="shared" si="1167"/>
        <v>0-3 months</v>
      </c>
    </row>
    <row r="3828" spans="1:46">
      <c r="A3828" s="33" t="str">
        <f t="shared" si="1158"/>
        <v>FY 24/25</v>
      </c>
      <c r="B3828" s="23">
        <v>2024</v>
      </c>
      <c r="C3828" s="23">
        <v>12</v>
      </c>
      <c r="D3828" s="33" t="str">
        <f t="shared" si="1169"/>
        <v>Q3</v>
      </c>
      <c r="E3828" s="33" t="str">
        <f t="shared" si="1157"/>
        <v>FY 24/25</v>
      </c>
      <c r="F3828" s="23">
        <v>2025</v>
      </c>
      <c r="G3828" s="23">
        <v>1</v>
      </c>
      <c r="H3828" s="29"/>
      <c r="I3828" s="93" t="str">
        <f t="shared" si="1159"/>
        <v>Q4</v>
      </c>
      <c r="J3828" s="188" t="s">
        <v>3636</v>
      </c>
      <c r="K3828" s="29" t="s">
        <v>3642</v>
      </c>
      <c r="L3828" s="24" t="s">
        <v>68</v>
      </c>
      <c r="M3828" s="13" t="s">
        <v>61</v>
      </c>
      <c r="N3828" s="22">
        <v>1</v>
      </c>
      <c r="O3828" s="22"/>
      <c r="P3828" s="33" t="str">
        <f t="shared" si="1168"/>
        <v>MAIN UNIT</v>
      </c>
      <c r="Q3828" s="22" t="s">
        <v>69</v>
      </c>
      <c r="R3828" s="22" t="s">
        <v>63</v>
      </c>
      <c r="S3828" s="22" t="s">
        <v>51</v>
      </c>
      <c r="T3828" s="22" t="s">
        <v>326</v>
      </c>
      <c r="U3828" s="22" t="s">
        <v>71</v>
      </c>
      <c r="V3828" s="22" t="s">
        <v>1011</v>
      </c>
      <c r="W3828" s="22" t="s">
        <v>65</v>
      </c>
      <c r="X3828" s="104">
        <v>410342.85714285716</v>
      </c>
      <c r="Y3828" s="31" t="str">
        <f t="shared" ref="Y3828:Y3891" si="1171">IF(W3828="","",IF(W3828="RMB","1.13", "1"))</f>
        <v>1.13</v>
      </c>
      <c r="Z3828" s="239">
        <f t="shared" si="1170"/>
        <v>410342.85714285716</v>
      </c>
      <c r="AA3828" s="22">
        <v>1.0640000000000001</v>
      </c>
      <c r="AB3828" s="240">
        <f t="shared" si="1156"/>
        <v>386375.92920353991</v>
      </c>
      <c r="AC3828" s="25">
        <f t="shared" si="1160"/>
        <v>18584.682194690267</v>
      </c>
      <c r="AD3828" s="169">
        <v>4.8099999999999997E-2</v>
      </c>
      <c r="AE3828" s="26">
        <f t="shared" si="1161"/>
        <v>1</v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4"/>
        <v>16190947.162761064</v>
      </c>
      <c r="AJ3828" s="27">
        <f t="shared" si="1155"/>
        <v>2256328.1660673413</v>
      </c>
      <c r="AK3828" s="241">
        <f t="shared" si="1162"/>
        <v>0.13935739171929745</v>
      </c>
      <c r="AL3828" s="24"/>
      <c r="AM3828" s="24"/>
      <c r="AN3828" s="24"/>
      <c r="AO3828" s="24"/>
      <c r="AP3828" s="165" t="str">
        <f t="shared" si="1163"/>
        <v>20251</v>
      </c>
      <c r="AQ3828" s="242" t="str">
        <f t="shared" si="1164"/>
        <v>20251RMB</v>
      </c>
      <c r="AR3828" s="243" t="str">
        <f t="shared" si="1165"/>
        <v>YAMAHA_Mounter</v>
      </c>
      <c r="AS3828" s="22">
        <f t="shared" si="1166"/>
        <v>1</v>
      </c>
      <c r="AT3828" s="24" t="str">
        <f t="shared" si="1167"/>
        <v>0-3 months</v>
      </c>
    </row>
    <row r="3829" spans="1:46">
      <c r="A3829" s="33" t="str">
        <f t="shared" si="1158"/>
        <v>FY 24/25</v>
      </c>
      <c r="B3829" s="23">
        <v>2024</v>
      </c>
      <c r="C3829" s="23">
        <v>12</v>
      </c>
      <c r="D3829" s="33" t="str">
        <f t="shared" si="1169"/>
        <v>Q3</v>
      </c>
      <c r="E3829" s="33" t="str">
        <f t="shared" si="1157"/>
        <v>FY 24/25</v>
      </c>
      <c r="F3829" s="23">
        <v>2025</v>
      </c>
      <c r="G3829" s="23">
        <v>1</v>
      </c>
      <c r="H3829" s="29"/>
      <c r="I3829" s="93" t="str">
        <f t="shared" si="1159"/>
        <v>Q4</v>
      </c>
      <c r="J3829" s="188" t="s">
        <v>3636</v>
      </c>
      <c r="K3829" s="29" t="s">
        <v>3642</v>
      </c>
      <c r="L3829" s="24" t="s">
        <v>68</v>
      </c>
      <c r="M3829" s="13" t="s">
        <v>61</v>
      </c>
      <c r="N3829" s="22">
        <v>1</v>
      </c>
      <c r="O3829" s="22"/>
      <c r="P3829" s="33" t="str">
        <f t="shared" si="1168"/>
        <v>MAIN UNIT</v>
      </c>
      <c r="Q3829" s="22" t="s">
        <v>69</v>
      </c>
      <c r="R3829" s="22" t="s">
        <v>63</v>
      </c>
      <c r="S3829" s="22" t="s">
        <v>51</v>
      </c>
      <c r="T3829" s="22" t="s">
        <v>326</v>
      </c>
      <c r="U3829" s="22" t="s">
        <v>71</v>
      </c>
      <c r="V3829" s="22" t="s">
        <v>1011</v>
      </c>
      <c r="W3829" s="22" t="s">
        <v>65</v>
      </c>
      <c r="X3829" s="104">
        <v>410342.85714285716</v>
      </c>
      <c r="Y3829" s="31" t="str">
        <f t="shared" si="1171"/>
        <v>1.13</v>
      </c>
      <c r="Z3829" s="239">
        <f t="shared" si="1170"/>
        <v>410342.85714285716</v>
      </c>
      <c r="AA3829" s="22">
        <v>1.0640000000000001</v>
      </c>
      <c r="AB3829" s="240">
        <f t="shared" si="1156"/>
        <v>386375.92920353991</v>
      </c>
      <c r="AC3829" s="25">
        <f t="shared" si="1160"/>
        <v>18584.682194690267</v>
      </c>
      <c r="AD3829" s="169">
        <v>4.8099999999999997E-2</v>
      </c>
      <c r="AE3829" s="26">
        <f t="shared" si="1161"/>
        <v>1</v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4"/>
        <v>16190947.162761064</v>
      </c>
      <c r="AJ3829" s="27">
        <f t="shared" si="1155"/>
        <v>2256328.1660673413</v>
      </c>
      <c r="AK3829" s="241">
        <f t="shared" si="1162"/>
        <v>0.13935739171929745</v>
      </c>
      <c r="AL3829" s="24"/>
      <c r="AM3829" s="24"/>
      <c r="AN3829" s="24"/>
      <c r="AO3829" s="24"/>
      <c r="AP3829" s="165" t="str">
        <f t="shared" si="1163"/>
        <v>20251</v>
      </c>
      <c r="AQ3829" s="242" t="str">
        <f t="shared" si="1164"/>
        <v>20251RMB</v>
      </c>
      <c r="AR3829" s="243" t="str">
        <f t="shared" si="1165"/>
        <v>YAMAHA_Mounter</v>
      </c>
      <c r="AS3829" s="22">
        <f t="shared" si="1166"/>
        <v>1</v>
      </c>
      <c r="AT3829" s="24" t="str">
        <f t="shared" si="1167"/>
        <v>0-3 months</v>
      </c>
    </row>
    <row r="3830" spans="1:46">
      <c r="A3830" s="33" t="str">
        <f t="shared" si="1158"/>
        <v>FY 24/25</v>
      </c>
      <c r="B3830" s="23">
        <v>2024</v>
      </c>
      <c r="C3830" s="23">
        <v>12</v>
      </c>
      <c r="D3830" s="33" t="str">
        <f t="shared" si="1169"/>
        <v>Q3</v>
      </c>
      <c r="E3830" s="33" t="str">
        <f t="shared" si="1157"/>
        <v>FY 24/25</v>
      </c>
      <c r="F3830" s="23">
        <v>2025</v>
      </c>
      <c r="G3830" s="23">
        <v>1</v>
      </c>
      <c r="H3830" s="29"/>
      <c r="I3830" s="93" t="str">
        <f t="shared" si="1159"/>
        <v>Q4</v>
      </c>
      <c r="J3830" s="188" t="s">
        <v>3636</v>
      </c>
      <c r="K3830" s="29" t="s">
        <v>3642</v>
      </c>
      <c r="L3830" s="24" t="s">
        <v>68</v>
      </c>
      <c r="M3830" s="13" t="s">
        <v>61</v>
      </c>
      <c r="N3830" s="22">
        <v>1</v>
      </c>
      <c r="O3830" s="22"/>
      <c r="P3830" s="33" t="str">
        <f t="shared" si="1168"/>
        <v>MAIN UNIT</v>
      </c>
      <c r="Q3830" s="22" t="s">
        <v>69</v>
      </c>
      <c r="R3830" s="22" t="s">
        <v>63</v>
      </c>
      <c r="S3830" s="22" t="s">
        <v>51</v>
      </c>
      <c r="T3830" s="22" t="s">
        <v>326</v>
      </c>
      <c r="U3830" s="22" t="s">
        <v>71</v>
      </c>
      <c r="V3830" s="22" t="s">
        <v>1011</v>
      </c>
      <c r="W3830" s="22" t="s">
        <v>65</v>
      </c>
      <c r="X3830" s="104">
        <v>410342.85714285716</v>
      </c>
      <c r="Y3830" s="31" t="str">
        <f t="shared" si="1171"/>
        <v>1.13</v>
      </c>
      <c r="Z3830" s="239">
        <f t="shared" si="1170"/>
        <v>410342.85714285716</v>
      </c>
      <c r="AA3830" s="22">
        <v>1.0640000000000001</v>
      </c>
      <c r="AB3830" s="240">
        <f t="shared" si="1156"/>
        <v>386375.92920353991</v>
      </c>
      <c r="AC3830" s="25">
        <f t="shared" si="1160"/>
        <v>18584.682194690267</v>
      </c>
      <c r="AD3830" s="169">
        <v>4.8099999999999997E-2</v>
      </c>
      <c r="AE3830" s="26">
        <f t="shared" si="1161"/>
        <v>1</v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4"/>
        <v>16190947.162761064</v>
      </c>
      <c r="AJ3830" s="27">
        <f t="shared" si="1155"/>
        <v>2256328.1660673413</v>
      </c>
      <c r="AK3830" s="241">
        <f t="shared" si="1162"/>
        <v>0.13935739171929745</v>
      </c>
      <c r="AL3830" s="24"/>
      <c r="AM3830" s="24"/>
      <c r="AN3830" s="24"/>
      <c r="AO3830" s="24"/>
      <c r="AP3830" s="165" t="str">
        <f t="shared" si="1163"/>
        <v>20251</v>
      </c>
      <c r="AQ3830" s="242" t="str">
        <f t="shared" si="1164"/>
        <v>20251RMB</v>
      </c>
      <c r="AR3830" s="243" t="str">
        <f t="shared" si="1165"/>
        <v>YAMAHA_Mounter</v>
      </c>
      <c r="AS3830" s="22">
        <f t="shared" si="1166"/>
        <v>1</v>
      </c>
      <c r="AT3830" s="24" t="str">
        <f t="shared" si="1167"/>
        <v>0-3 months</v>
      </c>
    </row>
    <row r="3831" spans="1:46">
      <c r="A3831" s="33" t="str">
        <f t="shared" si="1158"/>
        <v>FY 24/25</v>
      </c>
      <c r="B3831" s="23">
        <v>2024</v>
      </c>
      <c r="C3831" s="23">
        <v>12</v>
      </c>
      <c r="D3831" s="33" t="str">
        <f t="shared" si="1169"/>
        <v>Q3</v>
      </c>
      <c r="E3831" s="33" t="str">
        <f t="shared" si="1157"/>
        <v>FY 24/25</v>
      </c>
      <c r="F3831" s="23">
        <v>2025</v>
      </c>
      <c r="G3831" s="23">
        <v>1</v>
      </c>
      <c r="H3831" s="29"/>
      <c r="I3831" s="93" t="str">
        <f t="shared" si="1159"/>
        <v>Q4</v>
      </c>
      <c r="J3831" s="188" t="s">
        <v>3636</v>
      </c>
      <c r="K3831" s="29" t="s">
        <v>3642</v>
      </c>
      <c r="L3831" s="24" t="s">
        <v>68</v>
      </c>
      <c r="M3831" s="13" t="s">
        <v>61</v>
      </c>
      <c r="N3831" s="22">
        <v>1</v>
      </c>
      <c r="O3831" s="22"/>
      <c r="P3831" s="33" t="str">
        <f t="shared" si="1168"/>
        <v>MAIN UNIT</v>
      </c>
      <c r="Q3831" s="22" t="s">
        <v>69</v>
      </c>
      <c r="R3831" s="22" t="s">
        <v>63</v>
      </c>
      <c r="S3831" s="22" t="s">
        <v>51</v>
      </c>
      <c r="T3831" s="22" t="s">
        <v>326</v>
      </c>
      <c r="U3831" s="22" t="s">
        <v>71</v>
      </c>
      <c r="V3831" s="22" t="s">
        <v>1011</v>
      </c>
      <c r="W3831" s="22" t="s">
        <v>65</v>
      </c>
      <c r="X3831" s="104">
        <v>410342.85714285716</v>
      </c>
      <c r="Y3831" s="31" t="str">
        <f t="shared" si="1171"/>
        <v>1.13</v>
      </c>
      <c r="Z3831" s="239">
        <f t="shared" si="1170"/>
        <v>410342.85714285716</v>
      </c>
      <c r="AA3831" s="22">
        <v>1.0640000000000001</v>
      </c>
      <c r="AB3831" s="240">
        <f t="shared" si="1156"/>
        <v>386375.92920353991</v>
      </c>
      <c r="AC3831" s="25">
        <f t="shared" si="1160"/>
        <v>18584.682194690267</v>
      </c>
      <c r="AD3831" s="169">
        <v>4.8099999999999997E-2</v>
      </c>
      <c r="AE3831" s="26">
        <f t="shared" si="1161"/>
        <v>1</v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4"/>
        <v>16190947.162761064</v>
      </c>
      <c r="AJ3831" s="27">
        <f t="shared" si="1155"/>
        <v>2256328.1660673413</v>
      </c>
      <c r="AK3831" s="241">
        <f t="shared" si="1162"/>
        <v>0.13935739171929745</v>
      </c>
      <c r="AL3831" s="24"/>
      <c r="AM3831" s="24"/>
      <c r="AN3831" s="24"/>
      <c r="AO3831" s="24"/>
      <c r="AP3831" s="165" t="str">
        <f t="shared" si="1163"/>
        <v>20251</v>
      </c>
      <c r="AQ3831" s="242" t="str">
        <f t="shared" si="1164"/>
        <v>20251RMB</v>
      </c>
      <c r="AR3831" s="243" t="str">
        <f t="shared" si="1165"/>
        <v>YAMAHA_Mounter</v>
      </c>
      <c r="AS3831" s="22">
        <f t="shared" si="1166"/>
        <v>1</v>
      </c>
      <c r="AT3831" s="24" t="str">
        <f t="shared" si="1167"/>
        <v>0-3 months</v>
      </c>
    </row>
    <row r="3832" spans="1:46">
      <c r="A3832" s="33" t="str">
        <f t="shared" si="1158"/>
        <v>FY 24/25</v>
      </c>
      <c r="B3832" s="23">
        <v>2024</v>
      </c>
      <c r="C3832" s="23">
        <v>12</v>
      </c>
      <c r="D3832" s="33" t="str">
        <f t="shared" si="1169"/>
        <v>Q3</v>
      </c>
      <c r="E3832" s="33" t="str">
        <f t="shared" si="1157"/>
        <v>FY 24/25</v>
      </c>
      <c r="F3832" s="23">
        <v>2024</v>
      </c>
      <c r="G3832" s="23">
        <v>12</v>
      </c>
      <c r="H3832" s="29"/>
      <c r="I3832" s="93" t="str">
        <f t="shared" si="1159"/>
        <v>Q3</v>
      </c>
      <c r="J3832" s="188" t="s">
        <v>3637</v>
      </c>
      <c r="K3832" s="29" t="s">
        <v>1759</v>
      </c>
      <c r="L3832" s="24" t="s">
        <v>68</v>
      </c>
      <c r="M3832" s="13" t="s">
        <v>61</v>
      </c>
      <c r="N3832" s="22">
        <v>1</v>
      </c>
      <c r="O3832" s="22"/>
      <c r="P3832" s="33" t="str">
        <f t="shared" si="1168"/>
        <v>MAIN UNIT</v>
      </c>
      <c r="Q3832" s="22" t="s">
        <v>62</v>
      </c>
      <c r="R3832" s="22" t="s">
        <v>63</v>
      </c>
      <c r="S3832" s="22" t="s">
        <v>51</v>
      </c>
      <c r="T3832" s="22" t="s">
        <v>102</v>
      </c>
      <c r="U3832" s="22" t="s">
        <v>71</v>
      </c>
      <c r="V3832" s="22" t="s">
        <v>103</v>
      </c>
      <c r="W3832" s="22" t="s">
        <v>65</v>
      </c>
      <c r="X3832" s="104">
        <v>600000</v>
      </c>
      <c r="Y3832" s="31" t="str">
        <f t="shared" si="1171"/>
        <v>1.13</v>
      </c>
      <c r="Z3832" s="239">
        <f t="shared" si="1170"/>
        <v>600000</v>
      </c>
      <c r="AA3832" s="22">
        <v>1.0760000000000001</v>
      </c>
      <c r="AB3832" s="240">
        <f t="shared" si="1156"/>
        <v>571327.43362831871</v>
      </c>
      <c r="AC3832" s="25">
        <f t="shared" si="1160"/>
        <v>54847.433628318598</v>
      </c>
      <c r="AD3832" s="169">
        <v>9.6000000000000002E-2</v>
      </c>
      <c r="AE3832" s="26">
        <f t="shared" si="1161"/>
        <v>0</v>
      </c>
      <c r="AF3832" s="26" t="str">
        <f>IF(AND(COUNTIFS($J$18:J3832,J3832)=1,AE3832=1),1,"")</f>
        <v/>
      </c>
      <c r="AG3832" s="26">
        <f>IF(C3832="","",IF(AND(COUNTIFS($J$18:J3832,J3832)=1,C3832&lt;&gt;""),1,""))</f>
        <v>1</v>
      </c>
      <c r="AH3832" s="26">
        <f>IF(G3832="","",IF(AND(COUNTIFS($J$18:J3832,J3832)=1,G3832&lt;&gt;""),1,""))</f>
        <v>1</v>
      </c>
      <c r="AI3832" s="27">
        <f t="shared" si="1154"/>
        <v>15965524.256637167</v>
      </c>
      <c r="AJ3832" s="27">
        <f t="shared" si="1155"/>
        <v>2480116.5996584073</v>
      </c>
      <c r="AK3832" s="241">
        <f t="shared" si="1162"/>
        <v>0.15534200817911609</v>
      </c>
      <c r="AL3832" s="24"/>
      <c r="AM3832" s="24"/>
      <c r="AN3832" s="24"/>
      <c r="AO3832" s="24"/>
      <c r="AP3832" s="165" t="str">
        <f t="shared" si="1163"/>
        <v>202412</v>
      </c>
      <c r="AQ3832" s="242" t="str">
        <f t="shared" si="1164"/>
        <v>202412RMB</v>
      </c>
      <c r="AR3832" s="243" t="str">
        <f t="shared" si="1165"/>
        <v>YAMAHA_Mounter</v>
      </c>
      <c r="AS3832" s="22">
        <f t="shared" si="1166"/>
        <v>0</v>
      </c>
      <c r="AT3832" s="24" t="str">
        <f t="shared" si="1167"/>
        <v>0-3 months</v>
      </c>
    </row>
    <row r="3833" spans="1:46">
      <c r="A3833" s="33" t="str">
        <f t="shared" si="1158"/>
        <v>FY 24/25</v>
      </c>
      <c r="B3833" s="23">
        <v>2024</v>
      </c>
      <c r="C3833" s="23">
        <v>12</v>
      </c>
      <c r="D3833" s="33" t="str">
        <f t="shared" si="1169"/>
        <v>Q3</v>
      </c>
      <c r="E3833" s="33" t="str">
        <f t="shared" si="1157"/>
        <v>FY 24/25</v>
      </c>
      <c r="F3833" s="23">
        <v>2025</v>
      </c>
      <c r="G3833" s="23">
        <v>2</v>
      </c>
      <c r="H3833" s="29"/>
      <c r="I3833" s="93" t="str">
        <f t="shared" si="1159"/>
        <v>Q4</v>
      </c>
      <c r="J3833" s="188" t="s">
        <v>3638</v>
      </c>
      <c r="K3833" s="29" t="s">
        <v>3132</v>
      </c>
      <c r="L3833" s="24" t="s">
        <v>68</v>
      </c>
      <c r="M3833" s="13" t="s">
        <v>61</v>
      </c>
      <c r="N3833" s="22">
        <v>1</v>
      </c>
      <c r="O3833" s="22"/>
      <c r="P3833" s="33" t="str">
        <f t="shared" si="1168"/>
        <v>MAIN UNIT</v>
      </c>
      <c r="Q3833" s="22" t="s">
        <v>62</v>
      </c>
      <c r="R3833" s="22" t="s">
        <v>63</v>
      </c>
      <c r="S3833" s="22" t="s">
        <v>51</v>
      </c>
      <c r="T3833" s="22" t="s">
        <v>89</v>
      </c>
      <c r="U3833" s="22" t="s">
        <v>71</v>
      </c>
      <c r="V3833" s="22" t="s">
        <v>1011</v>
      </c>
      <c r="W3833" s="22" t="s">
        <v>65</v>
      </c>
      <c r="X3833" s="104">
        <v>620000</v>
      </c>
      <c r="Y3833" s="31" t="str">
        <f t="shared" si="1171"/>
        <v>1.13</v>
      </c>
      <c r="Z3833" s="239">
        <f t="shared" si="1170"/>
        <v>620000</v>
      </c>
      <c r="AA3833" s="22">
        <v>1.073</v>
      </c>
      <c r="AB3833" s="240">
        <f t="shared" si="1156"/>
        <v>588725.66371681425</v>
      </c>
      <c r="AC3833" s="25">
        <f t="shared" si="1160"/>
        <v>70647.079646017708</v>
      </c>
      <c r="AD3833" s="169">
        <v>0.12</v>
      </c>
      <c r="AE3833" s="26">
        <f t="shared" si="1161"/>
        <v>0</v>
      </c>
      <c r="AF3833" s="26" t="str">
        <f>IF(AND(COUNTIFS($J$18:J3833,J3833)=1,AE3833=1),1,"")</f>
        <v/>
      </c>
      <c r="AG3833" s="26">
        <f>IF(C3833="","",IF(AND(COUNTIFS($J$18:J3833,J3833)=1,C3833&lt;&gt;""),1,""))</f>
        <v>1</v>
      </c>
      <c r="AH3833" s="26">
        <f>IF(G3833="","",IF(AND(COUNTIFS($J$18:J3833,J3833)=1,G3833&lt;&gt;""),1,""))</f>
        <v>1</v>
      </c>
      <c r="AI3833" s="27">
        <f t="shared" si="1154"/>
        <v>29817563.811504427</v>
      </c>
      <c r="AJ3833" s="27">
        <f t="shared" si="1155"/>
        <v>3578107.6573805306</v>
      </c>
      <c r="AK3833" s="241">
        <f t="shared" si="1162"/>
        <v>0.11999999999999998</v>
      </c>
      <c r="AL3833" s="24"/>
      <c r="AM3833" s="24"/>
      <c r="AN3833" s="24"/>
      <c r="AO3833" s="24"/>
      <c r="AP3833" s="165" t="str">
        <f t="shared" si="1163"/>
        <v>20252</v>
      </c>
      <c r="AQ3833" s="242" t="str">
        <f t="shared" si="1164"/>
        <v>20252RMB</v>
      </c>
      <c r="AR3833" s="243" t="str">
        <f t="shared" si="1165"/>
        <v>YAMAHA_Mounter</v>
      </c>
      <c r="AS3833" s="22">
        <f t="shared" si="1166"/>
        <v>2</v>
      </c>
      <c r="AT3833" s="24" t="str">
        <f t="shared" si="1167"/>
        <v>0-3 months</v>
      </c>
    </row>
    <row r="3834" spans="1:46">
      <c r="A3834" s="33" t="str">
        <f t="shared" si="1158"/>
        <v>FY 24/25</v>
      </c>
      <c r="B3834" s="23">
        <v>2024</v>
      </c>
      <c r="C3834" s="23">
        <v>12</v>
      </c>
      <c r="D3834" s="33" t="str">
        <f t="shared" si="1169"/>
        <v>Q3</v>
      </c>
      <c r="E3834" s="33" t="str">
        <f t="shared" si="1157"/>
        <v>FY 24/25</v>
      </c>
      <c r="F3834" s="23">
        <v>2025</v>
      </c>
      <c r="G3834" s="23">
        <v>3</v>
      </c>
      <c r="H3834" s="29"/>
      <c r="I3834" s="93" t="str">
        <f t="shared" si="1159"/>
        <v>Q4</v>
      </c>
      <c r="J3834" s="188" t="s">
        <v>3639</v>
      </c>
      <c r="K3834" s="29" t="s">
        <v>3643</v>
      </c>
      <c r="L3834" s="24" t="s">
        <v>93</v>
      </c>
      <c r="M3834" s="13" t="s">
        <v>61</v>
      </c>
      <c r="N3834" s="22">
        <v>1</v>
      </c>
      <c r="O3834" s="22"/>
      <c r="P3834" s="33" t="str">
        <f t="shared" si="1168"/>
        <v>MAIN UNIT</v>
      </c>
      <c r="Q3834" s="22" t="s">
        <v>69</v>
      </c>
      <c r="R3834" s="22" t="s">
        <v>63</v>
      </c>
      <c r="S3834" s="22" t="s">
        <v>51</v>
      </c>
      <c r="T3834" s="22" t="s">
        <v>89</v>
      </c>
      <c r="U3834" s="22" t="s">
        <v>71</v>
      </c>
      <c r="V3834" s="22" t="s">
        <v>1401</v>
      </c>
      <c r="W3834" s="22" t="s">
        <v>65</v>
      </c>
      <c r="X3834" s="104">
        <v>765000</v>
      </c>
      <c r="Y3834" s="31" t="str">
        <f t="shared" si="1171"/>
        <v>1.13</v>
      </c>
      <c r="Z3834" s="239">
        <f t="shared" si="1170"/>
        <v>765000</v>
      </c>
      <c r="AA3834" s="22">
        <v>1.073</v>
      </c>
      <c r="AB3834" s="240">
        <f t="shared" si="1156"/>
        <v>726411.50442477874</v>
      </c>
      <c r="AC3834" s="25">
        <f t="shared" si="1160"/>
        <v>87169.380530973445</v>
      </c>
      <c r="AD3834" s="169">
        <v>0.12</v>
      </c>
      <c r="AE3834" s="26">
        <f t="shared" si="1161"/>
        <v>1</v>
      </c>
      <c r="AF3834" s="26">
        <f>IF(AND(COUNTIFS($J$18:J3834,J3834)=1,AE3834=1),1,"")</f>
        <v>1</v>
      </c>
      <c r="AG3834" s="26">
        <f>IF(C3834="","",IF(AND(COUNTIFS($J$18:J3834,J3834)=1,C3834&lt;&gt;""),1,""))</f>
        <v>1</v>
      </c>
      <c r="AH3834" s="26">
        <f>IF(G3834="","",IF(AND(COUNTIFS($J$18:J3834,J3834)=1,G3834&lt;&gt;""),1,""))</f>
        <v>1</v>
      </c>
      <c r="AI3834" s="27">
        <f t="shared" si="1154"/>
        <v>12101067.871681416</v>
      </c>
      <c r="AJ3834" s="27">
        <f t="shared" si="1155"/>
        <v>1452128.14460177</v>
      </c>
      <c r="AK3834" s="241">
        <f t="shared" si="1162"/>
        <v>0.12</v>
      </c>
      <c r="AL3834" s="24"/>
      <c r="AM3834" s="24"/>
      <c r="AN3834" s="24"/>
      <c r="AO3834" s="24"/>
      <c r="AP3834" s="165" t="str">
        <f t="shared" si="1163"/>
        <v>20253</v>
      </c>
      <c r="AQ3834" s="242" t="str">
        <f t="shared" si="1164"/>
        <v>20253RMB</v>
      </c>
      <c r="AR3834" s="243" t="str">
        <f t="shared" si="1165"/>
        <v>YAMAHA_Mounter</v>
      </c>
      <c r="AS3834" s="22">
        <f t="shared" si="1166"/>
        <v>3</v>
      </c>
      <c r="AT3834" s="24" t="str">
        <f t="shared" si="1167"/>
        <v>0-3 months</v>
      </c>
    </row>
    <row r="3835" spans="1:46">
      <c r="A3835" s="33" t="str">
        <f t="shared" si="1158"/>
        <v>FY 24/25</v>
      </c>
      <c r="B3835" s="23">
        <v>2024</v>
      </c>
      <c r="C3835" s="23">
        <v>12</v>
      </c>
      <c r="D3835" s="33" t="str">
        <f t="shared" si="1169"/>
        <v>Q3</v>
      </c>
      <c r="E3835" s="33" t="str">
        <f t="shared" si="1157"/>
        <v>FY 24/25</v>
      </c>
      <c r="F3835" s="23">
        <v>2025</v>
      </c>
      <c r="G3835" s="23">
        <v>3</v>
      </c>
      <c r="H3835" s="29"/>
      <c r="I3835" s="93" t="str">
        <f t="shared" si="1159"/>
        <v>Q4</v>
      </c>
      <c r="J3835" s="188" t="s">
        <v>3639</v>
      </c>
      <c r="K3835" s="29" t="s">
        <v>3643</v>
      </c>
      <c r="L3835" s="24" t="s">
        <v>68</v>
      </c>
      <c r="M3835" s="13" t="s">
        <v>61</v>
      </c>
      <c r="N3835" s="22">
        <v>1</v>
      </c>
      <c r="O3835" s="22"/>
      <c r="P3835" s="33" t="str">
        <f t="shared" si="1168"/>
        <v>MAIN UNIT</v>
      </c>
      <c r="Q3835" s="22" t="s">
        <v>69</v>
      </c>
      <c r="R3835" s="22" t="s">
        <v>63</v>
      </c>
      <c r="S3835" s="22" t="s">
        <v>51</v>
      </c>
      <c r="T3835" s="22" t="s">
        <v>89</v>
      </c>
      <c r="U3835" s="22" t="s">
        <v>71</v>
      </c>
      <c r="V3835" s="22" t="s">
        <v>1401</v>
      </c>
      <c r="W3835" s="22" t="s">
        <v>65</v>
      </c>
      <c r="X3835" s="104">
        <v>765000</v>
      </c>
      <c r="Y3835" s="31" t="str">
        <f t="shared" si="1171"/>
        <v>1.13</v>
      </c>
      <c r="Z3835" s="239">
        <f t="shared" si="1170"/>
        <v>765000</v>
      </c>
      <c r="AA3835" s="22">
        <v>1.073</v>
      </c>
      <c r="AB3835" s="240">
        <f t="shared" si="1156"/>
        <v>726411.50442477874</v>
      </c>
      <c r="AC3835" s="25">
        <f t="shared" si="1160"/>
        <v>87169.380530973445</v>
      </c>
      <c r="AD3835" s="169">
        <v>0.12</v>
      </c>
      <c r="AE3835" s="26">
        <f t="shared" si="1161"/>
        <v>1</v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4"/>
        <v>12101067.871681416</v>
      </c>
      <c r="AJ3835" s="27">
        <f t="shared" si="1155"/>
        <v>1452128.14460177</v>
      </c>
      <c r="AK3835" s="241">
        <f t="shared" si="1162"/>
        <v>0.12</v>
      </c>
      <c r="AL3835" s="24"/>
      <c r="AM3835" s="24"/>
      <c r="AN3835" s="24"/>
      <c r="AO3835" s="24"/>
      <c r="AP3835" s="165" t="str">
        <f t="shared" si="1163"/>
        <v>20253</v>
      </c>
      <c r="AQ3835" s="242" t="str">
        <f t="shared" si="1164"/>
        <v>20253RMB</v>
      </c>
      <c r="AR3835" s="243" t="str">
        <f t="shared" si="1165"/>
        <v>YAMAHA_Mounter</v>
      </c>
      <c r="AS3835" s="22">
        <f t="shared" si="1166"/>
        <v>3</v>
      </c>
      <c r="AT3835" s="24" t="str">
        <f t="shared" si="1167"/>
        <v>0-3 months</v>
      </c>
    </row>
    <row r="3836" spans="1:46">
      <c r="A3836" s="33" t="str">
        <f t="shared" si="1158"/>
        <v>FY 24/25</v>
      </c>
      <c r="B3836" s="23">
        <v>2024</v>
      </c>
      <c r="C3836" s="23">
        <v>12</v>
      </c>
      <c r="D3836" s="33" t="str">
        <f t="shared" si="1169"/>
        <v>Q3</v>
      </c>
      <c r="E3836" s="33" t="str">
        <f t="shared" si="1157"/>
        <v>FY 24/25</v>
      </c>
      <c r="F3836" s="23">
        <v>2024</v>
      </c>
      <c r="G3836" s="23">
        <v>12</v>
      </c>
      <c r="H3836" s="29"/>
      <c r="I3836" s="93" t="str">
        <f t="shared" si="1159"/>
        <v>Q3</v>
      </c>
      <c r="J3836" s="188" t="s">
        <v>3640</v>
      </c>
      <c r="K3836" s="29" t="s">
        <v>1556</v>
      </c>
      <c r="L3836" s="24" t="s">
        <v>93</v>
      </c>
      <c r="M3836" s="13" t="s">
        <v>61</v>
      </c>
      <c r="N3836" s="22">
        <v>1</v>
      </c>
      <c r="O3836" s="22"/>
      <c r="P3836" s="33" t="str">
        <f t="shared" si="1168"/>
        <v>MAIN UNIT</v>
      </c>
      <c r="Q3836" s="22" t="s">
        <v>62</v>
      </c>
      <c r="R3836" s="22" t="s">
        <v>63</v>
      </c>
      <c r="S3836" s="22" t="s">
        <v>51</v>
      </c>
      <c r="T3836" s="22" t="s">
        <v>89</v>
      </c>
      <c r="U3836" s="22" t="s">
        <v>71</v>
      </c>
      <c r="V3836" s="22" t="s">
        <v>1401</v>
      </c>
      <c r="W3836" s="22" t="s">
        <v>65</v>
      </c>
      <c r="X3836" s="104">
        <v>650000</v>
      </c>
      <c r="Y3836" s="31" t="str">
        <f t="shared" si="1171"/>
        <v>1.13</v>
      </c>
      <c r="Z3836" s="239">
        <f t="shared" si="1170"/>
        <v>650000</v>
      </c>
      <c r="AA3836" s="22">
        <v>1.0760000000000001</v>
      </c>
      <c r="AB3836" s="240">
        <f t="shared" si="1156"/>
        <v>618938.05309734517</v>
      </c>
      <c r="AC3836" s="25">
        <f t="shared" si="1160"/>
        <v>58922.902654867263</v>
      </c>
      <c r="AD3836" s="169">
        <v>9.5200000000000007E-2</v>
      </c>
      <c r="AE3836" s="26">
        <f t="shared" si="1161"/>
        <v>0</v>
      </c>
      <c r="AF3836" s="26" t="str">
        <f>IF(AND(COUNTIFS($J$18:J3836,J3836)=1,AE3836=1),1,"")</f>
        <v/>
      </c>
      <c r="AG3836" s="26">
        <f>IF(C3836="","",IF(AND(COUNTIFS($J$18:J3836,J3836)=1,C3836&lt;&gt;""),1,""))</f>
        <v>1</v>
      </c>
      <c r="AH3836" s="26">
        <f>IF(G3836="","",IF(AND(COUNTIFS($J$18:J3836,J3836)=1,G3836&lt;&gt;""),1,""))</f>
        <v>1</v>
      </c>
      <c r="AI3836" s="27">
        <f t="shared" si="1154"/>
        <v>15965524.256637167</v>
      </c>
      <c r="AJ3836" s="27">
        <f t="shared" si="1155"/>
        <v>2480116.5996584073</v>
      </c>
      <c r="AK3836" s="241">
        <f t="shared" si="1162"/>
        <v>0.15534200817911609</v>
      </c>
      <c r="AL3836" s="24"/>
      <c r="AM3836" s="24"/>
      <c r="AN3836" s="24"/>
      <c r="AO3836" s="24"/>
      <c r="AP3836" s="165" t="str">
        <f t="shared" si="1163"/>
        <v>202412</v>
      </c>
      <c r="AQ3836" s="242" t="str">
        <f t="shared" si="1164"/>
        <v>202412RMB</v>
      </c>
      <c r="AR3836" s="243" t="str">
        <f t="shared" si="1165"/>
        <v>YAMAHA_Mounter</v>
      </c>
      <c r="AS3836" s="22">
        <f t="shared" si="1166"/>
        <v>0</v>
      </c>
      <c r="AT3836" s="24" t="str">
        <f t="shared" si="1167"/>
        <v>0-3 months</v>
      </c>
    </row>
    <row r="3837" spans="1:46">
      <c r="A3837" s="33" t="str">
        <f t="shared" si="1158"/>
        <v>FY 24/25</v>
      </c>
      <c r="B3837" s="23">
        <v>2024</v>
      </c>
      <c r="C3837" s="23">
        <v>12</v>
      </c>
      <c r="D3837" s="33" t="str">
        <f t="shared" si="1169"/>
        <v>Q3</v>
      </c>
      <c r="E3837" s="33" t="str">
        <f t="shared" si="1157"/>
        <v>FY 24/25</v>
      </c>
      <c r="F3837" s="23">
        <v>2025</v>
      </c>
      <c r="G3837" s="23">
        <v>1</v>
      </c>
      <c r="H3837" s="29"/>
      <c r="I3837" s="93" t="str">
        <f t="shared" si="1159"/>
        <v>Q4</v>
      </c>
      <c r="J3837" s="188" t="s">
        <v>3641</v>
      </c>
      <c r="K3837" s="29" t="s">
        <v>3644</v>
      </c>
      <c r="L3837" s="24" t="s">
        <v>3038</v>
      </c>
      <c r="M3837" s="13" t="s">
        <v>2055</v>
      </c>
      <c r="N3837" s="22">
        <v>1</v>
      </c>
      <c r="O3837" s="22"/>
      <c r="P3837" s="33" t="str">
        <f t="shared" si="1168"/>
        <v>MAIN UNIT</v>
      </c>
      <c r="Q3837" s="22" t="s">
        <v>69</v>
      </c>
      <c r="R3837" s="22" t="s">
        <v>2056</v>
      </c>
      <c r="S3837" s="22" t="s">
        <v>51</v>
      </c>
      <c r="T3837" s="22" t="s">
        <v>70</v>
      </c>
      <c r="U3837" s="22" t="s">
        <v>71</v>
      </c>
      <c r="V3837" s="22" t="s">
        <v>72</v>
      </c>
      <c r="W3837" s="22" t="s">
        <v>65</v>
      </c>
      <c r="X3837" s="104">
        <v>62508.78</v>
      </c>
      <c r="Y3837" s="31" t="str">
        <f t="shared" si="1171"/>
        <v>1.13</v>
      </c>
      <c r="Z3837" s="239">
        <f t="shared" si="1170"/>
        <v>62508.78</v>
      </c>
      <c r="AA3837" s="22">
        <v>1.0640000000000001</v>
      </c>
      <c r="AB3837" s="240">
        <f t="shared" si="1156"/>
        <v>58857.82470796461</v>
      </c>
      <c r="AC3837" s="25">
        <f t="shared" si="1160"/>
        <v>11406.646428403541</v>
      </c>
      <c r="AD3837" s="248">
        <v>0.1938</v>
      </c>
      <c r="AE3837" s="26">
        <f t="shared" si="1161"/>
        <v>1</v>
      </c>
      <c r="AF3837" s="26">
        <f>IF(AND(COUNTIFS($J$18:J3837,J3837)=1,AE3837=1),1,"")</f>
        <v>1</v>
      </c>
      <c r="AG3837" s="26">
        <f>IF(C3837="","",IF(AND(COUNTIFS($J$18:J3837,J3837)=1,C3837&lt;&gt;""),1,""))</f>
        <v>1</v>
      </c>
      <c r="AH3837" s="26">
        <f>IF(G3837="","",IF(AND(COUNTIFS($J$18:J3837,J3837)=1,G3837&lt;&gt;""),1,""))</f>
        <v>1</v>
      </c>
      <c r="AI3837" s="27">
        <f t="shared" si="1154"/>
        <v>16190947.162761064</v>
      </c>
      <c r="AJ3837" s="27">
        <f t="shared" si="1155"/>
        <v>2256328.1660673413</v>
      </c>
      <c r="AK3837" s="241">
        <f t="shared" si="1162"/>
        <v>0.13935739171929745</v>
      </c>
      <c r="AL3837" s="24"/>
      <c r="AM3837" s="24"/>
      <c r="AN3837" s="24"/>
      <c r="AO3837" s="24"/>
      <c r="AP3837" s="165" t="str">
        <f t="shared" si="1163"/>
        <v>20251</v>
      </c>
      <c r="AQ3837" s="242" t="str">
        <f t="shared" si="1164"/>
        <v>20251RMB</v>
      </c>
      <c r="AR3837" s="243" t="str">
        <f t="shared" si="1165"/>
        <v>SOLDERSTAR</v>
      </c>
      <c r="AS3837" s="22">
        <f t="shared" si="1166"/>
        <v>1</v>
      </c>
      <c r="AT3837" s="24" t="str">
        <f t="shared" si="1167"/>
        <v>0-3 months</v>
      </c>
    </row>
    <row r="3838" spans="1:46">
      <c r="A3838" s="33" t="str">
        <f t="shared" si="1158"/>
        <v>FY 24/25</v>
      </c>
      <c r="B3838" s="23">
        <v>2024</v>
      </c>
      <c r="C3838" s="23">
        <v>12</v>
      </c>
      <c r="D3838" s="33" t="str">
        <f t="shared" si="1169"/>
        <v>Q3</v>
      </c>
      <c r="E3838" s="33" t="str">
        <f t="shared" si="1157"/>
        <v>FY 24/25</v>
      </c>
      <c r="F3838" s="23">
        <v>2024</v>
      </c>
      <c r="G3838" s="23">
        <v>12</v>
      </c>
      <c r="H3838" s="29"/>
      <c r="I3838" s="93" t="str">
        <f t="shared" si="1159"/>
        <v>Q3</v>
      </c>
      <c r="J3838" s="188" t="s">
        <v>3646</v>
      </c>
      <c r="K3838" s="29" t="s">
        <v>3647</v>
      </c>
      <c r="L3838" s="24" t="s">
        <v>68</v>
      </c>
      <c r="M3838" s="13" t="s">
        <v>61</v>
      </c>
      <c r="N3838" s="22">
        <v>1</v>
      </c>
      <c r="O3838" s="22"/>
      <c r="P3838" s="33" t="str">
        <f t="shared" si="1168"/>
        <v>MAIN UNIT</v>
      </c>
      <c r="Q3838" s="22" t="s">
        <v>62</v>
      </c>
      <c r="R3838" s="22" t="s">
        <v>63</v>
      </c>
      <c r="S3838" s="22" t="s">
        <v>51</v>
      </c>
      <c r="T3838" s="22" t="s">
        <v>89</v>
      </c>
      <c r="U3838" s="22" t="s">
        <v>71</v>
      </c>
      <c r="V3838" s="22" t="s">
        <v>103</v>
      </c>
      <c r="W3838" s="22" t="s">
        <v>65</v>
      </c>
      <c r="X3838" s="104">
        <v>490000</v>
      </c>
      <c r="Y3838" s="31" t="str">
        <f t="shared" si="1171"/>
        <v>1.13</v>
      </c>
      <c r="Z3838" s="239">
        <f t="shared" si="1170"/>
        <v>490000</v>
      </c>
      <c r="AA3838" s="22">
        <v>1.0760000000000001</v>
      </c>
      <c r="AB3838" s="240">
        <f t="shared" si="1156"/>
        <v>466584.07079646026</v>
      </c>
      <c r="AC3838" s="25">
        <f t="shared" si="1160"/>
        <v>55990.088495575226</v>
      </c>
      <c r="AD3838" s="169">
        <v>0.12</v>
      </c>
      <c r="AE3838" s="26">
        <f t="shared" si="1161"/>
        <v>0</v>
      </c>
      <c r="AF3838" s="26" t="str">
        <f>IF(AND(COUNTIFS($J$18:J3838,J3838)=1,AE3838=1),1,"")</f>
        <v/>
      </c>
      <c r="AG3838" s="26">
        <f>IF(C3838="","",IF(AND(COUNTIFS($J$18:J3838,J3838)=1,C3838&lt;&gt;""),1,""))</f>
        <v>1</v>
      </c>
      <c r="AH3838" s="26">
        <f>IF(G3838="","",IF(AND(COUNTIFS($J$18:J3838,J3838)=1,G3838&lt;&gt;""),1,""))</f>
        <v>1</v>
      </c>
      <c r="AI3838" s="27">
        <f t="shared" si="1154"/>
        <v>15965524.256637167</v>
      </c>
      <c r="AJ3838" s="27">
        <f t="shared" si="1155"/>
        <v>2480116.5996584073</v>
      </c>
      <c r="AK3838" s="241">
        <f t="shared" si="1162"/>
        <v>0.15534200817911609</v>
      </c>
      <c r="AL3838" s="24"/>
      <c r="AM3838" s="24"/>
      <c r="AN3838" s="24"/>
      <c r="AO3838" s="24"/>
      <c r="AP3838" s="165" t="str">
        <f t="shared" si="1163"/>
        <v>202412</v>
      </c>
      <c r="AQ3838" s="242" t="str">
        <f t="shared" si="1164"/>
        <v>202412RMB</v>
      </c>
      <c r="AR3838" s="243" t="str">
        <f t="shared" si="1165"/>
        <v>YAMAHA_Mounter</v>
      </c>
      <c r="AS3838" s="22">
        <f t="shared" si="1166"/>
        <v>0</v>
      </c>
      <c r="AT3838" s="24" t="str">
        <f t="shared" si="1167"/>
        <v>0-3 months</v>
      </c>
    </row>
    <row r="3839" spans="1:46">
      <c r="A3839" s="33" t="str">
        <f t="shared" si="1158"/>
        <v>FY 24/25</v>
      </c>
      <c r="B3839" s="23">
        <v>2025</v>
      </c>
      <c r="C3839" s="23">
        <v>1</v>
      </c>
      <c r="D3839" s="33" t="str">
        <f t="shared" si="1169"/>
        <v>Q4</v>
      </c>
      <c r="E3839" s="33" t="str">
        <f t="shared" si="1157"/>
        <v>FY 24/25</v>
      </c>
      <c r="F3839" s="23">
        <v>2025</v>
      </c>
      <c r="G3839" s="23">
        <v>1</v>
      </c>
      <c r="H3839" s="29"/>
      <c r="I3839" s="93" t="str">
        <f t="shared" si="1159"/>
        <v>Q4</v>
      </c>
      <c r="J3839" s="188" t="s">
        <v>3675</v>
      </c>
      <c r="K3839" s="29" t="s">
        <v>3649</v>
      </c>
      <c r="L3839" s="24" t="s">
        <v>93</v>
      </c>
      <c r="M3839" s="13" t="s">
        <v>61</v>
      </c>
      <c r="N3839" s="22">
        <v>1</v>
      </c>
      <c r="O3839" s="22"/>
      <c r="P3839" s="33" t="str">
        <f t="shared" si="1168"/>
        <v>MAIN UNIT</v>
      </c>
      <c r="Q3839" s="22" t="s">
        <v>62</v>
      </c>
      <c r="R3839" s="22" t="s">
        <v>63</v>
      </c>
      <c r="S3839" s="22" t="s">
        <v>50</v>
      </c>
      <c r="T3839" s="22" t="s">
        <v>79</v>
      </c>
      <c r="U3839" s="22" t="s">
        <v>79</v>
      </c>
      <c r="V3839" s="22" t="s">
        <v>1408</v>
      </c>
      <c r="W3839" s="22" t="s">
        <v>65</v>
      </c>
      <c r="X3839" s="104">
        <v>1100000</v>
      </c>
      <c r="Y3839" s="31" t="str">
        <f t="shared" si="1171"/>
        <v>1.13</v>
      </c>
      <c r="Z3839" s="239">
        <f t="shared" si="1170"/>
        <v>1100000</v>
      </c>
      <c r="AA3839" s="22">
        <v>1.0640000000000001</v>
      </c>
      <c r="AB3839" s="240">
        <f t="shared" si="1156"/>
        <v>1035752.2123893807</v>
      </c>
      <c r="AC3839" s="25">
        <f t="shared" si="1160"/>
        <v>139826.54867256639</v>
      </c>
      <c r="AD3839" s="169">
        <v>0.13500000000000001</v>
      </c>
      <c r="AE3839" s="26">
        <f t="shared" si="1161"/>
        <v>0</v>
      </c>
      <c r="AF3839" s="26" t="str">
        <f>IF(AND(COUNTIFS($J$18:J3839,J3839)=1,AE3839=1),1,"")</f>
        <v/>
      </c>
      <c r="AG3839" s="26">
        <f>IF(C3839="","",IF(AND(COUNTIFS($J$18:J3839,J3839)=1,C3839&lt;&gt;""),1,""))</f>
        <v>1</v>
      </c>
      <c r="AH3839" s="26">
        <f>IF(G3839="","",IF(AND(COUNTIFS($J$18:J3839,J3839)=1,G3839&lt;&gt;""),1,""))</f>
        <v>1</v>
      </c>
      <c r="AI3839" s="27">
        <f t="shared" si="1154"/>
        <v>16190947.162761064</v>
      </c>
      <c r="AJ3839" s="27">
        <f t="shared" si="1155"/>
        <v>2256328.1660673413</v>
      </c>
      <c r="AK3839" s="241">
        <f t="shared" si="1162"/>
        <v>0.13935739171929745</v>
      </c>
      <c r="AL3839" s="24"/>
      <c r="AM3839" s="24"/>
      <c r="AN3839" s="24"/>
      <c r="AO3839" s="24"/>
      <c r="AP3839" s="165" t="str">
        <f t="shared" si="1163"/>
        <v>20251</v>
      </c>
      <c r="AQ3839" s="242" t="str">
        <f t="shared" si="1164"/>
        <v>20251RMB</v>
      </c>
      <c r="AR3839" s="243" t="str">
        <f t="shared" si="1165"/>
        <v>YAMAHA_Mounter</v>
      </c>
      <c r="AS3839" s="22">
        <f t="shared" si="1166"/>
        <v>0</v>
      </c>
      <c r="AT3839" s="24" t="str">
        <f t="shared" si="1167"/>
        <v>0-3 months</v>
      </c>
    </row>
    <row r="3840" spans="1:46">
      <c r="A3840" s="33" t="str">
        <f t="shared" si="1158"/>
        <v>FY 24/25</v>
      </c>
      <c r="B3840" s="23">
        <v>2025</v>
      </c>
      <c r="C3840" s="23">
        <v>1</v>
      </c>
      <c r="D3840" s="33" t="str">
        <f t="shared" si="1169"/>
        <v>Q4</v>
      </c>
      <c r="E3840" s="33" t="str">
        <f t="shared" si="1157"/>
        <v>FY 24/25</v>
      </c>
      <c r="F3840" s="23">
        <v>2025</v>
      </c>
      <c r="G3840" s="23">
        <v>1</v>
      </c>
      <c r="H3840" s="29"/>
      <c r="I3840" s="93" t="str">
        <f t="shared" si="1159"/>
        <v>Q4</v>
      </c>
      <c r="J3840" s="188" t="s">
        <v>3675</v>
      </c>
      <c r="K3840" s="29" t="s">
        <v>3649</v>
      </c>
      <c r="L3840" s="24" t="s">
        <v>68</v>
      </c>
      <c r="M3840" s="13" t="s">
        <v>61</v>
      </c>
      <c r="N3840" s="22">
        <v>1</v>
      </c>
      <c r="O3840" s="22"/>
      <c r="P3840" s="33" t="str">
        <f t="shared" si="1168"/>
        <v>MAIN UNIT</v>
      </c>
      <c r="Q3840" s="22" t="s">
        <v>62</v>
      </c>
      <c r="R3840" s="22" t="s">
        <v>63</v>
      </c>
      <c r="S3840" s="22" t="s">
        <v>50</v>
      </c>
      <c r="T3840" s="22" t="s">
        <v>79</v>
      </c>
      <c r="U3840" s="22" t="s">
        <v>79</v>
      </c>
      <c r="V3840" s="22" t="s">
        <v>1408</v>
      </c>
      <c r="W3840" s="22" t="s">
        <v>65</v>
      </c>
      <c r="X3840" s="104">
        <v>639000</v>
      </c>
      <c r="Y3840" s="31" t="str">
        <f t="shared" si="1171"/>
        <v>1.13</v>
      </c>
      <c r="Z3840" s="239">
        <f t="shared" si="1170"/>
        <v>639000</v>
      </c>
      <c r="AA3840" s="22">
        <v>1.0640000000000001</v>
      </c>
      <c r="AB3840" s="240">
        <f t="shared" si="1156"/>
        <v>601677.8761061948</v>
      </c>
      <c r="AC3840" s="25">
        <f t="shared" si="1160"/>
        <v>81226.513274336306</v>
      </c>
      <c r="AD3840" s="169">
        <v>0.13500000000000001</v>
      </c>
      <c r="AE3840" s="26">
        <f t="shared" si="1161"/>
        <v>0</v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4"/>
        <v>16190947.162761064</v>
      </c>
      <c r="AJ3840" s="27">
        <f t="shared" si="1155"/>
        <v>2256328.1660673413</v>
      </c>
      <c r="AK3840" s="241">
        <f t="shared" si="1162"/>
        <v>0.13935739171929745</v>
      </c>
      <c r="AL3840" s="24"/>
      <c r="AM3840" s="24"/>
      <c r="AN3840" s="24"/>
      <c r="AO3840" s="24"/>
      <c r="AP3840" s="165" t="str">
        <f t="shared" si="1163"/>
        <v>20251</v>
      </c>
      <c r="AQ3840" s="242" t="str">
        <f t="shared" si="1164"/>
        <v>20251RMB</v>
      </c>
      <c r="AR3840" s="243" t="str">
        <f t="shared" si="1165"/>
        <v>YAMAHA_Mounter</v>
      </c>
      <c r="AS3840" s="22">
        <f t="shared" si="1166"/>
        <v>0</v>
      </c>
      <c r="AT3840" s="24" t="str">
        <f t="shared" si="1167"/>
        <v>0-3 months</v>
      </c>
    </row>
    <row r="3841" spans="1:46">
      <c r="A3841" s="33" t="str">
        <f t="shared" si="1158"/>
        <v>FY 24/25</v>
      </c>
      <c r="B3841" s="23">
        <v>2024</v>
      </c>
      <c r="C3841" s="23">
        <v>12</v>
      </c>
      <c r="D3841" s="33" t="str">
        <f t="shared" si="1169"/>
        <v>Q3</v>
      </c>
      <c r="E3841" s="33" t="str">
        <f t="shared" si="1157"/>
        <v>FY 24/25</v>
      </c>
      <c r="F3841" s="23">
        <v>2025</v>
      </c>
      <c r="G3841" s="23">
        <v>2</v>
      </c>
      <c r="H3841" s="29"/>
      <c r="I3841" s="93" t="str">
        <f t="shared" si="1159"/>
        <v>Q4</v>
      </c>
      <c r="J3841" s="188" t="s">
        <v>3650</v>
      </c>
      <c r="K3841" s="29" t="s">
        <v>1315</v>
      </c>
      <c r="L3841" s="24" t="s">
        <v>68</v>
      </c>
      <c r="M3841" s="13" t="s">
        <v>61</v>
      </c>
      <c r="N3841" s="22">
        <v>1</v>
      </c>
      <c r="O3841" s="22"/>
      <c r="P3841" s="33" t="str">
        <f t="shared" si="1168"/>
        <v>MAIN UNIT</v>
      </c>
      <c r="Q3841" s="22" t="s">
        <v>62</v>
      </c>
      <c r="R3841" s="22" t="s">
        <v>63</v>
      </c>
      <c r="S3841" s="22" t="s">
        <v>50</v>
      </c>
      <c r="T3841" s="22" t="s">
        <v>79</v>
      </c>
      <c r="U3841" s="22" t="s">
        <v>1072</v>
      </c>
      <c r="V3841" s="22" t="s">
        <v>81</v>
      </c>
      <c r="W3841" s="22" t="s">
        <v>902</v>
      </c>
      <c r="X3841" s="104">
        <v>60000</v>
      </c>
      <c r="Y3841" s="31" t="str">
        <f t="shared" si="1171"/>
        <v>1</v>
      </c>
      <c r="Z3841" s="239">
        <f t="shared" si="1170"/>
        <v>60000</v>
      </c>
      <c r="AA3841" s="22">
        <v>7.8</v>
      </c>
      <c r="AB3841" s="240">
        <f t="shared" si="1156"/>
        <v>468000</v>
      </c>
      <c r="AC3841" s="25">
        <f t="shared" si="1160"/>
        <v>56160</v>
      </c>
      <c r="AD3841" s="169">
        <v>0.12</v>
      </c>
      <c r="AE3841" s="26">
        <f t="shared" si="1161"/>
        <v>0</v>
      </c>
      <c r="AF3841" s="26" t="str">
        <f>IF(AND(COUNTIFS($J$18:J3841,J3841)=1,AE3841=1),1,"")</f>
        <v/>
      </c>
      <c r="AG3841" s="26">
        <f>IF(C3841="","",IF(AND(COUNTIFS($J$18:J3841,J3841)=1,C3841&lt;&gt;""),1,""))</f>
        <v>1</v>
      </c>
      <c r="AH3841" s="26">
        <f>IF(G3841="","",IF(AND(COUNTIFS($J$18:J3841,J3841)=1,G3841&lt;&gt;""),1,""))</f>
        <v>1</v>
      </c>
      <c r="AI3841" s="27">
        <f t="shared" si="1154"/>
        <v>29817563.811504427</v>
      </c>
      <c r="AJ3841" s="27">
        <f t="shared" si="1155"/>
        <v>3578107.6573805306</v>
      </c>
      <c r="AK3841" s="241">
        <f t="shared" si="1162"/>
        <v>0.11999999999999998</v>
      </c>
      <c r="AL3841" s="24"/>
      <c r="AM3841" s="24"/>
      <c r="AN3841" s="24"/>
      <c r="AO3841" s="24"/>
      <c r="AP3841" s="165" t="str">
        <f t="shared" si="1163"/>
        <v>20252</v>
      </c>
      <c r="AQ3841" s="242" t="str">
        <f t="shared" si="1164"/>
        <v>20252USD</v>
      </c>
      <c r="AR3841" s="243" t="str">
        <f t="shared" si="1165"/>
        <v>YAMAHA_Mounter</v>
      </c>
      <c r="AS3841" s="22">
        <f t="shared" si="1166"/>
        <v>2</v>
      </c>
      <c r="AT3841" s="24" t="str">
        <f t="shared" si="1167"/>
        <v>0-3 months</v>
      </c>
    </row>
    <row r="3842" spans="1:46">
      <c r="A3842" s="33" t="str">
        <f t="shared" si="1158"/>
        <v>FY 24/25</v>
      </c>
      <c r="B3842" s="23">
        <v>2024</v>
      </c>
      <c r="C3842" s="23">
        <v>12</v>
      </c>
      <c r="D3842" s="33" t="str">
        <f t="shared" si="1169"/>
        <v>Q3</v>
      </c>
      <c r="E3842" s="33" t="str">
        <f t="shared" si="1157"/>
        <v>FY 24/25</v>
      </c>
      <c r="F3842" s="23">
        <v>2025</v>
      </c>
      <c r="G3842" s="23">
        <v>2</v>
      </c>
      <c r="H3842" s="29"/>
      <c r="I3842" s="93" t="str">
        <f t="shared" si="1159"/>
        <v>Q4</v>
      </c>
      <c r="J3842" s="188" t="s">
        <v>3650</v>
      </c>
      <c r="K3842" s="29" t="s">
        <v>1315</v>
      </c>
      <c r="L3842" s="24" t="s">
        <v>68</v>
      </c>
      <c r="M3842" s="13" t="s">
        <v>61</v>
      </c>
      <c r="N3842" s="22">
        <v>1</v>
      </c>
      <c r="O3842" s="22"/>
      <c r="P3842" s="33" t="str">
        <f t="shared" si="1168"/>
        <v>MAIN UNIT</v>
      </c>
      <c r="Q3842" s="22" t="s">
        <v>62</v>
      </c>
      <c r="R3842" s="22" t="s">
        <v>63</v>
      </c>
      <c r="S3842" s="22" t="s">
        <v>50</v>
      </c>
      <c r="T3842" s="22" t="s">
        <v>79</v>
      </c>
      <c r="U3842" s="22" t="s">
        <v>1072</v>
      </c>
      <c r="V3842" s="22" t="s">
        <v>81</v>
      </c>
      <c r="W3842" s="22" t="s">
        <v>902</v>
      </c>
      <c r="X3842" s="104">
        <v>60000</v>
      </c>
      <c r="Y3842" s="31" t="str">
        <f t="shared" si="1171"/>
        <v>1</v>
      </c>
      <c r="Z3842" s="239">
        <f t="shared" si="1170"/>
        <v>60000</v>
      </c>
      <c r="AA3842" s="22">
        <v>7.8</v>
      </c>
      <c r="AB3842" s="240">
        <f t="shared" si="1156"/>
        <v>468000</v>
      </c>
      <c r="AC3842" s="25">
        <f t="shared" si="1160"/>
        <v>56160</v>
      </c>
      <c r="AD3842" s="169">
        <v>0.12</v>
      </c>
      <c r="AE3842" s="26">
        <f t="shared" si="1161"/>
        <v>0</v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72">IF(P3842="C66 SERVICE","",SUMIFS(AB:AB,F:F,F3842,G:G,G3842,E:E,E3842))</f>
        <v>29817563.811504427</v>
      </c>
      <c r="AJ3842" s="27">
        <f t="shared" ref="AJ3842:AJ3905" si="1173">IF(P3842="C66 SERVICE","",SUMIFS(AC:AC,F:F,F3842,G:G,G3842,E:E,E3842))</f>
        <v>3578107.6573805306</v>
      </c>
      <c r="AK3842" s="241">
        <f t="shared" si="1162"/>
        <v>0.11999999999999998</v>
      </c>
      <c r="AL3842" s="24"/>
      <c r="AM3842" s="24"/>
      <c r="AN3842" s="24"/>
      <c r="AO3842" s="24"/>
      <c r="AP3842" s="165" t="str">
        <f t="shared" si="1163"/>
        <v>20252</v>
      </c>
      <c r="AQ3842" s="242" t="str">
        <f t="shared" si="1164"/>
        <v>20252USD</v>
      </c>
      <c r="AR3842" s="243" t="str">
        <f t="shared" si="1165"/>
        <v>YAMAHA_Mounter</v>
      </c>
      <c r="AS3842" s="22">
        <f t="shared" si="1166"/>
        <v>2</v>
      </c>
      <c r="AT3842" s="24" t="str">
        <f t="shared" si="1167"/>
        <v>0-3 months</v>
      </c>
    </row>
    <row r="3843" spans="1:46">
      <c r="A3843" s="33" t="str">
        <f t="shared" si="1158"/>
        <v>FY 24/25</v>
      </c>
      <c r="B3843" s="23">
        <v>2024</v>
      </c>
      <c r="C3843" s="23">
        <v>12</v>
      </c>
      <c r="D3843" s="33" t="str">
        <f t="shared" si="1169"/>
        <v>Q3</v>
      </c>
      <c r="E3843" s="33" t="str">
        <f t="shared" si="1157"/>
        <v>FY 24/25</v>
      </c>
      <c r="F3843" s="23">
        <v>2025</v>
      </c>
      <c r="G3843" s="23">
        <v>1</v>
      </c>
      <c r="H3843" s="29"/>
      <c r="I3843" s="93" t="str">
        <f t="shared" si="1159"/>
        <v>Q4</v>
      </c>
      <c r="J3843" s="188" t="s">
        <v>3651</v>
      </c>
      <c r="K3843" s="29" t="s">
        <v>3652</v>
      </c>
      <c r="L3843" s="24" t="s">
        <v>68</v>
      </c>
      <c r="M3843" s="13" t="s">
        <v>61</v>
      </c>
      <c r="N3843" s="22">
        <v>1</v>
      </c>
      <c r="O3843" s="22"/>
      <c r="P3843" s="33" t="str">
        <f t="shared" si="1168"/>
        <v>MAIN UNIT</v>
      </c>
      <c r="Q3843" s="22" t="s">
        <v>69</v>
      </c>
      <c r="R3843" s="22" t="s">
        <v>63</v>
      </c>
      <c r="S3843" s="22" t="s">
        <v>50</v>
      </c>
      <c r="T3843" s="22" t="s">
        <v>79</v>
      </c>
      <c r="U3843" s="22" t="s">
        <v>79</v>
      </c>
      <c r="V3843" s="22" t="s">
        <v>127</v>
      </c>
      <c r="W3843" s="22" t="s">
        <v>110</v>
      </c>
      <c r="X3843" s="104">
        <v>8700000</v>
      </c>
      <c r="Y3843" s="31" t="str">
        <f t="shared" si="1171"/>
        <v>1</v>
      </c>
      <c r="Z3843" s="239">
        <f t="shared" si="1170"/>
        <v>8700000</v>
      </c>
      <c r="AA3843" s="22">
        <v>5.0599999999999999E-2</v>
      </c>
      <c r="AB3843" s="240">
        <f t="shared" si="1156"/>
        <v>440220</v>
      </c>
      <c r="AC3843" s="25">
        <f t="shared" si="1160"/>
        <v>45650.813999999998</v>
      </c>
      <c r="AD3843" s="169">
        <v>0.1037</v>
      </c>
      <c r="AE3843" s="26">
        <f t="shared" si="1161"/>
        <v>1</v>
      </c>
      <c r="AF3843" s="26">
        <f>IF(AND(COUNTIFS($J$18:J3843,J3843)=1,AE3843=1),1,"")</f>
        <v>1</v>
      </c>
      <c r="AG3843" s="26">
        <f>IF(C3843="","",IF(AND(COUNTIFS($J$18:J3843,J3843)=1,C3843&lt;&gt;""),1,""))</f>
        <v>1</v>
      </c>
      <c r="AH3843" s="26">
        <f>IF(G3843="","",IF(AND(COUNTIFS($J$18:J3843,J3843)=1,G3843&lt;&gt;""),1,""))</f>
        <v>1</v>
      </c>
      <c r="AI3843" s="27">
        <f t="shared" si="1172"/>
        <v>16190947.162761064</v>
      </c>
      <c r="AJ3843" s="27">
        <f t="shared" si="1173"/>
        <v>2256328.1660673413</v>
      </c>
      <c r="AK3843" s="241">
        <f t="shared" si="1162"/>
        <v>0.13935739171929745</v>
      </c>
      <c r="AL3843" s="24"/>
      <c r="AM3843" s="24"/>
      <c r="AN3843" s="24"/>
      <c r="AO3843" s="24"/>
      <c r="AP3843" s="165" t="str">
        <f t="shared" si="1163"/>
        <v>20251</v>
      </c>
      <c r="AQ3843" s="242" t="str">
        <f t="shared" si="1164"/>
        <v>20251JPY</v>
      </c>
      <c r="AR3843" s="243" t="str">
        <f t="shared" si="1165"/>
        <v>YAMAHA_Mounter</v>
      </c>
      <c r="AS3843" s="22">
        <f t="shared" si="1166"/>
        <v>1</v>
      </c>
      <c r="AT3843" s="24" t="str">
        <f t="shared" si="1167"/>
        <v>0-3 months</v>
      </c>
    </row>
    <row r="3844" spans="1:46">
      <c r="A3844" s="33" t="str">
        <f t="shared" si="1158"/>
        <v>FY 24/25</v>
      </c>
      <c r="B3844" s="23">
        <v>2024</v>
      </c>
      <c r="C3844" s="23">
        <v>12</v>
      </c>
      <c r="D3844" s="33" t="str">
        <f t="shared" si="1169"/>
        <v>Q3</v>
      </c>
      <c r="E3844" s="33" t="str">
        <f t="shared" si="1157"/>
        <v>FY 24/25</v>
      </c>
      <c r="F3844" s="23">
        <v>2025</v>
      </c>
      <c r="G3844" s="23">
        <v>2</v>
      </c>
      <c r="H3844" s="29"/>
      <c r="I3844" s="93" t="str">
        <f t="shared" si="1159"/>
        <v>Q4</v>
      </c>
      <c r="J3844" s="188" t="s">
        <v>3653</v>
      </c>
      <c r="K3844" s="29" t="s">
        <v>580</v>
      </c>
      <c r="L3844" s="24" t="s">
        <v>3654</v>
      </c>
      <c r="M3844" s="13" t="s">
        <v>2608</v>
      </c>
      <c r="N3844" s="22">
        <v>1</v>
      </c>
      <c r="O3844" s="22"/>
      <c r="P3844" s="33" t="str">
        <f t="shared" si="1168"/>
        <v>MAIN UNIT</v>
      </c>
      <c r="Q3844" s="22" t="s">
        <v>62</v>
      </c>
      <c r="R3844" s="22" t="s">
        <v>2056</v>
      </c>
      <c r="S3844" s="22" t="s">
        <v>51</v>
      </c>
      <c r="T3844" s="22" t="s">
        <v>102</v>
      </c>
      <c r="U3844" s="22" t="s">
        <v>71</v>
      </c>
      <c r="V3844" s="22" t="s">
        <v>103</v>
      </c>
      <c r="W3844" s="22" t="s">
        <v>65</v>
      </c>
      <c r="X3844" s="104">
        <v>518500</v>
      </c>
      <c r="Y3844" s="31" t="str">
        <f t="shared" si="1171"/>
        <v>1.13</v>
      </c>
      <c r="Z3844" s="239">
        <f t="shared" si="1170"/>
        <v>518500</v>
      </c>
      <c r="AA3844" s="22">
        <v>1.073</v>
      </c>
      <c r="AB3844" s="240">
        <f t="shared" si="1156"/>
        <v>492345.57522123895</v>
      </c>
      <c r="AC3844" s="25">
        <f t="shared" si="1160"/>
        <v>59081.469026548672</v>
      </c>
      <c r="AD3844" s="169">
        <v>0.12</v>
      </c>
      <c r="AE3844" s="26">
        <f t="shared" si="1161"/>
        <v>0</v>
      </c>
      <c r="AF3844" s="26" t="str">
        <f>IF(AND(COUNTIFS($J$18:J3844,J3844)=1,AE3844=1),1,"")</f>
        <v/>
      </c>
      <c r="AG3844" s="26">
        <f>IF(C3844="","",IF(AND(COUNTIFS($J$18:J3844,J3844)=1,C3844&lt;&gt;""),1,""))</f>
        <v>1</v>
      </c>
      <c r="AH3844" s="26">
        <f>IF(G3844="","",IF(AND(COUNTIFS($J$18:J3844,J3844)=1,G3844&lt;&gt;""),1,""))</f>
        <v>1</v>
      </c>
      <c r="AI3844" s="27">
        <f t="shared" si="1172"/>
        <v>29817563.811504427</v>
      </c>
      <c r="AJ3844" s="27">
        <f t="shared" si="1173"/>
        <v>3578107.6573805306</v>
      </c>
      <c r="AK3844" s="241">
        <f t="shared" si="1162"/>
        <v>0.11999999999999998</v>
      </c>
      <c r="AL3844" s="24"/>
      <c r="AM3844" s="24"/>
      <c r="AN3844" s="24"/>
      <c r="AO3844" s="24"/>
      <c r="AP3844" s="165" t="str">
        <f t="shared" si="1163"/>
        <v>20252</v>
      </c>
      <c r="AQ3844" s="242" t="str">
        <f t="shared" si="1164"/>
        <v>20252RMB</v>
      </c>
      <c r="AR3844" s="243" t="str">
        <f t="shared" si="1165"/>
        <v>HELLER</v>
      </c>
      <c r="AS3844" s="22">
        <f t="shared" si="1166"/>
        <v>2</v>
      </c>
      <c r="AT3844" s="24" t="str">
        <f t="shared" si="1167"/>
        <v>0-3 months</v>
      </c>
    </row>
    <row r="3845" spans="1:46">
      <c r="A3845" s="33" t="str">
        <f t="shared" si="1158"/>
        <v>FY 24/25</v>
      </c>
      <c r="B3845" s="23">
        <v>2024</v>
      </c>
      <c r="C3845" s="23">
        <v>12</v>
      </c>
      <c r="D3845" s="33" t="str">
        <f t="shared" si="1169"/>
        <v>Q3</v>
      </c>
      <c r="E3845" s="33" t="str">
        <f t="shared" si="1157"/>
        <v>FY 24/25</v>
      </c>
      <c r="F3845" s="23">
        <v>2025</v>
      </c>
      <c r="G3845" s="23">
        <v>2</v>
      </c>
      <c r="H3845" s="29"/>
      <c r="I3845" s="93" t="str">
        <f t="shared" si="1159"/>
        <v>Q4</v>
      </c>
      <c r="J3845" s="188" t="s">
        <v>3671</v>
      </c>
      <c r="K3845" s="29" t="s">
        <v>3656</v>
      </c>
      <c r="L3845" s="24" t="s">
        <v>68</v>
      </c>
      <c r="M3845" s="13" t="s">
        <v>61</v>
      </c>
      <c r="N3845" s="22">
        <v>1</v>
      </c>
      <c r="O3845" s="22"/>
      <c r="P3845" s="33" t="str">
        <f t="shared" si="1168"/>
        <v>MAIN UNIT</v>
      </c>
      <c r="Q3845" s="22" t="s">
        <v>69</v>
      </c>
      <c r="R3845" s="22" t="s">
        <v>63</v>
      </c>
      <c r="S3845" s="22" t="s">
        <v>50</v>
      </c>
      <c r="T3845" s="22" t="s">
        <v>79</v>
      </c>
      <c r="U3845" s="22" t="s">
        <v>79</v>
      </c>
      <c r="V3845" s="22" t="s">
        <v>122</v>
      </c>
      <c r="W3845" s="22" t="s">
        <v>110</v>
      </c>
      <c r="X3845" s="104">
        <v>8000000</v>
      </c>
      <c r="Y3845" s="31" t="str">
        <f t="shared" si="1171"/>
        <v>1</v>
      </c>
      <c r="Z3845" s="239">
        <f t="shared" si="1170"/>
        <v>8000000</v>
      </c>
      <c r="AA3845" s="22">
        <v>5.11E-2</v>
      </c>
      <c r="AB3845" s="240">
        <f t="shared" si="1156"/>
        <v>408800</v>
      </c>
      <c r="AC3845" s="25">
        <f t="shared" si="1160"/>
        <v>49056</v>
      </c>
      <c r="AD3845" s="169">
        <v>0.12</v>
      </c>
      <c r="AE3845" s="26">
        <f t="shared" si="1161"/>
        <v>1</v>
      </c>
      <c r="AF3845" s="26">
        <f>IF(AND(COUNTIFS($J$18:J3845,J3845)=1,AE3845=1),1,"")</f>
        <v>1</v>
      </c>
      <c r="AG3845" s="26">
        <f>IF(C3845="","",IF(AND(COUNTIFS($J$18:J3845,J3845)=1,C3845&lt;&gt;""),1,""))</f>
        <v>1</v>
      </c>
      <c r="AH3845" s="26">
        <f>IF(G3845="","",IF(AND(COUNTIFS($J$18:J3845,J3845)=1,G3845&lt;&gt;""),1,""))</f>
        <v>1</v>
      </c>
      <c r="AI3845" s="27">
        <f t="shared" si="1172"/>
        <v>29817563.811504427</v>
      </c>
      <c r="AJ3845" s="27">
        <f t="shared" si="1173"/>
        <v>3578107.6573805306</v>
      </c>
      <c r="AK3845" s="241">
        <f t="shared" si="1162"/>
        <v>0.11999999999999998</v>
      </c>
      <c r="AL3845" s="24"/>
      <c r="AM3845" s="24"/>
      <c r="AN3845" s="24"/>
      <c r="AO3845" s="24"/>
      <c r="AP3845" s="165" t="str">
        <f t="shared" si="1163"/>
        <v>20252</v>
      </c>
      <c r="AQ3845" s="242" t="str">
        <f t="shared" si="1164"/>
        <v>20252JPY</v>
      </c>
      <c r="AR3845" s="243" t="str">
        <f t="shared" si="1165"/>
        <v>YAMAHA_Mounter</v>
      </c>
      <c r="AS3845" s="22">
        <f t="shared" si="1166"/>
        <v>2</v>
      </c>
      <c r="AT3845" s="24" t="str">
        <f t="shared" si="1167"/>
        <v>0-3 months</v>
      </c>
    </row>
    <row r="3846" spans="1:46">
      <c r="A3846" s="33" t="str">
        <f t="shared" si="1158"/>
        <v>FY 24/25</v>
      </c>
      <c r="B3846" s="23">
        <v>2025</v>
      </c>
      <c r="C3846" s="23">
        <v>1</v>
      </c>
      <c r="D3846" s="33" t="str">
        <f t="shared" si="1169"/>
        <v>Q4</v>
      </c>
      <c r="E3846" s="33" t="str">
        <f t="shared" si="1157"/>
        <v>FY 24/25</v>
      </c>
      <c r="F3846" s="23">
        <v>2025</v>
      </c>
      <c r="G3846" s="23">
        <v>2</v>
      </c>
      <c r="H3846" s="29"/>
      <c r="I3846" s="93" t="str">
        <f t="shared" si="1159"/>
        <v>Q4</v>
      </c>
      <c r="J3846" s="188" t="s">
        <v>3671</v>
      </c>
      <c r="K3846" s="29" t="s">
        <v>3656</v>
      </c>
      <c r="L3846" s="24" t="s">
        <v>93</v>
      </c>
      <c r="M3846" s="13" t="s">
        <v>61</v>
      </c>
      <c r="N3846" s="22">
        <v>1</v>
      </c>
      <c r="O3846" s="22"/>
      <c r="P3846" s="33" t="str">
        <f t="shared" si="1168"/>
        <v>MAIN UNIT</v>
      </c>
      <c r="Q3846" s="22" t="s">
        <v>69</v>
      </c>
      <c r="R3846" s="22" t="s">
        <v>63</v>
      </c>
      <c r="S3846" s="22" t="s">
        <v>50</v>
      </c>
      <c r="T3846" s="22" t="s">
        <v>79</v>
      </c>
      <c r="U3846" s="22" t="s">
        <v>79</v>
      </c>
      <c r="V3846" s="22" t="s">
        <v>122</v>
      </c>
      <c r="W3846" s="22" t="s">
        <v>110</v>
      </c>
      <c r="X3846" s="104">
        <v>13000000</v>
      </c>
      <c r="Y3846" s="31" t="str">
        <f t="shared" si="1171"/>
        <v>1</v>
      </c>
      <c r="Z3846" s="239">
        <f t="shared" si="1170"/>
        <v>13000000</v>
      </c>
      <c r="AA3846" s="22">
        <v>5.11E-2</v>
      </c>
      <c r="AB3846" s="240">
        <f t="shared" si="1156"/>
        <v>664300</v>
      </c>
      <c r="AC3846" s="25">
        <f t="shared" si="1160"/>
        <v>79716</v>
      </c>
      <c r="AD3846" s="169">
        <v>0.12</v>
      </c>
      <c r="AE3846" s="26">
        <f t="shared" si="1161"/>
        <v>1</v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72"/>
        <v>29817563.811504427</v>
      </c>
      <c r="AJ3846" s="27">
        <f t="shared" si="1173"/>
        <v>3578107.6573805306</v>
      </c>
      <c r="AK3846" s="241">
        <f t="shared" si="1162"/>
        <v>0.11999999999999998</v>
      </c>
      <c r="AL3846" s="24"/>
      <c r="AM3846" s="24"/>
      <c r="AN3846" s="24"/>
      <c r="AO3846" s="24"/>
      <c r="AP3846" s="165" t="str">
        <f t="shared" si="1163"/>
        <v>20252</v>
      </c>
      <c r="AQ3846" s="242" t="str">
        <f t="shared" si="1164"/>
        <v>20252JPY</v>
      </c>
      <c r="AR3846" s="243" t="str">
        <f t="shared" si="1165"/>
        <v>YAMAHA_Mounter</v>
      </c>
      <c r="AS3846" s="22">
        <f t="shared" si="1166"/>
        <v>1</v>
      </c>
      <c r="AT3846" s="24" t="str">
        <f t="shared" si="1167"/>
        <v>0-3 months</v>
      </c>
    </row>
    <row r="3847" spans="1:46">
      <c r="A3847" s="33" t="str">
        <f t="shared" si="1158"/>
        <v>FY 24/25</v>
      </c>
      <c r="B3847" s="23">
        <v>2024</v>
      </c>
      <c r="C3847" s="23">
        <v>12</v>
      </c>
      <c r="D3847" s="33" t="str">
        <f t="shared" si="1169"/>
        <v>Q3</v>
      </c>
      <c r="E3847" s="33" t="str">
        <f t="shared" si="1157"/>
        <v>FY 24/25</v>
      </c>
      <c r="F3847" s="23">
        <v>2025</v>
      </c>
      <c r="G3847" s="23">
        <v>1</v>
      </c>
      <c r="H3847" s="29"/>
      <c r="I3847" s="93" t="str">
        <f t="shared" si="1159"/>
        <v>Q4</v>
      </c>
      <c r="J3847" s="188" t="s">
        <v>3657</v>
      </c>
      <c r="K3847" s="29" t="s">
        <v>3658</v>
      </c>
      <c r="L3847" s="24" t="s">
        <v>68</v>
      </c>
      <c r="M3847" s="13" t="s">
        <v>61</v>
      </c>
      <c r="N3847" s="22">
        <v>1</v>
      </c>
      <c r="O3847" s="22"/>
      <c r="P3847" s="33" t="str">
        <f t="shared" si="1168"/>
        <v>MAIN UNIT</v>
      </c>
      <c r="Q3847" s="22" t="s">
        <v>62</v>
      </c>
      <c r="R3847" s="22" t="s">
        <v>63</v>
      </c>
      <c r="S3847" s="22" t="s">
        <v>52</v>
      </c>
      <c r="T3847" s="22" t="s">
        <v>350</v>
      </c>
      <c r="U3847" s="22" t="s">
        <v>150</v>
      </c>
      <c r="V3847" s="22" t="s">
        <v>955</v>
      </c>
      <c r="W3847" s="22" t="s">
        <v>65</v>
      </c>
      <c r="X3847" s="104">
        <v>450000</v>
      </c>
      <c r="Y3847" s="31" t="str">
        <f t="shared" si="1171"/>
        <v>1.13</v>
      </c>
      <c r="Z3847" s="239">
        <f t="shared" si="1170"/>
        <v>450000</v>
      </c>
      <c r="AA3847" s="22">
        <v>1.0640000000000001</v>
      </c>
      <c r="AB3847" s="240">
        <f t="shared" si="1156"/>
        <v>423716.81415929209</v>
      </c>
      <c r="AC3847" s="25">
        <f t="shared" si="1160"/>
        <v>22075.646017699117</v>
      </c>
      <c r="AD3847" s="248">
        <v>5.21E-2</v>
      </c>
      <c r="AE3847" s="26">
        <f t="shared" si="1161"/>
        <v>0</v>
      </c>
      <c r="AF3847" s="26" t="str">
        <f>IF(AND(COUNTIFS($J$18:J3847,J3847)=1,AE3847=1),1,"")</f>
        <v/>
      </c>
      <c r="AG3847" s="26">
        <f>IF(C3847="","",IF(AND(COUNTIFS($J$18:J3847,J3847)=1,C3847&lt;&gt;""),1,""))</f>
        <v>1</v>
      </c>
      <c r="AH3847" s="26">
        <f>IF(G3847="","",IF(AND(COUNTIFS($J$18:J3847,J3847)=1,G3847&lt;&gt;""),1,""))</f>
        <v>1</v>
      </c>
      <c r="AI3847" s="27">
        <f t="shared" si="1172"/>
        <v>16190947.162761064</v>
      </c>
      <c r="AJ3847" s="27">
        <f t="shared" si="1173"/>
        <v>2256328.1660673413</v>
      </c>
      <c r="AK3847" s="241">
        <f t="shared" si="1162"/>
        <v>0.13935739171929745</v>
      </c>
      <c r="AL3847" s="24"/>
      <c r="AM3847" s="24"/>
      <c r="AN3847" s="24"/>
      <c r="AO3847" s="24"/>
      <c r="AP3847" s="165" t="str">
        <f t="shared" si="1163"/>
        <v>20251</v>
      </c>
      <c r="AQ3847" s="242" t="str">
        <f t="shared" si="1164"/>
        <v>20251RMB</v>
      </c>
      <c r="AR3847" s="243" t="str">
        <f t="shared" si="1165"/>
        <v>YAMAHA_Mounter</v>
      </c>
      <c r="AS3847" s="22">
        <f t="shared" si="1166"/>
        <v>1</v>
      </c>
      <c r="AT3847" s="24" t="str">
        <f t="shared" si="1167"/>
        <v>0-3 months</v>
      </c>
    </row>
    <row r="3848" spans="1:46">
      <c r="A3848" s="33" t="str">
        <f t="shared" si="1158"/>
        <v>FY 24/25</v>
      </c>
      <c r="B3848" s="23">
        <v>2025</v>
      </c>
      <c r="C3848" s="23">
        <v>1</v>
      </c>
      <c r="D3848" s="33" t="str">
        <f t="shared" si="1169"/>
        <v>Q4</v>
      </c>
      <c r="E3848" s="33" t="str">
        <f t="shared" si="1157"/>
        <v>FY 24/25</v>
      </c>
      <c r="F3848" s="23">
        <v>2025</v>
      </c>
      <c r="G3848" s="23">
        <v>3</v>
      </c>
      <c r="H3848" s="29"/>
      <c r="I3848" s="93" t="str">
        <f t="shared" si="1159"/>
        <v>Q4</v>
      </c>
      <c r="J3848" s="188" t="s">
        <v>3659</v>
      </c>
      <c r="K3848" s="29" t="s">
        <v>2548</v>
      </c>
      <c r="L3848" s="24" t="s">
        <v>93</v>
      </c>
      <c r="M3848" s="13" t="s">
        <v>61</v>
      </c>
      <c r="N3848" s="22">
        <v>1</v>
      </c>
      <c r="O3848" s="22"/>
      <c r="P3848" s="33" t="str">
        <f t="shared" si="1168"/>
        <v>MAIN UNIT</v>
      </c>
      <c r="Q3848" s="22" t="s">
        <v>62</v>
      </c>
      <c r="R3848" s="22" t="s">
        <v>63</v>
      </c>
      <c r="S3848" s="22" t="s">
        <v>50</v>
      </c>
      <c r="T3848" s="22" t="s">
        <v>79</v>
      </c>
      <c r="U3848" s="22" t="s">
        <v>445</v>
      </c>
      <c r="V3848" s="22" t="s">
        <v>113</v>
      </c>
      <c r="W3848" s="22" t="s">
        <v>110</v>
      </c>
      <c r="X3848" s="104">
        <v>14560000</v>
      </c>
      <c r="Y3848" s="31" t="str">
        <f t="shared" si="1171"/>
        <v>1</v>
      </c>
      <c r="Z3848" s="239">
        <f t="shared" si="1170"/>
        <v>14560000</v>
      </c>
      <c r="AA3848" s="22">
        <v>5.11E-2</v>
      </c>
      <c r="AB3848" s="240">
        <f t="shared" si="1156"/>
        <v>744016</v>
      </c>
      <c r="AC3848" s="25">
        <f t="shared" si="1160"/>
        <v>89281.919999999998</v>
      </c>
      <c r="AD3848" s="169">
        <v>0.12</v>
      </c>
      <c r="AE3848" s="26">
        <f t="shared" si="1161"/>
        <v>0</v>
      </c>
      <c r="AF3848" s="26" t="str">
        <f>IF(AND(COUNTIFS($J$18:J3848,J3848)=1,AE3848=1),1,"")</f>
        <v/>
      </c>
      <c r="AG3848" s="26">
        <f>IF(C3848="","",IF(AND(COUNTIFS($J$18:J3848,J3848)=1,C3848&lt;&gt;""),1,""))</f>
        <v>1</v>
      </c>
      <c r="AH3848" s="26">
        <f>IF(G3848="","",IF(AND(COUNTIFS($J$18:J3848,J3848)=1,G3848&lt;&gt;""),1,""))</f>
        <v>1</v>
      </c>
      <c r="AI3848" s="27">
        <f t="shared" si="1172"/>
        <v>12101067.871681416</v>
      </c>
      <c r="AJ3848" s="27">
        <f t="shared" si="1173"/>
        <v>1452128.14460177</v>
      </c>
      <c r="AK3848" s="241">
        <f t="shared" si="1162"/>
        <v>0.12</v>
      </c>
      <c r="AL3848" s="24"/>
      <c r="AM3848" s="24"/>
      <c r="AN3848" s="24"/>
      <c r="AO3848" s="24"/>
      <c r="AP3848" s="165" t="str">
        <f t="shared" si="1163"/>
        <v>20253</v>
      </c>
      <c r="AQ3848" s="242" t="str">
        <f t="shared" si="1164"/>
        <v>20253JPY</v>
      </c>
      <c r="AR3848" s="243" t="str">
        <f t="shared" si="1165"/>
        <v>YAMAHA_Mounter</v>
      </c>
      <c r="AS3848" s="22">
        <f t="shared" si="1166"/>
        <v>2</v>
      </c>
      <c r="AT3848" s="24" t="str">
        <f t="shared" si="1167"/>
        <v>0-3 months</v>
      </c>
    </row>
    <row r="3849" spans="1:46">
      <c r="A3849" s="33" t="str">
        <f t="shared" si="1158"/>
        <v>FY 24/25</v>
      </c>
      <c r="B3849" s="23">
        <v>2024</v>
      </c>
      <c r="C3849" s="23">
        <v>11</v>
      </c>
      <c r="D3849" s="33" t="str">
        <f t="shared" si="1169"/>
        <v>Q3</v>
      </c>
      <c r="E3849" s="33" t="str">
        <f t="shared" si="1157"/>
        <v>FY 25/26</v>
      </c>
      <c r="F3849" s="23">
        <v>2025</v>
      </c>
      <c r="G3849" s="23">
        <v>4</v>
      </c>
      <c r="H3849" s="29"/>
      <c r="I3849" s="93" t="str">
        <f t="shared" si="1159"/>
        <v>Q1</v>
      </c>
      <c r="J3849" s="188" t="s">
        <v>3660</v>
      </c>
      <c r="K3849" s="29" t="s">
        <v>1882</v>
      </c>
      <c r="L3849" s="24" t="s">
        <v>93</v>
      </c>
      <c r="M3849" s="13" t="s">
        <v>61</v>
      </c>
      <c r="N3849" s="22">
        <v>1</v>
      </c>
      <c r="O3849" s="22"/>
      <c r="P3849" s="33" t="str">
        <f t="shared" si="1168"/>
        <v>MAIN UNIT</v>
      </c>
      <c r="Q3849" s="22" t="s">
        <v>62</v>
      </c>
      <c r="R3849" s="22" t="s">
        <v>63</v>
      </c>
      <c r="S3849" s="22" t="s">
        <v>51</v>
      </c>
      <c r="T3849" s="22" t="s">
        <v>89</v>
      </c>
      <c r="U3849" s="22" t="s">
        <v>71</v>
      </c>
      <c r="V3849" s="22" t="s">
        <v>1011</v>
      </c>
      <c r="W3849" s="22" t="s">
        <v>65</v>
      </c>
      <c r="X3849" s="104">
        <v>620000</v>
      </c>
      <c r="Y3849" s="31" t="str">
        <f t="shared" si="1171"/>
        <v>1.13</v>
      </c>
      <c r="Z3849" s="239">
        <f t="shared" si="1170"/>
        <v>620000</v>
      </c>
      <c r="AA3849" s="22">
        <v>1.073</v>
      </c>
      <c r="AB3849" s="240">
        <f t="shared" si="1156"/>
        <v>588725.66371681425</v>
      </c>
      <c r="AC3849" s="25">
        <f t="shared" si="1160"/>
        <v>70647.079646017708</v>
      </c>
      <c r="AD3849" s="169">
        <v>0.12</v>
      </c>
      <c r="AE3849" s="26">
        <f t="shared" si="1161"/>
        <v>0</v>
      </c>
      <c r="AF3849" s="26" t="str">
        <f>IF(AND(COUNTIFS($J$18:J3849,J3849)=1,AE3849=1),1,"")</f>
        <v/>
      </c>
      <c r="AG3849" s="26">
        <f>IF(C3849="","",IF(AND(COUNTIFS($J$18:J3849,J3849)=1,C3849&lt;&gt;""),1,""))</f>
        <v>1</v>
      </c>
      <c r="AH3849" s="26">
        <f>IF(G3849="","",IF(AND(COUNTIFS($J$18:J3849,J3849)=1,G3849&lt;&gt;""),1,""))</f>
        <v>1</v>
      </c>
      <c r="AI3849" s="27">
        <f t="shared" si="1172"/>
        <v>19922708.646017693</v>
      </c>
      <c r="AJ3849" s="27">
        <f t="shared" si="1173"/>
        <v>2390725.0375221241</v>
      </c>
      <c r="AK3849" s="241">
        <f t="shared" si="1162"/>
        <v>0.12000000000000005</v>
      </c>
      <c r="AL3849" s="24"/>
      <c r="AM3849" s="24"/>
      <c r="AN3849" s="24"/>
      <c r="AO3849" s="24"/>
      <c r="AP3849" s="165" t="str">
        <f t="shared" si="1163"/>
        <v>20254</v>
      </c>
      <c r="AQ3849" s="242" t="str">
        <f t="shared" si="1164"/>
        <v>20254RMB</v>
      </c>
      <c r="AR3849" s="243" t="str">
        <f t="shared" si="1165"/>
        <v>YAMAHA_Mounter</v>
      </c>
      <c r="AS3849" s="22">
        <f t="shared" si="1166"/>
        <v>5</v>
      </c>
      <c r="AT3849" s="24" t="str">
        <f t="shared" si="1167"/>
        <v>4-6 months</v>
      </c>
    </row>
    <row r="3850" spans="1:46">
      <c r="A3850" s="33" t="str">
        <f t="shared" si="1158"/>
        <v>FY 24/25</v>
      </c>
      <c r="B3850" s="23">
        <v>2025</v>
      </c>
      <c r="C3850" s="23">
        <v>1</v>
      </c>
      <c r="D3850" s="33" t="str">
        <f t="shared" si="1169"/>
        <v>Q4</v>
      </c>
      <c r="E3850" s="33" t="str">
        <f t="shared" si="1157"/>
        <v>FY 24/25</v>
      </c>
      <c r="F3850" s="23">
        <v>2025</v>
      </c>
      <c r="G3850" s="23">
        <v>2</v>
      </c>
      <c r="H3850" s="29"/>
      <c r="I3850" s="93" t="str">
        <f t="shared" si="1159"/>
        <v>Q4</v>
      </c>
      <c r="J3850" s="188" t="s">
        <v>3661</v>
      </c>
      <c r="K3850" s="29" t="s">
        <v>3662</v>
      </c>
      <c r="L3850" s="24" t="s">
        <v>93</v>
      </c>
      <c r="M3850" s="13" t="s">
        <v>61</v>
      </c>
      <c r="N3850" s="22">
        <v>1</v>
      </c>
      <c r="O3850" s="22"/>
      <c r="P3850" s="33" t="str">
        <f t="shared" si="1168"/>
        <v>MAIN UNIT</v>
      </c>
      <c r="Q3850" s="22" t="s">
        <v>69</v>
      </c>
      <c r="R3850" s="22" t="s">
        <v>63</v>
      </c>
      <c r="S3850" s="22" t="s">
        <v>50</v>
      </c>
      <c r="T3850" s="22" t="s">
        <v>79</v>
      </c>
      <c r="U3850" s="22" t="s">
        <v>79</v>
      </c>
      <c r="V3850" s="22" t="s">
        <v>3606</v>
      </c>
      <c r="W3850" s="22" t="s">
        <v>110</v>
      </c>
      <c r="X3850" s="104">
        <v>12660000</v>
      </c>
      <c r="Y3850" s="31" t="str">
        <f t="shared" si="1171"/>
        <v>1</v>
      </c>
      <c r="Z3850" s="239">
        <f t="shared" si="1170"/>
        <v>12660000</v>
      </c>
      <c r="AA3850" s="22">
        <v>5.11E-2</v>
      </c>
      <c r="AB3850" s="240">
        <f t="shared" si="1156"/>
        <v>646926</v>
      </c>
      <c r="AC3850" s="25">
        <f t="shared" si="1160"/>
        <v>77631.12</v>
      </c>
      <c r="AD3850" s="169">
        <v>0.12</v>
      </c>
      <c r="AE3850" s="26">
        <f t="shared" si="1161"/>
        <v>1</v>
      </c>
      <c r="AF3850" s="26">
        <f>IF(AND(COUNTIFS($J$18:J3850,J3850)=1,AE3850=1),1,"")</f>
        <v>1</v>
      </c>
      <c r="AG3850" s="26">
        <f>IF(C3850="","",IF(AND(COUNTIFS($J$18:J3850,J3850)=1,C3850&lt;&gt;""),1,""))</f>
        <v>1</v>
      </c>
      <c r="AH3850" s="26">
        <f>IF(G3850="","",IF(AND(COUNTIFS($J$18:J3850,J3850)=1,G3850&lt;&gt;""),1,""))</f>
        <v>1</v>
      </c>
      <c r="AI3850" s="27">
        <f t="shared" si="1172"/>
        <v>29817563.811504427</v>
      </c>
      <c r="AJ3850" s="27">
        <f t="shared" si="1173"/>
        <v>3578107.6573805306</v>
      </c>
      <c r="AK3850" s="241">
        <f t="shared" si="1162"/>
        <v>0.11999999999999998</v>
      </c>
      <c r="AL3850" s="24"/>
      <c r="AM3850" s="24"/>
      <c r="AN3850" s="24"/>
      <c r="AO3850" s="24"/>
      <c r="AP3850" s="165" t="str">
        <f t="shared" si="1163"/>
        <v>20252</v>
      </c>
      <c r="AQ3850" s="242" t="str">
        <f t="shared" si="1164"/>
        <v>20252JPY</v>
      </c>
      <c r="AR3850" s="243" t="str">
        <f t="shared" si="1165"/>
        <v>YAMAHA_Mounter</v>
      </c>
      <c r="AS3850" s="22">
        <f t="shared" si="1166"/>
        <v>1</v>
      </c>
      <c r="AT3850" s="24" t="str">
        <f t="shared" si="1167"/>
        <v>0-3 months</v>
      </c>
    </row>
    <row r="3851" spans="1:46">
      <c r="A3851" s="33" t="str">
        <f t="shared" si="1158"/>
        <v>FY 24/25</v>
      </c>
      <c r="B3851" s="23">
        <v>2025</v>
      </c>
      <c r="C3851" s="23">
        <v>1</v>
      </c>
      <c r="D3851" s="33" t="str">
        <f t="shared" si="1169"/>
        <v>Q4</v>
      </c>
      <c r="E3851" s="33" t="str">
        <f t="shared" si="1157"/>
        <v>FY 24/25</v>
      </c>
      <c r="F3851" s="23">
        <v>2025</v>
      </c>
      <c r="G3851" s="23">
        <v>2</v>
      </c>
      <c r="H3851" s="29"/>
      <c r="I3851" s="93" t="str">
        <f t="shared" si="1159"/>
        <v>Q4</v>
      </c>
      <c r="J3851" s="188" t="s">
        <v>3661</v>
      </c>
      <c r="K3851" s="29" t="s">
        <v>3662</v>
      </c>
      <c r="L3851" s="24" t="s">
        <v>68</v>
      </c>
      <c r="M3851" s="13" t="s">
        <v>61</v>
      </c>
      <c r="N3851" s="22">
        <v>1</v>
      </c>
      <c r="O3851" s="22"/>
      <c r="P3851" s="33" t="str">
        <f t="shared" si="1168"/>
        <v>MAIN UNIT</v>
      </c>
      <c r="Q3851" s="22" t="s">
        <v>69</v>
      </c>
      <c r="R3851" s="22" t="s">
        <v>63</v>
      </c>
      <c r="S3851" s="22" t="s">
        <v>50</v>
      </c>
      <c r="T3851" s="22" t="s">
        <v>79</v>
      </c>
      <c r="U3851" s="22" t="s">
        <v>79</v>
      </c>
      <c r="V3851" s="22" t="s">
        <v>3606</v>
      </c>
      <c r="W3851" s="22" t="s">
        <v>110</v>
      </c>
      <c r="X3851" s="104">
        <v>9000000</v>
      </c>
      <c r="Y3851" s="31" t="str">
        <f t="shared" si="1171"/>
        <v>1</v>
      </c>
      <c r="Z3851" s="239">
        <f t="shared" si="1170"/>
        <v>9000000</v>
      </c>
      <c r="AA3851" s="22">
        <v>5.11E-2</v>
      </c>
      <c r="AB3851" s="240">
        <f t="shared" si="1156"/>
        <v>459900</v>
      </c>
      <c r="AC3851" s="25">
        <f t="shared" si="1160"/>
        <v>55188</v>
      </c>
      <c r="AD3851" s="169">
        <v>0.12</v>
      </c>
      <c r="AE3851" s="26">
        <f t="shared" si="1161"/>
        <v>1</v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72"/>
        <v>29817563.811504427</v>
      </c>
      <c r="AJ3851" s="27">
        <f t="shared" si="1173"/>
        <v>3578107.6573805306</v>
      </c>
      <c r="AK3851" s="241">
        <f t="shared" si="1162"/>
        <v>0.11999999999999998</v>
      </c>
      <c r="AL3851" s="24"/>
      <c r="AM3851" s="24"/>
      <c r="AN3851" s="24"/>
      <c r="AO3851" s="24"/>
      <c r="AP3851" s="165" t="str">
        <f t="shared" si="1163"/>
        <v>20252</v>
      </c>
      <c r="AQ3851" s="242" t="str">
        <f t="shared" si="1164"/>
        <v>20252JPY</v>
      </c>
      <c r="AR3851" s="243" t="str">
        <f t="shared" si="1165"/>
        <v>YAMAHA_Mounter</v>
      </c>
      <c r="AS3851" s="22">
        <f t="shared" si="1166"/>
        <v>1</v>
      </c>
      <c r="AT3851" s="24" t="str">
        <f t="shared" si="1167"/>
        <v>0-3 months</v>
      </c>
    </row>
    <row r="3852" spans="1:46">
      <c r="A3852" s="33" t="str">
        <f t="shared" si="1158"/>
        <v>FY 24/25</v>
      </c>
      <c r="B3852" s="23">
        <v>2024</v>
      </c>
      <c r="C3852" s="23">
        <v>10</v>
      </c>
      <c r="D3852" s="202" t="str">
        <f t="shared" si="1169"/>
        <v>Q3</v>
      </c>
      <c r="E3852" s="33" t="str">
        <f t="shared" si="1157"/>
        <v>FY 24/25</v>
      </c>
      <c r="F3852" s="23">
        <v>2025</v>
      </c>
      <c r="G3852" s="23">
        <v>1</v>
      </c>
      <c r="H3852" s="29"/>
      <c r="I3852" s="204" t="str">
        <f t="shared" si="1159"/>
        <v>Q4</v>
      </c>
      <c r="J3852" s="188" t="s">
        <v>3655</v>
      </c>
      <c r="K3852" s="29" t="s">
        <v>3614</v>
      </c>
      <c r="L3852" s="17" t="s">
        <v>3674</v>
      </c>
      <c r="M3852" s="13" t="s">
        <v>61</v>
      </c>
      <c r="N3852" s="22">
        <v>1</v>
      </c>
      <c r="O3852" s="22"/>
      <c r="P3852" s="202" t="str">
        <f t="shared" si="1168"/>
        <v>MAIN UNIT</v>
      </c>
      <c r="Q3852" s="22" t="s">
        <v>62</v>
      </c>
      <c r="R3852" s="22" t="s">
        <v>2056</v>
      </c>
      <c r="S3852" s="22" t="s">
        <v>50</v>
      </c>
      <c r="T3852" s="22" t="s">
        <v>79</v>
      </c>
      <c r="U3852" s="22" t="s">
        <v>247</v>
      </c>
      <c r="V3852" s="22" t="s">
        <v>3593</v>
      </c>
      <c r="W3852" s="22" t="s">
        <v>902</v>
      </c>
      <c r="X3852" s="104">
        <v>35700</v>
      </c>
      <c r="Y3852" s="195" t="str">
        <f t="shared" si="1171"/>
        <v>1</v>
      </c>
      <c r="Z3852" s="196">
        <f t="shared" si="1170"/>
        <v>35700</v>
      </c>
      <c r="AA3852" s="22">
        <v>7.8</v>
      </c>
      <c r="AB3852" s="197">
        <f t="shared" si="1156"/>
        <v>278460</v>
      </c>
      <c r="AC3852" s="198">
        <f t="shared" si="1160"/>
        <v>110186.622</v>
      </c>
      <c r="AD3852" s="169">
        <v>0.3957</v>
      </c>
      <c r="AE3852" s="199">
        <f t="shared" si="1161"/>
        <v>0</v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16190947.162761064</v>
      </c>
      <c r="AJ3852" s="200">
        <f t="shared" si="1173"/>
        <v>2256328.1660673413</v>
      </c>
      <c r="AK3852" s="201">
        <f t="shared" si="1162"/>
        <v>0.13935739171929745</v>
      </c>
      <c r="AL3852" s="24"/>
      <c r="AM3852" s="24"/>
      <c r="AN3852" s="24"/>
      <c r="AO3852" s="24"/>
      <c r="AP3852" s="165" t="str">
        <f t="shared" si="1163"/>
        <v>20251</v>
      </c>
      <c r="AQ3852" s="203" t="str">
        <f t="shared" si="1164"/>
        <v>20251USD</v>
      </c>
      <c r="AR3852" s="206" t="str">
        <f t="shared" si="1165"/>
        <v>YAMAHA_Non_Mounter</v>
      </c>
      <c r="AS3852" s="22">
        <f t="shared" si="1166"/>
        <v>3</v>
      </c>
      <c r="AT3852" s="24" t="str">
        <f t="shared" si="1167"/>
        <v>0-3 months</v>
      </c>
    </row>
    <row r="3853" spans="1:46">
      <c r="A3853" s="33" t="str">
        <f t="shared" si="1158"/>
        <v>FY 24/25</v>
      </c>
      <c r="B3853" s="23">
        <v>2024</v>
      </c>
      <c r="C3853" s="23">
        <v>10</v>
      </c>
      <c r="D3853" s="202" t="str">
        <f t="shared" si="1169"/>
        <v>Q3</v>
      </c>
      <c r="E3853" s="33" t="str">
        <f t="shared" si="1157"/>
        <v>FY 24/25</v>
      </c>
      <c r="F3853" s="23">
        <v>2025</v>
      </c>
      <c r="G3853" s="23">
        <v>1</v>
      </c>
      <c r="H3853" s="29"/>
      <c r="I3853" s="204" t="str">
        <f t="shared" si="1159"/>
        <v>Q4</v>
      </c>
      <c r="J3853" s="188" t="s">
        <v>3655</v>
      </c>
      <c r="K3853" s="29" t="s">
        <v>3614</v>
      </c>
      <c r="L3853" s="24" t="s">
        <v>2621</v>
      </c>
      <c r="M3853" s="13" t="s">
        <v>61</v>
      </c>
      <c r="N3853" s="22">
        <v>1</v>
      </c>
      <c r="O3853" s="22"/>
      <c r="P3853" s="202" t="str">
        <f t="shared" si="1168"/>
        <v>MAIN UNIT</v>
      </c>
      <c r="Q3853" s="22" t="s">
        <v>62</v>
      </c>
      <c r="R3853" s="22" t="s">
        <v>2056</v>
      </c>
      <c r="S3853" s="22" t="s">
        <v>50</v>
      </c>
      <c r="T3853" s="22" t="s">
        <v>79</v>
      </c>
      <c r="U3853" s="22" t="s">
        <v>247</v>
      </c>
      <c r="V3853" s="22" t="s">
        <v>3593</v>
      </c>
      <c r="W3853" s="22" t="s">
        <v>902</v>
      </c>
      <c r="X3853" s="104">
        <v>84150</v>
      </c>
      <c r="Y3853" s="195" t="str">
        <f t="shared" si="1171"/>
        <v>1</v>
      </c>
      <c r="Z3853" s="196">
        <f t="shared" si="1170"/>
        <v>84150</v>
      </c>
      <c r="AA3853" s="22">
        <v>7.8</v>
      </c>
      <c r="AB3853" s="197">
        <f t="shared" si="1156"/>
        <v>656370</v>
      </c>
      <c r="AC3853" s="198">
        <f t="shared" si="1160"/>
        <v>259725.609</v>
      </c>
      <c r="AD3853" s="169">
        <v>0.3957</v>
      </c>
      <c r="AE3853" s="199">
        <f t="shared" si="1161"/>
        <v>0</v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16190947.162761064</v>
      </c>
      <c r="AJ3853" s="200">
        <f t="shared" si="1173"/>
        <v>2256328.1660673413</v>
      </c>
      <c r="AK3853" s="201">
        <f t="shared" si="1162"/>
        <v>0.13935739171929745</v>
      </c>
      <c r="AL3853" s="24"/>
      <c r="AM3853" s="24"/>
      <c r="AN3853" s="24"/>
      <c r="AO3853" s="24"/>
      <c r="AP3853" s="165" t="str">
        <f t="shared" si="1163"/>
        <v>20251</v>
      </c>
      <c r="AQ3853" s="203" t="str">
        <f t="shared" si="1164"/>
        <v>20251USD</v>
      </c>
      <c r="AR3853" s="206" t="str">
        <f t="shared" si="1165"/>
        <v>YAMAHA_Non_Mounter</v>
      </c>
      <c r="AS3853" s="22">
        <f t="shared" si="1166"/>
        <v>3</v>
      </c>
      <c r="AT3853" s="24" t="str">
        <f t="shared" si="1167"/>
        <v>0-3 months</v>
      </c>
    </row>
    <row r="3854" spans="1:46">
      <c r="A3854" s="33" t="str">
        <f t="shared" si="1158"/>
        <v>FY 24/25</v>
      </c>
      <c r="B3854" s="23">
        <v>2024</v>
      </c>
      <c r="C3854" s="23">
        <v>12</v>
      </c>
      <c r="D3854" s="202" t="str">
        <f t="shared" si="1169"/>
        <v>Q3</v>
      </c>
      <c r="E3854" s="33" t="str">
        <f t="shared" si="1157"/>
        <v>FY 24/25</v>
      </c>
      <c r="F3854" s="23">
        <v>2025</v>
      </c>
      <c r="G3854" s="23">
        <v>1</v>
      </c>
      <c r="H3854" s="29"/>
      <c r="I3854" s="204" t="str">
        <f t="shared" si="1159"/>
        <v>Q4</v>
      </c>
      <c r="J3854" s="188" t="s">
        <v>3663</v>
      </c>
      <c r="K3854" s="29" t="s">
        <v>3664</v>
      </c>
      <c r="L3854" s="24" t="s">
        <v>93</v>
      </c>
      <c r="M3854" s="13" t="s">
        <v>61</v>
      </c>
      <c r="N3854" s="22">
        <v>1</v>
      </c>
      <c r="O3854" s="22"/>
      <c r="P3854" s="202" t="str">
        <f t="shared" si="1168"/>
        <v>MAIN UNIT</v>
      </c>
      <c r="Q3854" s="22" t="s">
        <v>69</v>
      </c>
      <c r="R3854" s="22" t="s">
        <v>63</v>
      </c>
      <c r="S3854" s="22" t="s">
        <v>50</v>
      </c>
      <c r="T3854" s="22" t="s">
        <v>79</v>
      </c>
      <c r="U3854" s="22" t="s">
        <v>121</v>
      </c>
      <c r="V3854" s="22" t="s">
        <v>2012</v>
      </c>
      <c r="W3854" s="22" t="s">
        <v>110</v>
      </c>
      <c r="X3854" s="104">
        <v>13200000</v>
      </c>
      <c r="Y3854" s="195" t="str">
        <f t="shared" si="1171"/>
        <v>1</v>
      </c>
      <c r="Z3854" s="196">
        <f t="shared" si="1170"/>
        <v>13200000</v>
      </c>
      <c r="AA3854" s="22">
        <v>5.0599999999999999E-2</v>
      </c>
      <c r="AB3854" s="197">
        <f t="shared" si="1156"/>
        <v>667920</v>
      </c>
      <c r="AC3854" s="198">
        <f t="shared" si="1160"/>
        <v>116885.99999999999</v>
      </c>
      <c r="AD3854" s="169">
        <v>0.17499999999999999</v>
      </c>
      <c r="AE3854" s="199">
        <f t="shared" si="1161"/>
        <v>1</v>
      </c>
      <c r="AF3854" s="199">
        <f>IF(AND(COUNTIFS($J$18:J3854,J3854)=1,AE3854=1),1,"")</f>
        <v>1</v>
      </c>
      <c r="AG3854" s="199">
        <f>IF(C3854="","",IF(AND(COUNTIFS($J$18:J3854,J3854)=1,C3854&lt;&gt;""),1,""))</f>
        <v>1</v>
      </c>
      <c r="AH3854" s="199">
        <f>IF(G3854="","",IF(AND(COUNTIFS($J$18:J3854,J3854)=1,G3854&lt;&gt;""),1,""))</f>
        <v>1</v>
      </c>
      <c r="AI3854" s="200">
        <f t="shared" si="1172"/>
        <v>16190947.162761064</v>
      </c>
      <c r="AJ3854" s="200">
        <f t="shared" si="1173"/>
        <v>2256328.1660673413</v>
      </c>
      <c r="AK3854" s="201">
        <f t="shared" si="1162"/>
        <v>0.13935739171929745</v>
      </c>
      <c r="AL3854" s="24"/>
      <c r="AM3854" s="24"/>
      <c r="AN3854" s="24"/>
      <c r="AO3854" s="24"/>
      <c r="AP3854" s="165" t="str">
        <f t="shared" si="1163"/>
        <v>20251</v>
      </c>
      <c r="AQ3854" s="203" t="str">
        <f t="shared" si="1164"/>
        <v>20251JPY</v>
      </c>
      <c r="AR3854" s="206" t="str">
        <f t="shared" si="1165"/>
        <v>YAMAHA_Mounter</v>
      </c>
      <c r="AS3854" s="22">
        <f t="shared" si="1166"/>
        <v>1</v>
      </c>
      <c r="AT3854" s="24" t="str">
        <f t="shared" si="1167"/>
        <v>0-3 months</v>
      </c>
    </row>
    <row r="3855" spans="1:46">
      <c r="A3855" s="33" t="str">
        <f t="shared" si="1158"/>
        <v>FY 24/25</v>
      </c>
      <c r="B3855" s="23">
        <v>2024</v>
      </c>
      <c r="C3855" s="23">
        <v>12</v>
      </c>
      <c r="D3855" s="202" t="str">
        <f t="shared" si="1169"/>
        <v>Q3</v>
      </c>
      <c r="E3855" s="33" t="str">
        <f t="shared" si="1157"/>
        <v>FY 24/25</v>
      </c>
      <c r="F3855" s="23">
        <v>2025</v>
      </c>
      <c r="G3855" s="23">
        <v>1</v>
      </c>
      <c r="H3855" s="29"/>
      <c r="I3855" s="204" t="str">
        <f t="shared" si="1159"/>
        <v>Q4</v>
      </c>
      <c r="J3855" s="188" t="s">
        <v>3663</v>
      </c>
      <c r="K3855" s="29" t="s">
        <v>3664</v>
      </c>
      <c r="L3855" s="24" t="s">
        <v>93</v>
      </c>
      <c r="M3855" s="13" t="s">
        <v>61</v>
      </c>
      <c r="N3855" s="22">
        <v>1</v>
      </c>
      <c r="O3855" s="22"/>
      <c r="P3855" s="202" t="str">
        <f t="shared" si="1168"/>
        <v>MAIN UNIT</v>
      </c>
      <c r="Q3855" s="22" t="s">
        <v>69</v>
      </c>
      <c r="R3855" s="22" t="s">
        <v>63</v>
      </c>
      <c r="S3855" s="22" t="s">
        <v>50</v>
      </c>
      <c r="T3855" s="22" t="s">
        <v>79</v>
      </c>
      <c r="U3855" s="22" t="s">
        <v>121</v>
      </c>
      <c r="V3855" s="22" t="s">
        <v>2012</v>
      </c>
      <c r="W3855" s="22" t="s">
        <v>110</v>
      </c>
      <c r="X3855" s="104">
        <v>13200000</v>
      </c>
      <c r="Y3855" s="195" t="str">
        <f t="shared" si="1171"/>
        <v>1</v>
      </c>
      <c r="Z3855" s="196">
        <f t="shared" si="1170"/>
        <v>13200000</v>
      </c>
      <c r="AA3855" s="22">
        <v>5.0599999999999999E-2</v>
      </c>
      <c r="AB3855" s="197">
        <f t="shared" si="1156"/>
        <v>667920</v>
      </c>
      <c r="AC3855" s="198">
        <f t="shared" si="1160"/>
        <v>116885.99999999999</v>
      </c>
      <c r="AD3855" s="169">
        <v>0.17499999999999999</v>
      </c>
      <c r="AE3855" s="199">
        <f t="shared" si="1161"/>
        <v>1</v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16190947.162761064</v>
      </c>
      <c r="AJ3855" s="200">
        <f t="shared" si="1173"/>
        <v>2256328.1660673413</v>
      </c>
      <c r="AK3855" s="201">
        <f t="shared" si="1162"/>
        <v>0.13935739171929745</v>
      </c>
      <c r="AL3855" s="24"/>
      <c r="AM3855" s="24"/>
      <c r="AN3855" s="24"/>
      <c r="AO3855" s="24"/>
      <c r="AP3855" s="165" t="str">
        <f t="shared" si="1163"/>
        <v>20251</v>
      </c>
      <c r="AQ3855" s="203" t="str">
        <f t="shared" si="1164"/>
        <v>20251JPY</v>
      </c>
      <c r="AR3855" s="206" t="str">
        <f t="shared" si="1165"/>
        <v>YAMAHA_Mounter</v>
      </c>
      <c r="AS3855" s="22">
        <f t="shared" si="1166"/>
        <v>1</v>
      </c>
      <c r="AT3855" s="24" t="str">
        <f t="shared" si="1167"/>
        <v>0-3 months</v>
      </c>
    </row>
    <row r="3856" spans="1:46">
      <c r="A3856" s="33" t="str">
        <f t="shared" si="1158"/>
        <v>FY 24/25</v>
      </c>
      <c r="B3856" s="23">
        <v>2024</v>
      </c>
      <c r="C3856" s="23">
        <v>12</v>
      </c>
      <c r="D3856" s="202" t="str">
        <f t="shared" si="1169"/>
        <v>Q3</v>
      </c>
      <c r="E3856" s="33" t="str">
        <f t="shared" si="1157"/>
        <v>FY 24/25</v>
      </c>
      <c r="F3856" s="23">
        <v>2025</v>
      </c>
      <c r="G3856" s="23">
        <v>1</v>
      </c>
      <c r="H3856" s="29"/>
      <c r="I3856" s="204" t="str">
        <f t="shared" si="1159"/>
        <v>Q4</v>
      </c>
      <c r="J3856" s="188" t="s">
        <v>3663</v>
      </c>
      <c r="K3856" s="29" t="s">
        <v>3664</v>
      </c>
      <c r="L3856" s="24" t="s">
        <v>68</v>
      </c>
      <c r="M3856" s="13" t="s">
        <v>61</v>
      </c>
      <c r="N3856" s="22">
        <v>1</v>
      </c>
      <c r="O3856" s="22"/>
      <c r="P3856" s="202" t="str">
        <f t="shared" si="1168"/>
        <v>MAIN UNIT</v>
      </c>
      <c r="Q3856" s="22" t="s">
        <v>69</v>
      </c>
      <c r="R3856" s="22" t="s">
        <v>63</v>
      </c>
      <c r="S3856" s="22" t="s">
        <v>50</v>
      </c>
      <c r="T3856" s="22" t="s">
        <v>79</v>
      </c>
      <c r="U3856" s="22" t="s">
        <v>121</v>
      </c>
      <c r="V3856" s="22" t="s">
        <v>2012</v>
      </c>
      <c r="W3856" s="22" t="s">
        <v>110</v>
      </c>
      <c r="X3856" s="104">
        <v>11800000</v>
      </c>
      <c r="Y3856" s="195" t="str">
        <f t="shared" si="1171"/>
        <v>1</v>
      </c>
      <c r="Z3856" s="196">
        <f t="shared" si="1170"/>
        <v>11800000</v>
      </c>
      <c r="AA3856" s="22">
        <v>5.0599999999999999E-2</v>
      </c>
      <c r="AB3856" s="197">
        <f t="shared" si="1156"/>
        <v>597080</v>
      </c>
      <c r="AC3856" s="198">
        <f t="shared" si="1160"/>
        <v>104489</v>
      </c>
      <c r="AD3856" s="169">
        <v>0.17499999999999999</v>
      </c>
      <c r="AE3856" s="199">
        <f t="shared" si="1161"/>
        <v>1</v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16190947.162761064</v>
      </c>
      <c r="AJ3856" s="200">
        <f t="shared" si="1173"/>
        <v>2256328.1660673413</v>
      </c>
      <c r="AK3856" s="201">
        <f t="shared" si="1162"/>
        <v>0.13935739171929745</v>
      </c>
      <c r="AL3856" s="24"/>
      <c r="AM3856" s="24"/>
      <c r="AN3856" s="24"/>
      <c r="AO3856" s="24"/>
      <c r="AP3856" s="165" t="str">
        <f t="shared" si="1163"/>
        <v>20251</v>
      </c>
      <c r="AQ3856" s="203" t="str">
        <f t="shared" si="1164"/>
        <v>20251JPY</v>
      </c>
      <c r="AR3856" s="206" t="str">
        <f t="shared" si="1165"/>
        <v>YAMAHA_Mounter</v>
      </c>
      <c r="AS3856" s="22">
        <f t="shared" si="1166"/>
        <v>1</v>
      </c>
      <c r="AT3856" s="24" t="str">
        <f t="shared" si="1167"/>
        <v>0-3 months</v>
      </c>
    </row>
    <row r="3857" spans="1:46">
      <c r="A3857" s="33" t="str">
        <f t="shared" si="1158"/>
        <v>FY 24/25</v>
      </c>
      <c r="B3857" s="23">
        <v>2024</v>
      </c>
      <c r="C3857" s="23">
        <v>12</v>
      </c>
      <c r="D3857" s="202" t="str">
        <f t="shared" si="1169"/>
        <v>Q3</v>
      </c>
      <c r="E3857" s="33" t="str">
        <f t="shared" si="1157"/>
        <v>FY 24/25</v>
      </c>
      <c r="F3857" s="23">
        <v>2025</v>
      </c>
      <c r="G3857" s="23">
        <v>1</v>
      </c>
      <c r="H3857" s="29"/>
      <c r="I3857" s="204" t="str">
        <f t="shared" si="1159"/>
        <v>Q4</v>
      </c>
      <c r="J3857" s="188" t="s">
        <v>3663</v>
      </c>
      <c r="K3857" s="29" t="s">
        <v>3664</v>
      </c>
      <c r="L3857" s="24" t="s">
        <v>68</v>
      </c>
      <c r="M3857" s="13" t="s">
        <v>61</v>
      </c>
      <c r="N3857" s="22">
        <v>1</v>
      </c>
      <c r="O3857" s="22"/>
      <c r="P3857" s="202" t="str">
        <f t="shared" si="1168"/>
        <v>MAIN UNIT</v>
      </c>
      <c r="Q3857" s="22" t="s">
        <v>69</v>
      </c>
      <c r="R3857" s="22" t="s">
        <v>63</v>
      </c>
      <c r="S3857" s="22" t="s">
        <v>50</v>
      </c>
      <c r="T3857" s="22" t="s">
        <v>79</v>
      </c>
      <c r="U3857" s="22" t="s">
        <v>121</v>
      </c>
      <c r="V3857" s="22" t="s">
        <v>2012</v>
      </c>
      <c r="W3857" s="22" t="s">
        <v>110</v>
      </c>
      <c r="X3857" s="104">
        <v>11800000</v>
      </c>
      <c r="Y3857" s="195" t="str">
        <f t="shared" si="1171"/>
        <v>1</v>
      </c>
      <c r="Z3857" s="196">
        <f t="shared" si="1170"/>
        <v>11800000</v>
      </c>
      <c r="AA3857" s="22">
        <v>5.0599999999999999E-2</v>
      </c>
      <c r="AB3857" s="197">
        <f t="shared" si="1156"/>
        <v>597080</v>
      </c>
      <c r="AC3857" s="198">
        <f t="shared" si="1160"/>
        <v>104489</v>
      </c>
      <c r="AD3857" s="169">
        <v>0.17499999999999999</v>
      </c>
      <c r="AE3857" s="199">
        <f t="shared" si="1161"/>
        <v>1</v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16190947.162761064</v>
      </c>
      <c r="AJ3857" s="200">
        <f t="shared" si="1173"/>
        <v>2256328.1660673413</v>
      </c>
      <c r="AK3857" s="201">
        <f t="shared" si="1162"/>
        <v>0.13935739171929745</v>
      </c>
      <c r="AL3857" s="24"/>
      <c r="AM3857" s="24"/>
      <c r="AN3857" s="24"/>
      <c r="AO3857" s="24"/>
      <c r="AP3857" s="165" t="str">
        <f t="shared" si="1163"/>
        <v>20251</v>
      </c>
      <c r="AQ3857" s="203" t="str">
        <f t="shared" si="1164"/>
        <v>20251JPY</v>
      </c>
      <c r="AR3857" s="206" t="str">
        <f t="shared" si="1165"/>
        <v>YAMAHA_Mounter</v>
      </c>
      <c r="AS3857" s="22">
        <f t="shared" si="1166"/>
        <v>1</v>
      </c>
      <c r="AT3857" s="24" t="str">
        <f t="shared" si="1167"/>
        <v>0-3 months</v>
      </c>
    </row>
    <row r="3858" spans="1:46">
      <c r="A3858" s="33" t="str">
        <f t="shared" si="1158"/>
        <v>FY 24/25</v>
      </c>
      <c r="B3858" s="23">
        <v>2024</v>
      </c>
      <c r="C3858" s="23">
        <v>12</v>
      </c>
      <c r="D3858" s="202" t="str">
        <f t="shared" si="1169"/>
        <v>Q3</v>
      </c>
      <c r="E3858" s="33" t="str">
        <f t="shared" si="1157"/>
        <v>FY 24/25</v>
      </c>
      <c r="F3858" s="23">
        <v>2025</v>
      </c>
      <c r="G3858" s="23">
        <v>2</v>
      </c>
      <c r="H3858" s="29"/>
      <c r="I3858" s="204" t="str">
        <f t="shared" si="1159"/>
        <v>Q4</v>
      </c>
      <c r="J3858" s="188" t="s">
        <v>3665</v>
      </c>
      <c r="K3858" s="29" t="s">
        <v>3666</v>
      </c>
      <c r="L3858" s="24" t="s">
        <v>2621</v>
      </c>
      <c r="M3858" s="13" t="s">
        <v>61</v>
      </c>
      <c r="N3858" s="22">
        <v>1</v>
      </c>
      <c r="O3858" s="22"/>
      <c r="P3858" s="202" t="str">
        <f t="shared" si="1168"/>
        <v>MAIN UNIT</v>
      </c>
      <c r="Q3858" s="22" t="s">
        <v>69</v>
      </c>
      <c r="R3858" s="22" t="s">
        <v>2056</v>
      </c>
      <c r="S3858" s="22" t="s">
        <v>50</v>
      </c>
      <c r="T3858" s="22" t="s">
        <v>79</v>
      </c>
      <c r="U3858" s="22" t="s">
        <v>79</v>
      </c>
      <c r="V3858" s="22" t="s">
        <v>3135</v>
      </c>
      <c r="W3858" s="22" t="s">
        <v>110</v>
      </c>
      <c r="X3858" s="104">
        <v>7275000</v>
      </c>
      <c r="Y3858" s="195" t="str">
        <f t="shared" si="1171"/>
        <v>1</v>
      </c>
      <c r="Z3858" s="196">
        <f t="shared" si="1170"/>
        <v>7275000</v>
      </c>
      <c r="AA3858" s="22">
        <v>5.11E-2</v>
      </c>
      <c r="AB3858" s="197">
        <f t="shared" ref="AB3858:AB3919" si="1174">IF(AND(R3858&lt;&gt;"C66",R3858&lt;&gt;""),Z3858/Y3858*AA3858,"")</f>
        <v>371752.5</v>
      </c>
      <c r="AC3858" s="198">
        <f t="shared" si="1160"/>
        <v>44610.299999999996</v>
      </c>
      <c r="AD3858" s="169">
        <v>0.12</v>
      </c>
      <c r="AE3858" s="199">
        <f t="shared" si="1161"/>
        <v>1</v>
      </c>
      <c r="AF3858" s="199">
        <f>IF(AND(COUNTIFS($J$18:J3858,J3858)=1,AE3858=1),1,"")</f>
        <v>1</v>
      </c>
      <c r="AG3858" s="199">
        <f>IF(C3858="","",IF(AND(COUNTIFS($J$18:J3858,J3858)=1,C3858&lt;&gt;""),1,""))</f>
        <v>1</v>
      </c>
      <c r="AH3858" s="199">
        <f>IF(G3858="","",IF(AND(COUNTIFS($J$18:J3858,J3858)=1,G3858&lt;&gt;""),1,""))</f>
        <v>1</v>
      </c>
      <c r="AI3858" s="200">
        <f t="shared" si="1172"/>
        <v>29817563.811504427</v>
      </c>
      <c r="AJ3858" s="200">
        <f t="shared" si="1173"/>
        <v>3578107.6573805306</v>
      </c>
      <c r="AK3858" s="201">
        <f t="shared" si="1162"/>
        <v>0.11999999999999998</v>
      </c>
      <c r="AL3858" s="24"/>
      <c r="AM3858" s="24"/>
      <c r="AN3858" s="24"/>
      <c r="AO3858" s="24"/>
      <c r="AP3858" s="165" t="str">
        <f t="shared" si="1163"/>
        <v>20252</v>
      </c>
      <c r="AQ3858" s="203" t="str">
        <f t="shared" si="1164"/>
        <v>20252JPY</v>
      </c>
      <c r="AR3858" s="206" t="str">
        <f t="shared" si="1165"/>
        <v>YAMAHA_Non_Mounter</v>
      </c>
      <c r="AS3858" s="22">
        <f t="shared" si="1166"/>
        <v>2</v>
      </c>
      <c r="AT3858" s="24" t="str">
        <f t="shared" si="1167"/>
        <v>0-3 months</v>
      </c>
    </row>
    <row r="3859" spans="1:46">
      <c r="A3859" s="33" t="str">
        <f t="shared" si="1158"/>
        <v>FY 24/25</v>
      </c>
      <c r="B3859" s="23">
        <v>2024</v>
      </c>
      <c r="C3859" s="23">
        <v>12</v>
      </c>
      <c r="D3859" s="202" t="str">
        <f t="shared" si="1169"/>
        <v>Q3</v>
      </c>
      <c r="E3859" s="33" t="str">
        <f t="shared" si="1157"/>
        <v>FY 24/25</v>
      </c>
      <c r="F3859" s="23">
        <v>2025</v>
      </c>
      <c r="G3859" s="23">
        <v>2</v>
      </c>
      <c r="H3859" s="29"/>
      <c r="I3859" s="204" t="str">
        <f t="shared" si="1159"/>
        <v>Q4</v>
      </c>
      <c r="J3859" s="188" t="s">
        <v>3667</v>
      </c>
      <c r="K3859" s="29" t="s">
        <v>3666</v>
      </c>
      <c r="L3859" s="17" t="s">
        <v>3674</v>
      </c>
      <c r="M3859" s="13" t="s">
        <v>61</v>
      </c>
      <c r="N3859" s="22">
        <v>1</v>
      </c>
      <c r="O3859" s="22"/>
      <c r="P3859" s="202" t="str">
        <f t="shared" si="1168"/>
        <v>MAIN UNIT</v>
      </c>
      <c r="Q3859" s="22" t="s">
        <v>69</v>
      </c>
      <c r="R3859" s="22" t="s">
        <v>2056</v>
      </c>
      <c r="S3859" s="22" t="s">
        <v>50</v>
      </c>
      <c r="T3859" s="22" t="s">
        <v>79</v>
      </c>
      <c r="U3859" s="22" t="s">
        <v>79</v>
      </c>
      <c r="V3859" s="22" t="s">
        <v>3135</v>
      </c>
      <c r="W3859" s="22" t="s">
        <v>65</v>
      </c>
      <c r="X3859" s="104">
        <v>184500</v>
      </c>
      <c r="Y3859" s="195" t="str">
        <f t="shared" si="1171"/>
        <v>1.13</v>
      </c>
      <c r="Z3859" s="196">
        <f t="shared" si="1170"/>
        <v>184500</v>
      </c>
      <c r="AA3859" s="22">
        <v>1.073</v>
      </c>
      <c r="AB3859" s="197">
        <f t="shared" si="1174"/>
        <v>175193.36283185842</v>
      </c>
      <c r="AC3859" s="198">
        <f t="shared" si="1160"/>
        <v>21023.203539823011</v>
      </c>
      <c r="AD3859" s="169">
        <v>0.12</v>
      </c>
      <c r="AE3859" s="199">
        <f t="shared" si="1161"/>
        <v>1</v>
      </c>
      <c r="AF3859" s="199">
        <f>IF(AND(COUNTIFS($J$18:J3859,J3859)=1,AE3859=1),1,"")</f>
        <v>1</v>
      </c>
      <c r="AG3859" s="199">
        <f>IF(C3859="","",IF(AND(COUNTIFS($J$18:J3859,J3859)=1,C3859&lt;&gt;""),1,""))</f>
        <v>1</v>
      </c>
      <c r="AH3859" s="199">
        <f>IF(G3859="","",IF(AND(COUNTIFS($J$18:J3859,J3859)=1,G3859&lt;&gt;""),1,""))</f>
        <v>1</v>
      </c>
      <c r="AI3859" s="200">
        <f t="shared" si="1172"/>
        <v>29817563.811504427</v>
      </c>
      <c r="AJ3859" s="200">
        <f t="shared" si="1173"/>
        <v>3578107.6573805306</v>
      </c>
      <c r="AK3859" s="201">
        <f t="shared" si="1162"/>
        <v>0.11999999999999998</v>
      </c>
      <c r="AL3859" s="24"/>
      <c r="AM3859" s="24"/>
      <c r="AN3859" s="24"/>
      <c r="AO3859" s="24"/>
      <c r="AP3859" s="165" t="str">
        <f t="shared" si="1163"/>
        <v>20252</v>
      </c>
      <c r="AQ3859" s="203" t="str">
        <f t="shared" si="1164"/>
        <v>20252RMB</v>
      </c>
      <c r="AR3859" s="206" t="str">
        <f t="shared" si="1165"/>
        <v>YAMAHA_Non_Mounter</v>
      </c>
      <c r="AS3859" s="22">
        <f t="shared" si="1166"/>
        <v>2</v>
      </c>
      <c r="AT3859" s="24" t="str">
        <f t="shared" si="1167"/>
        <v>0-3 months</v>
      </c>
    </row>
    <row r="3860" spans="1:46">
      <c r="A3860" s="33" t="str">
        <f t="shared" si="1158"/>
        <v>FY 24/25</v>
      </c>
      <c r="B3860" s="23">
        <v>2024</v>
      </c>
      <c r="C3860" s="23">
        <v>12</v>
      </c>
      <c r="D3860" s="202" t="str">
        <f t="shared" si="1169"/>
        <v>Q3</v>
      </c>
      <c r="E3860" s="33" t="str">
        <f t="shared" si="1157"/>
        <v>FY 24/25</v>
      </c>
      <c r="F3860" s="23">
        <v>2025</v>
      </c>
      <c r="G3860" s="23">
        <v>1</v>
      </c>
      <c r="H3860" s="29"/>
      <c r="I3860" s="204" t="str">
        <f t="shared" si="1159"/>
        <v>Q4</v>
      </c>
      <c r="J3860" s="188" t="s">
        <v>3668</v>
      </c>
      <c r="K3860" s="29" t="s">
        <v>3666</v>
      </c>
      <c r="L3860" s="24" t="s">
        <v>68</v>
      </c>
      <c r="M3860" s="13" t="s">
        <v>61</v>
      </c>
      <c r="N3860" s="22">
        <v>1</v>
      </c>
      <c r="O3860" s="22"/>
      <c r="P3860" s="202" t="str">
        <f t="shared" si="1168"/>
        <v>MAIN UNIT</v>
      </c>
      <c r="Q3860" s="22" t="s">
        <v>69</v>
      </c>
      <c r="R3860" s="22" t="s">
        <v>63</v>
      </c>
      <c r="S3860" s="22" t="s">
        <v>50</v>
      </c>
      <c r="T3860" s="22" t="s">
        <v>79</v>
      </c>
      <c r="U3860" s="22" t="s">
        <v>79</v>
      </c>
      <c r="V3860" s="22" t="s">
        <v>3135</v>
      </c>
      <c r="W3860" s="22" t="s">
        <v>110</v>
      </c>
      <c r="X3860" s="104">
        <v>9894000</v>
      </c>
      <c r="Y3860" s="195" t="str">
        <f t="shared" si="1171"/>
        <v>1</v>
      </c>
      <c r="Z3860" s="196">
        <f t="shared" si="1170"/>
        <v>9894000</v>
      </c>
      <c r="AA3860" s="22">
        <v>5.0599999999999999E-2</v>
      </c>
      <c r="AB3860" s="197">
        <f t="shared" si="1174"/>
        <v>500636.39999999997</v>
      </c>
      <c r="AC3860" s="198">
        <f t="shared" si="1160"/>
        <v>89363.597399999984</v>
      </c>
      <c r="AD3860" s="169">
        <v>0.17849999999999999</v>
      </c>
      <c r="AE3860" s="199">
        <f t="shared" si="1161"/>
        <v>1</v>
      </c>
      <c r="AF3860" s="199">
        <f>IF(AND(COUNTIFS($J$18:J3860,J3860)=1,AE3860=1),1,"")</f>
        <v>1</v>
      </c>
      <c r="AG3860" s="199">
        <f>IF(C3860="","",IF(AND(COUNTIFS($J$18:J3860,J3860)=1,C3860&lt;&gt;""),1,""))</f>
        <v>1</v>
      </c>
      <c r="AH3860" s="199">
        <f>IF(G3860="","",IF(AND(COUNTIFS($J$18:J3860,J3860)=1,G3860&lt;&gt;""),1,""))</f>
        <v>1</v>
      </c>
      <c r="AI3860" s="200">
        <f t="shared" si="1172"/>
        <v>16190947.162761064</v>
      </c>
      <c r="AJ3860" s="200">
        <f t="shared" si="1173"/>
        <v>2256328.1660673413</v>
      </c>
      <c r="AK3860" s="201">
        <f t="shared" si="1162"/>
        <v>0.13935739171929745</v>
      </c>
      <c r="AL3860" s="24"/>
      <c r="AM3860" s="24"/>
      <c r="AN3860" s="24"/>
      <c r="AO3860" s="24"/>
      <c r="AP3860" s="165" t="str">
        <f t="shared" si="1163"/>
        <v>20251</v>
      </c>
      <c r="AQ3860" s="203" t="str">
        <f t="shared" si="1164"/>
        <v>20251JPY</v>
      </c>
      <c r="AR3860" s="206" t="str">
        <f t="shared" si="1165"/>
        <v>YAMAHA_Mounter</v>
      </c>
      <c r="AS3860" s="22">
        <f t="shared" si="1166"/>
        <v>1</v>
      </c>
      <c r="AT3860" s="24" t="str">
        <f t="shared" si="1167"/>
        <v>0-3 months</v>
      </c>
    </row>
    <row r="3861" spans="1:46">
      <c r="A3861" s="33" t="str">
        <f t="shared" si="1158"/>
        <v>FY 24/25</v>
      </c>
      <c r="B3861" s="23">
        <v>2025</v>
      </c>
      <c r="C3861" s="23">
        <v>1</v>
      </c>
      <c r="D3861" s="202" t="str">
        <f t="shared" si="1169"/>
        <v>Q4</v>
      </c>
      <c r="E3861" s="33" t="str">
        <f t="shared" si="1157"/>
        <v>FY 24/25</v>
      </c>
      <c r="F3861" s="23">
        <v>2025</v>
      </c>
      <c r="G3861" s="23">
        <v>2</v>
      </c>
      <c r="H3861" s="29"/>
      <c r="I3861" s="204" t="str">
        <f t="shared" si="1159"/>
        <v>Q4</v>
      </c>
      <c r="J3861" s="188" t="s">
        <v>3669</v>
      </c>
      <c r="K3861" s="29" t="s">
        <v>2298</v>
      </c>
      <c r="L3861" s="24" t="s">
        <v>68</v>
      </c>
      <c r="M3861" s="13" t="s">
        <v>61</v>
      </c>
      <c r="N3861" s="22">
        <v>1</v>
      </c>
      <c r="O3861" s="22"/>
      <c r="P3861" s="202" t="str">
        <f t="shared" si="1168"/>
        <v>MAIN UNIT</v>
      </c>
      <c r="Q3861" s="22" t="s">
        <v>62</v>
      </c>
      <c r="R3861" s="22" t="s">
        <v>63</v>
      </c>
      <c r="S3861" s="22" t="s">
        <v>50</v>
      </c>
      <c r="T3861" s="22" t="s">
        <v>79</v>
      </c>
      <c r="U3861" s="22" t="s">
        <v>79</v>
      </c>
      <c r="V3861" s="22" t="s">
        <v>81</v>
      </c>
      <c r="W3861" s="22" t="s">
        <v>110</v>
      </c>
      <c r="X3861" s="104">
        <v>7500000</v>
      </c>
      <c r="Y3861" s="195" t="str">
        <f t="shared" si="1171"/>
        <v>1</v>
      </c>
      <c r="Z3861" s="196">
        <f t="shared" si="1170"/>
        <v>7500000</v>
      </c>
      <c r="AA3861" s="22">
        <v>5.11E-2</v>
      </c>
      <c r="AB3861" s="197">
        <f t="shared" si="1174"/>
        <v>383250</v>
      </c>
      <c r="AC3861" s="198">
        <f t="shared" si="1160"/>
        <v>45990</v>
      </c>
      <c r="AD3861" s="169">
        <v>0.12</v>
      </c>
      <c r="AE3861" s="199">
        <f t="shared" si="1161"/>
        <v>0</v>
      </c>
      <c r="AF3861" s="199" t="str">
        <f>IF(AND(COUNTIFS($J$18:J3861,J3861)=1,AE3861=1),1,"")</f>
        <v/>
      </c>
      <c r="AG3861" s="199">
        <f>IF(C3861="","",IF(AND(COUNTIFS($J$18:J3861,J3861)=1,C3861&lt;&gt;""),1,""))</f>
        <v>1</v>
      </c>
      <c r="AH3861" s="199">
        <f>IF(G3861="","",IF(AND(COUNTIFS($J$18:J3861,J3861)=1,G3861&lt;&gt;""),1,""))</f>
        <v>1</v>
      </c>
      <c r="AI3861" s="200">
        <f t="shared" si="1172"/>
        <v>29817563.811504427</v>
      </c>
      <c r="AJ3861" s="200">
        <f t="shared" si="1173"/>
        <v>3578107.6573805306</v>
      </c>
      <c r="AK3861" s="201">
        <f t="shared" si="1162"/>
        <v>0.11999999999999998</v>
      </c>
      <c r="AL3861" s="24"/>
      <c r="AM3861" s="24"/>
      <c r="AN3861" s="24"/>
      <c r="AO3861" s="24"/>
      <c r="AP3861" s="165" t="str">
        <f t="shared" si="1163"/>
        <v>20252</v>
      </c>
      <c r="AQ3861" s="203" t="str">
        <f t="shared" si="1164"/>
        <v>20252JPY</v>
      </c>
      <c r="AR3861" s="206" t="str">
        <f t="shared" si="1165"/>
        <v>YAMAHA_Mounter</v>
      </c>
      <c r="AS3861" s="22">
        <f t="shared" si="1166"/>
        <v>1</v>
      </c>
      <c r="AT3861" s="24" t="str">
        <f t="shared" si="1167"/>
        <v>0-3 months</v>
      </c>
    </row>
    <row r="3862" spans="1:46">
      <c r="A3862" s="33" t="str">
        <f t="shared" si="1158"/>
        <v>FY 24/25</v>
      </c>
      <c r="B3862" s="23">
        <v>2025</v>
      </c>
      <c r="C3862" s="23">
        <v>1</v>
      </c>
      <c r="D3862" s="202" t="str">
        <f t="shared" si="1169"/>
        <v>Q4</v>
      </c>
      <c r="E3862" s="33" t="str">
        <f t="shared" si="1157"/>
        <v>FY 24/25</v>
      </c>
      <c r="F3862" s="23">
        <v>2025</v>
      </c>
      <c r="G3862" s="23">
        <v>3</v>
      </c>
      <c r="H3862" s="29"/>
      <c r="I3862" s="204" t="str">
        <f t="shared" si="1159"/>
        <v>Q4</v>
      </c>
      <c r="J3862" s="188" t="s">
        <v>3670</v>
      </c>
      <c r="K3862" s="29" t="s">
        <v>821</v>
      </c>
      <c r="L3862" s="24" t="s">
        <v>93</v>
      </c>
      <c r="M3862" s="13" t="s">
        <v>61</v>
      </c>
      <c r="N3862" s="22">
        <v>1</v>
      </c>
      <c r="O3862" s="22"/>
      <c r="P3862" s="202" t="str">
        <f t="shared" si="1168"/>
        <v>MAIN UNIT</v>
      </c>
      <c r="Q3862" s="22" t="s">
        <v>62</v>
      </c>
      <c r="R3862" s="22" t="s">
        <v>63</v>
      </c>
      <c r="S3862" s="22" t="s">
        <v>50</v>
      </c>
      <c r="T3862" s="22" t="s">
        <v>79</v>
      </c>
      <c r="U3862" s="22" t="s">
        <v>79</v>
      </c>
      <c r="V3862" s="22" t="s">
        <v>113</v>
      </c>
      <c r="W3862" s="22" t="s">
        <v>110</v>
      </c>
      <c r="X3862" s="104">
        <v>14900000</v>
      </c>
      <c r="Y3862" s="195" t="str">
        <f t="shared" si="1171"/>
        <v>1</v>
      </c>
      <c r="Z3862" s="196">
        <f t="shared" si="1170"/>
        <v>14900000</v>
      </c>
      <c r="AA3862" s="22">
        <v>5.11E-2</v>
      </c>
      <c r="AB3862" s="197">
        <f t="shared" si="1174"/>
        <v>761390</v>
      </c>
      <c r="AC3862" s="198">
        <f t="shared" si="1160"/>
        <v>91366.8</v>
      </c>
      <c r="AD3862" s="169">
        <v>0.12</v>
      </c>
      <c r="AE3862" s="199">
        <f t="shared" si="1161"/>
        <v>0</v>
      </c>
      <c r="AF3862" s="199" t="str">
        <f>IF(AND(COUNTIFS($J$18:J3862,J3862)=1,AE3862=1),1,"")</f>
        <v/>
      </c>
      <c r="AG3862" s="199">
        <f>IF(C3862="","",IF(AND(COUNTIFS($J$18:J3862,J3862)=1,C3862&lt;&gt;""),1,""))</f>
        <v>1</v>
      </c>
      <c r="AH3862" s="199">
        <f>IF(G3862="","",IF(AND(COUNTIFS($J$18:J3862,J3862)=1,G3862&lt;&gt;""),1,""))</f>
        <v>1</v>
      </c>
      <c r="AI3862" s="200">
        <f t="shared" si="1172"/>
        <v>12101067.871681416</v>
      </c>
      <c r="AJ3862" s="200">
        <f t="shared" si="1173"/>
        <v>1452128.14460177</v>
      </c>
      <c r="AK3862" s="201">
        <f t="shared" si="1162"/>
        <v>0.12</v>
      </c>
      <c r="AL3862" s="24"/>
      <c r="AM3862" s="24"/>
      <c r="AN3862" s="24"/>
      <c r="AO3862" s="24"/>
      <c r="AP3862" s="165" t="str">
        <f t="shared" si="1163"/>
        <v>20253</v>
      </c>
      <c r="AQ3862" s="203" t="str">
        <f t="shared" si="1164"/>
        <v>20253JPY</v>
      </c>
      <c r="AR3862" s="206" t="str">
        <f t="shared" si="1165"/>
        <v>YAMAHA_Mounter</v>
      </c>
      <c r="AS3862" s="22">
        <f t="shared" si="1166"/>
        <v>2</v>
      </c>
      <c r="AT3862" s="24" t="str">
        <f t="shared" si="1167"/>
        <v>0-3 months</v>
      </c>
    </row>
    <row r="3863" spans="1:46">
      <c r="A3863" s="33" t="str">
        <f t="shared" si="1158"/>
        <v>FY 24/25</v>
      </c>
      <c r="B3863" s="23">
        <v>2025</v>
      </c>
      <c r="C3863" s="23">
        <v>1</v>
      </c>
      <c r="D3863" s="202" t="str">
        <f t="shared" si="1169"/>
        <v>Q4</v>
      </c>
      <c r="E3863" s="33" t="str">
        <f t="shared" si="1157"/>
        <v>FY 24/25</v>
      </c>
      <c r="F3863" s="23">
        <v>2025</v>
      </c>
      <c r="G3863" s="23">
        <v>3</v>
      </c>
      <c r="H3863" s="29"/>
      <c r="I3863" s="204" t="str">
        <f t="shared" si="1159"/>
        <v>Q4</v>
      </c>
      <c r="J3863" s="188" t="s">
        <v>3670</v>
      </c>
      <c r="K3863" s="29" t="s">
        <v>821</v>
      </c>
      <c r="L3863" s="24" t="s">
        <v>93</v>
      </c>
      <c r="M3863" s="13" t="s">
        <v>61</v>
      </c>
      <c r="N3863" s="22">
        <v>1</v>
      </c>
      <c r="O3863" s="22"/>
      <c r="P3863" s="202" t="str">
        <f t="shared" si="1168"/>
        <v>MAIN UNIT</v>
      </c>
      <c r="Q3863" s="22" t="s">
        <v>62</v>
      </c>
      <c r="R3863" s="22" t="s">
        <v>63</v>
      </c>
      <c r="S3863" s="22" t="s">
        <v>50</v>
      </c>
      <c r="T3863" s="22" t="s">
        <v>79</v>
      </c>
      <c r="U3863" s="22" t="s">
        <v>79</v>
      </c>
      <c r="V3863" s="22" t="s">
        <v>113</v>
      </c>
      <c r="W3863" s="22" t="s">
        <v>110</v>
      </c>
      <c r="X3863" s="104">
        <v>14900000</v>
      </c>
      <c r="Y3863" s="195" t="str">
        <f t="shared" si="1171"/>
        <v>1</v>
      </c>
      <c r="Z3863" s="196">
        <f t="shared" si="1170"/>
        <v>14900000</v>
      </c>
      <c r="AA3863" s="22">
        <v>5.11E-2</v>
      </c>
      <c r="AB3863" s="197">
        <f t="shared" si="1174"/>
        <v>761390</v>
      </c>
      <c r="AC3863" s="198">
        <f t="shared" si="1160"/>
        <v>91366.8</v>
      </c>
      <c r="AD3863" s="169">
        <v>0.12</v>
      </c>
      <c r="AE3863" s="199">
        <f t="shared" si="1161"/>
        <v>0</v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12101067.871681416</v>
      </c>
      <c r="AJ3863" s="200">
        <f t="shared" si="1173"/>
        <v>1452128.14460177</v>
      </c>
      <c r="AK3863" s="201">
        <f t="shared" si="1162"/>
        <v>0.12</v>
      </c>
      <c r="AL3863" s="24"/>
      <c r="AM3863" s="24"/>
      <c r="AN3863" s="24"/>
      <c r="AO3863" s="24"/>
      <c r="AP3863" s="165" t="str">
        <f t="shared" si="1163"/>
        <v>20253</v>
      </c>
      <c r="AQ3863" s="203" t="str">
        <f t="shared" si="1164"/>
        <v>20253JPY</v>
      </c>
      <c r="AR3863" s="206" t="str">
        <f t="shared" si="1165"/>
        <v>YAMAHA_Mounter</v>
      </c>
      <c r="AS3863" s="22">
        <f t="shared" si="1166"/>
        <v>2</v>
      </c>
      <c r="AT3863" s="24" t="str">
        <f t="shared" si="1167"/>
        <v>0-3 months</v>
      </c>
    </row>
    <row r="3864" spans="1:46">
      <c r="A3864" s="33" t="str">
        <f t="shared" si="1158"/>
        <v>FY 24/25</v>
      </c>
      <c r="B3864" s="23">
        <v>2025</v>
      </c>
      <c r="C3864" s="23">
        <v>1</v>
      </c>
      <c r="D3864" s="202" t="str">
        <f t="shared" si="1169"/>
        <v>Q4</v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>FY 24/25</v>
      </c>
      <c r="F3864" s="23">
        <v>2025</v>
      </c>
      <c r="G3864" s="23">
        <v>2</v>
      </c>
      <c r="H3864" s="29"/>
      <c r="I3864" s="204" t="str">
        <f t="shared" si="1159"/>
        <v>Q4</v>
      </c>
      <c r="J3864" s="188" t="s">
        <v>3669</v>
      </c>
      <c r="K3864" s="29" t="s">
        <v>2298</v>
      </c>
      <c r="L3864" s="24" t="s">
        <v>93</v>
      </c>
      <c r="M3864" s="13" t="s">
        <v>61</v>
      </c>
      <c r="N3864" s="22">
        <v>1</v>
      </c>
      <c r="O3864" s="22"/>
      <c r="P3864" s="202" t="str">
        <f t="shared" si="1168"/>
        <v>MAIN UNIT</v>
      </c>
      <c r="Q3864" s="22" t="s">
        <v>62</v>
      </c>
      <c r="R3864" s="22" t="s">
        <v>63</v>
      </c>
      <c r="S3864" s="22" t="s">
        <v>50</v>
      </c>
      <c r="T3864" s="22" t="s">
        <v>79</v>
      </c>
      <c r="U3864" s="22" t="s">
        <v>79</v>
      </c>
      <c r="V3864" s="22" t="s">
        <v>81</v>
      </c>
      <c r="W3864" s="22" t="s">
        <v>110</v>
      </c>
      <c r="X3864" s="104">
        <v>12840000</v>
      </c>
      <c r="Y3864" s="195" t="str">
        <f t="shared" si="1171"/>
        <v>1</v>
      </c>
      <c r="Z3864" s="196">
        <f t="shared" si="1170"/>
        <v>12840000</v>
      </c>
      <c r="AA3864" s="22">
        <v>5.11E-2</v>
      </c>
      <c r="AB3864" s="197">
        <f t="shared" si="1174"/>
        <v>656124</v>
      </c>
      <c r="AC3864" s="198">
        <f t="shared" si="1160"/>
        <v>78734.87999999999</v>
      </c>
      <c r="AD3864" s="169">
        <v>0.12</v>
      </c>
      <c r="AE3864" s="199">
        <f t="shared" si="1161"/>
        <v>0</v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29817563.811504427</v>
      </c>
      <c r="AJ3864" s="200">
        <f t="shared" si="1173"/>
        <v>3578107.6573805306</v>
      </c>
      <c r="AK3864" s="201">
        <f t="shared" si="1162"/>
        <v>0.11999999999999998</v>
      </c>
      <c r="AL3864" s="24"/>
      <c r="AM3864" s="24"/>
      <c r="AN3864" s="24"/>
      <c r="AO3864" s="24"/>
      <c r="AP3864" s="165" t="str">
        <f t="shared" si="1163"/>
        <v>20252</v>
      </c>
      <c r="AQ3864" s="203" t="str">
        <f t="shared" si="1164"/>
        <v>20252JPY</v>
      </c>
      <c r="AR3864" s="206" t="str">
        <f t="shared" si="1165"/>
        <v>YAMAHA_Mounter</v>
      </c>
      <c r="AS3864" s="22">
        <f t="shared" si="1166"/>
        <v>1</v>
      </c>
      <c r="AT3864" s="24" t="str">
        <f t="shared" si="1167"/>
        <v>0-3 months</v>
      </c>
    </row>
    <row r="3865" spans="1:46">
      <c r="A3865" s="33" t="str">
        <f t="shared" si="1158"/>
        <v>FY 24/25</v>
      </c>
      <c r="B3865" s="23">
        <v>2025</v>
      </c>
      <c r="C3865" s="23">
        <v>1</v>
      </c>
      <c r="D3865" s="202" t="str">
        <f t="shared" si="1169"/>
        <v>Q4</v>
      </c>
      <c r="E3865" s="33" t="str">
        <f t="shared" si="1175"/>
        <v>FY 24/25</v>
      </c>
      <c r="F3865" s="23">
        <v>2025</v>
      </c>
      <c r="G3865" s="23">
        <v>2</v>
      </c>
      <c r="H3865" s="29"/>
      <c r="I3865" s="204" t="str">
        <f t="shared" si="1159"/>
        <v>Q4</v>
      </c>
      <c r="J3865" s="188" t="s">
        <v>3669</v>
      </c>
      <c r="K3865" s="29" t="s">
        <v>2298</v>
      </c>
      <c r="L3865" s="24" t="s">
        <v>93</v>
      </c>
      <c r="M3865" s="13" t="s">
        <v>61</v>
      </c>
      <c r="N3865" s="22">
        <v>1</v>
      </c>
      <c r="O3865" s="22"/>
      <c r="P3865" s="202" t="str">
        <f t="shared" si="1168"/>
        <v>MAIN UNIT</v>
      </c>
      <c r="Q3865" s="22" t="s">
        <v>62</v>
      </c>
      <c r="R3865" s="22" t="s">
        <v>63</v>
      </c>
      <c r="S3865" s="22" t="s">
        <v>50</v>
      </c>
      <c r="T3865" s="22" t="s">
        <v>79</v>
      </c>
      <c r="U3865" s="22" t="s">
        <v>79</v>
      </c>
      <c r="V3865" s="22" t="s">
        <v>81</v>
      </c>
      <c r="W3865" s="22" t="s">
        <v>110</v>
      </c>
      <c r="X3865" s="104">
        <v>12840000</v>
      </c>
      <c r="Y3865" s="195" t="str">
        <f t="shared" si="1171"/>
        <v>1</v>
      </c>
      <c r="Z3865" s="196">
        <f t="shared" si="1170"/>
        <v>12840000</v>
      </c>
      <c r="AA3865" s="22">
        <v>5.11E-2</v>
      </c>
      <c r="AB3865" s="197">
        <f t="shared" si="1174"/>
        <v>656124</v>
      </c>
      <c r="AC3865" s="198">
        <f t="shared" si="1160"/>
        <v>78734.87999999999</v>
      </c>
      <c r="AD3865" s="169">
        <v>0.12</v>
      </c>
      <c r="AE3865" s="199">
        <f t="shared" si="1161"/>
        <v>0</v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29817563.811504427</v>
      </c>
      <c r="AJ3865" s="200">
        <f t="shared" si="1173"/>
        <v>3578107.6573805306</v>
      </c>
      <c r="AK3865" s="201">
        <f t="shared" si="1162"/>
        <v>0.11999999999999998</v>
      </c>
      <c r="AL3865" s="24"/>
      <c r="AM3865" s="24"/>
      <c r="AN3865" s="24"/>
      <c r="AO3865" s="24"/>
      <c r="AP3865" s="165" t="str">
        <f t="shared" si="1163"/>
        <v>20252</v>
      </c>
      <c r="AQ3865" s="203" t="str">
        <f t="shared" si="1164"/>
        <v>20252JPY</v>
      </c>
      <c r="AR3865" s="206" t="str">
        <f t="shared" si="1165"/>
        <v>YAMAHA_Mounter</v>
      </c>
      <c r="AS3865" s="22">
        <f t="shared" si="1166"/>
        <v>1</v>
      </c>
      <c r="AT3865" s="24" t="str">
        <f t="shared" si="1167"/>
        <v>0-3 months</v>
      </c>
    </row>
    <row r="3866" spans="1:46">
      <c r="A3866" s="33" t="str">
        <f t="shared" si="1158"/>
        <v>FY 24/25</v>
      </c>
      <c r="B3866" s="23">
        <v>2025</v>
      </c>
      <c r="C3866" s="23">
        <v>1</v>
      </c>
      <c r="D3866" s="202" t="str">
        <f t="shared" si="1169"/>
        <v>Q4</v>
      </c>
      <c r="E3866" s="33" t="str">
        <f t="shared" si="1175"/>
        <v>FY 24/25</v>
      </c>
      <c r="F3866" s="23">
        <v>2025</v>
      </c>
      <c r="G3866" s="23">
        <v>3</v>
      </c>
      <c r="H3866" s="29"/>
      <c r="I3866" s="204" t="str">
        <f t="shared" si="1159"/>
        <v>Q4</v>
      </c>
      <c r="J3866" s="188" t="s">
        <v>3672</v>
      </c>
      <c r="K3866" s="29" t="s">
        <v>3673</v>
      </c>
      <c r="L3866" s="24" t="s">
        <v>93</v>
      </c>
      <c r="M3866" s="13" t="s">
        <v>61</v>
      </c>
      <c r="N3866" s="22">
        <v>1</v>
      </c>
      <c r="O3866" s="22"/>
      <c r="P3866" s="202" t="str">
        <f t="shared" si="1168"/>
        <v>MAIN UNIT</v>
      </c>
      <c r="Q3866" s="22" t="s">
        <v>69</v>
      </c>
      <c r="R3866" s="22" t="s">
        <v>63</v>
      </c>
      <c r="S3866" s="22" t="s">
        <v>50</v>
      </c>
      <c r="T3866" s="22" t="s">
        <v>79</v>
      </c>
      <c r="U3866" s="22" t="s">
        <v>1072</v>
      </c>
      <c r="V3866" s="22" t="s">
        <v>113</v>
      </c>
      <c r="W3866" s="22" t="s">
        <v>65</v>
      </c>
      <c r="X3866" s="104">
        <v>840000</v>
      </c>
      <c r="Y3866" s="195" t="str">
        <f t="shared" si="1171"/>
        <v>1.13</v>
      </c>
      <c r="Z3866" s="196">
        <f t="shared" si="1170"/>
        <v>840000</v>
      </c>
      <c r="AA3866" s="22">
        <v>1.073</v>
      </c>
      <c r="AB3866" s="197">
        <f t="shared" si="1174"/>
        <v>797628.31858407077</v>
      </c>
      <c r="AC3866" s="198">
        <f t="shared" si="1160"/>
        <v>95715.398230088496</v>
      </c>
      <c r="AD3866" s="169">
        <v>0.12</v>
      </c>
      <c r="AE3866" s="199">
        <f t="shared" si="1161"/>
        <v>1</v>
      </c>
      <c r="AF3866" s="199">
        <f>IF(AND(COUNTIFS($J$18:J3866,J3866)=1,AE3866=1),1,"")</f>
        <v>1</v>
      </c>
      <c r="AG3866" s="199">
        <f>IF(C3866="","",IF(AND(COUNTIFS($J$18:J3866,J3866)=1,C3866&lt;&gt;""),1,""))</f>
        <v>1</v>
      </c>
      <c r="AH3866" s="199">
        <f>IF(G3866="","",IF(AND(COUNTIFS($J$18:J3866,J3866)=1,G3866&lt;&gt;""),1,""))</f>
        <v>1</v>
      </c>
      <c r="AI3866" s="200">
        <f t="shared" si="1172"/>
        <v>12101067.871681416</v>
      </c>
      <c r="AJ3866" s="200">
        <f t="shared" si="1173"/>
        <v>1452128.14460177</v>
      </c>
      <c r="AK3866" s="201">
        <f t="shared" si="1162"/>
        <v>0.12</v>
      </c>
      <c r="AL3866" s="24"/>
      <c r="AM3866" s="24"/>
      <c r="AN3866" s="24"/>
      <c r="AO3866" s="24"/>
      <c r="AP3866" s="165" t="str">
        <f t="shared" si="1163"/>
        <v>20253</v>
      </c>
      <c r="AQ3866" s="203" t="str">
        <f t="shared" si="1164"/>
        <v>20253RMB</v>
      </c>
      <c r="AR3866" s="206" t="str">
        <f t="shared" si="1165"/>
        <v>YAMAHA_Mounter</v>
      </c>
      <c r="AS3866" s="22">
        <f t="shared" si="1166"/>
        <v>2</v>
      </c>
      <c r="AT3866" s="24" t="str">
        <f t="shared" si="1167"/>
        <v>0-3 months</v>
      </c>
    </row>
    <row r="3867" spans="1:46">
      <c r="A3867" s="33" t="str">
        <f t="shared" si="1158"/>
        <v>FY 24/25</v>
      </c>
      <c r="B3867" s="23">
        <v>2025</v>
      </c>
      <c r="C3867" s="23">
        <v>1</v>
      </c>
      <c r="D3867" s="202" t="str">
        <f t="shared" si="1169"/>
        <v>Q4</v>
      </c>
      <c r="E3867" s="33" t="str">
        <f t="shared" si="1175"/>
        <v>FY 24/25</v>
      </c>
      <c r="F3867" s="23">
        <v>2025</v>
      </c>
      <c r="G3867" s="23">
        <v>3</v>
      </c>
      <c r="H3867" s="29"/>
      <c r="I3867" s="204" t="str">
        <f t="shared" si="1159"/>
        <v>Q4</v>
      </c>
      <c r="J3867" s="188" t="s">
        <v>3672</v>
      </c>
      <c r="K3867" s="29" t="s">
        <v>3673</v>
      </c>
      <c r="L3867" s="24" t="s">
        <v>68</v>
      </c>
      <c r="M3867" s="13" t="s">
        <v>61</v>
      </c>
      <c r="N3867" s="22">
        <v>1</v>
      </c>
      <c r="O3867" s="22"/>
      <c r="P3867" s="202" t="str">
        <f t="shared" si="1168"/>
        <v>MAIN UNIT</v>
      </c>
      <c r="Q3867" s="22" t="s">
        <v>69</v>
      </c>
      <c r="R3867" s="22" t="s">
        <v>63</v>
      </c>
      <c r="S3867" s="22" t="s">
        <v>50</v>
      </c>
      <c r="T3867" s="22" t="s">
        <v>79</v>
      </c>
      <c r="U3867" s="22" t="s">
        <v>1072</v>
      </c>
      <c r="V3867" s="22" t="s">
        <v>113</v>
      </c>
      <c r="W3867" s="22" t="s">
        <v>65</v>
      </c>
      <c r="X3867" s="104">
        <v>403000</v>
      </c>
      <c r="Y3867" s="195" t="str">
        <f t="shared" si="1171"/>
        <v>1.13</v>
      </c>
      <c r="Z3867" s="196">
        <f t="shared" si="1170"/>
        <v>403000</v>
      </c>
      <c r="AA3867" s="22">
        <v>1.073</v>
      </c>
      <c r="AB3867" s="197">
        <f t="shared" si="1174"/>
        <v>382671.68141592923</v>
      </c>
      <c r="AC3867" s="198">
        <f t="shared" si="1160"/>
        <v>45920.601769911504</v>
      </c>
      <c r="AD3867" s="169">
        <v>0.12</v>
      </c>
      <c r="AE3867" s="199">
        <f t="shared" si="1161"/>
        <v>1</v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12101067.871681416</v>
      </c>
      <c r="AJ3867" s="200">
        <f t="shared" si="1173"/>
        <v>1452128.14460177</v>
      </c>
      <c r="AK3867" s="201">
        <f t="shared" si="1162"/>
        <v>0.12</v>
      </c>
      <c r="AL3867" s="24"/>
      <c r="AM3867" s="24"/>
      <c r="AN3867" s="24"/>
      <c r="AO3867" s="24"/>
      <c r="AP3867" s="165" t="str">
        <f t="shared" si="1163"/>
        <v>20253</v>
      </c>
      <c r="AQ3867" s="203" t="str">
        <f t="shared" si="1164"/>
        <v>20253RMB</v>
      </c>
      <c r="AR3867" s="206" t="str">
        <f t="shared" si="1165"/>
        <v>YAMAHA_Mounter</v>
      </c>
      <c r="AS3867" s="22">
        <f t="shared" si="1166"/>
        <v>2</v>
      </c>
      <c r="AT3867" s="24" t="str">
        <f t="shared" si="1167"/>
        <v>0-3 months</v>
      </c>
    </row>
    <row r="3868" spans="1:46" ht="39.6">
      <c r="A3868" s="33" t="str">
        <f t="shared" si="1158"/>
        <v/>
      </c>
      <c r="B3868" s="23"/>
      <c r="C3868" s="23"/>
      <c r="D3868" s="202" t="str">
        <f t="shared" si="1169"/>
        <v/>
      </c>
      <c r="E3868" s="33" t="s">
        <v>3173</v>
      </c>
      <c r="F3868" s="23">
        <v>2024</v>
      </c>
      <c r="G3868" s="23">
        <v>12</v>
      </c>
      <c r="H3868" s="29"/>
      <c r="I3868" s="204" t="str">
        <f t="shared" si="1159"/>
        <v>Q3</v>
      </c>
      <c r="J3868" s="188"/>
      <c r="K3868" s="29"/>
      <c r="L3868" s="24" t="s">
        <v>44</v>
      </c>
      <c r="M3868" s="22" t="s">
        <v>44</v>
      </c>
      <c r="N3868" s="22">
        <v>0</v>
      </c>
      <c r="O3868" s="22"/>
      <c r="P3868" s="202" t="str">
        <f t="shared" si="1168"/>
        <v>C66 SERVICE/OTHERS</v>
      </c>
      <c r="Q3868" s="22" t="s">
        <v>46</v>
      </c>
      <c r="R3868" s="22" t="s">
        <v>46</v>
      </c>
      <c r="S3868" s="22" t="s">
        <v>53</v>
      </c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>
        <v>9000</v>
      </c>
      <c r="AC3868" s="198">
        <f t="shared" si="1160"/>
        <v>2700</v>
      </c>
      <c r="AD3868" s="162">
        <v>0.3</v>
      </c>
      <c r="AE3868" s="199">
        <f t="shared" si="1161"/>
        <v>0</v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15965524.256637167</v>
      </c>
      <c r="AJ3868" s="200">
        <f t="shared" si="1173"/>
        <v>2480116.5996584073</v>
      </c>
      <c r="AK3868" s="201">
        <f t="shared" si="1162"/>
        <v>0.15534200817911609</v>
      </c>
      <c r="AL3868" s="24"/>
      <c r="AM3868" s="24"/>
      <c r="AN3868" s="24"/>
      <c r="AO3868" s="24"/>
      <c r="AP3868" s="165" t="str">
        <f t="shared" si="1163"/>
        <v>202412</v>
      </c>
      <c r="AQ3868" s="203" t="str">
        <f t="shared" si="1164"/>
        <v/>
      </c>
      <c r="AR3868" s="206" t="str">
        <f t="shared" si="1165"/>
        <v>C66 SERVICE</v>
      </c>
      <c r="AS3868" s="22" t="str">
        <f t="shared" si="1166"/>
        <v/>
      </c>
      <c r="AT3868" s="24" t="str">
        <f t="shared" si="1167"/>
        <v/>
      </c>
    </row>
    <row r="3869" spans="1:46" ht="39.6">
      <c r="A3869" s="33" t="str">
        <f t="shared" si="1158"/>
        <v/>
      </c>
      <c r="B3869" s="23"/>
      <c r="C3869" s="23"/>
      <c r="D3869" s="202" t="str">
        <f t="shared" si="1169"/>
        <v/>
      </c>
      <c r="E3869" s="33" t="s">
        <v>3173</v>
      </c>
      <c r="F3869" s="23">
        <v>2024</v>
      </c>
      <c r="G3869" s="23">
        <v>12</v>
      </c>
      <c r="H3869" s="29"/>
      <c r="I3869" s="204" t="str">
        <f t="shared" si="1159"/>
        <v>Q3</v>
      </c>
      <c r="J3869" s="188"/>
      <c r="K3869" s="29"/>
      <c r="L3869" s="24" t="s">
        <v>44</v>
      </c>
      <c r="M3869" s="22" t="s">
        <v>44</v>
      </c>
      <c r="N3869" s="22">
        <v>0</v>
      </c>
      <c r="O3869" s="22"/>
      <c r="P3869" s="202" t="str">
        <f t="shared" si="1168"/>
        <v>C66 SERVICE/OTHERS</v>
      </c>
      <c r="Q3869" s="22" t="s">
        <v>46</v>
      </c>
      <c r="R3869" s="22" t="s">
        <v>46</v>
      </c>
      <c r="S3869" s="22" t="s">
        <v>52</v>
      </c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>
        <v>118000</v>
      </c>
      <c r="AC3869" s="198">
        <f t="shared" si="1160"/>
        <v>35400</v>
      </c>
      <c r="AD3869" s="162">
        <v>0.3</v>
      </c>
      <c r="AE3869" s="199">
        <f t="shared" si="1161"/>
        <v>0</v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15965524.256637167</v>
      </c>
      <c r="AJ3869" s="200">
        <f t="shared" si="1173"/>
        <v>2480116.5996584073</v>
      </c>
      <c r="AK3869" s="201">
        <f t="shared" si="1162"/>
        <v>0.15534200817911609</v>
      </c>
      <c r="AL3869" s="24"/>
      <c r="AM3869" s="24"/>
      <c r="AN3869" s="24"/>
      <c r="AO3869" s="24"/>
      <c r="AP3869" s="165" t="str">
        <f t="shared" si="1163"/>
        <v>202412</v>
      </c>
      <c r="AQ3869" s="203" t="str">
        <f t="shared" si="1164"/>
        <v/>
      </c>
      <c r="AR3869" s="206" t="str">
        <f t="shared" si="1165"/>
        <v>C66 SERVICE</v>
      </c>
      <c r="AS3869" s="22" t="str">
        <f t="shared" si="1166"/>
        <v/>
      </c>
      <c r="AT3869" s="24" t="str">
        <f t="shared" si="1167"/>
        <v/>
      </c>
    </row>
    <row r="3870" spans="1:46" ht="39.6">
      <c r="A3870" s="33" t="str">
        <f t="shared" si="1158"/>
        <v/>
      </c>
      <c r="B3870" s="23"/>
      <c r="C3870" s="23"/>
      <c r="D3870" s="202" t="str">
        <f t="shared" si="1169"/>
        <v/>
      </c>
      <c r="E3870" s="33" t="s">
        <v>3173</v>
      </c>
      <c r="F3870" s="23">
        <v>2024</v>
      </c>
      <c r="G3870" s="23">
        <v>12</v>
      </c>
      <c r="H3870" s="29"/>
      <c r="I3870" s="204" t="str">
        <f t="shared" si="1159"/>
        <v>Q3</v>
      </c>
      <c r="J3870" s="188"/>
      <c r="K3870" s="29"/>
      <c r="L3870" s="24" t="s">
        <v>44</v>
      </c>
      <c r="M3870" s="22" t="s">
        <v>44</v>
      </c>
      <c r="N3870" s="22">
        <v>0</v>
      </c>
      <c r="O3870" s="22"/>
      <c r="P3870" s="202" t="str">
        <f t="shared" si="1168"/>
        <v>C66 SERVICE/OTHERS</v>
      </c>
      <c r="Q3870" s="22" t="s">
        <v>46</v>
      </c>
      <c r="R3870" s="22" t="s">
        <v>46</v>
      </c>
      <c r="S3870" s="22" t="s">
        <v>51</v>
      </c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>
        <v>203000</v>
      </c>
      <c r="AC3870" s="198">
        <f t="shared" si="1160"/>
        <v>60900</v>
      </c>
      <c r="AD3870" s="162">
        <v>0.3</v>
      </c>
      <c r="AE3870" s="199">
        <f t="shared" si="1161"/>
        <v>0</v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15965524.256637167</v>
      </c>
      <c r="AJ3870" s="200">
        <f t="shared" si="1173"/>
        <v>2480116.5996584073</v>
      </c>
      <c r="AK3870" s="201">
        <f t="shared" si="1162"/>
        <v>0.15534200817911609</v>
      </c>
      <c r="AL3870" s="24"/>
      <c r="AM3870" s="24"/>
      <c r="AN3870" s="24"/>
      <c r="AO3870" s="24"/>
      <c r="AP3870" s="165" t="str">
        <f t="shared" si="1163"/>
        <v>202412</v>
      </c>
      <c r="AQ3870" s="203" t="str">
        <f t="shared" si="1164"/>
        <v/>
      </c>
      <c r="AR3870" s="206" t="str">
        <f t="shared" si="1165"/>
        <v>C66 SERVICE</v>
      </c>
      <c r="AS3870" s="22" t="str">
        <f t="shared" si="1166"/>
        <v/>
      </c>
      <c r="AT3870" s="24" t="str">
        <f t="shared" si="1167"/>
        <v/>
      </c>
    </row>
    <row r="3871" spans="1:46" ht="39.6">
      <c r="A3871" s="33" t="str">
        <f t="shared" si="1158"/>
        <v/>
      </c>
      <c r="B3871" s="23"/>
      <c r="C3871" s="23"/>
      <c r="D3871" s="202" t="str">
        <f t="shared" si="1169"/>
        <v/>
      </c>
      <c r="E3871" s="33" t="s">
        <v>3173</v>
      </c>
      <c r="F3871" s="23">
        <v>2024</v>
      </c>
      <c r="G3871" s="23">
        <v>12</v>
      </c>
      <c r="H3871" s="29"/>
      <c r="I3871" s="204" t="str">
        <f t="shared" si="1159"/>
        <v>Q3</v>
      </c>
      <c r="J3871" s="188"/>
      <c r="K3871" s="29"/>
      <c r="L3871" s="24" t="s">
        <v>44</v>
      </c>
      <c r="M3871" s="22" t="s">
        <v>44</v>
      </c>
      <c r="N3871" s="22">
        <v>0</v>
      </c>
      <c r="O3871" s="22"/>
      <c r="P3871" s="202" t="str">
        <f t="shared" si="1168"/>
        <v>C66 SERVICE/OTHERS</v>
      </c>
      <c r="Q3871" s="22" t="s">
        <v>46</v>
      </c>
      <c r="R3871" s="22" t="s">
        <v>46</v>
      </c>
      <c r="S3871" s="22" t="s">
        <v>50</v>
      </c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>
        <v>149000</v>
      </c>
      <c r="AC3871" s="198">
        <f t="shared" si="1160"/>
        <v>44700</v>
      </c>
      <c r="AD3871" s="162">
        <v>0.3</v>
      </c>
      <c r="AE3871" s="199">
        <f t="shared" si="1161"/>
        <v>0</v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15965524.256637167</v>
      </c>
      <c r="AJ3871" s="200">
        <f t="shared" si="1173"/>
        <v>2480116.5996584073</v>
      </c>
      <c r="AK3871" s="201">
        <f t="shared" si="1162"/>
        <v>0.15534200817911609</v>
      </c>
      <c r="AL3871" s="24"/>
      <c r="AM3871" s="24"/>
      <c r="AN3871" s="24"/>
      <c r="AO3871" s="24"/>
      <c r="AP3871" s="165" t="str">
        <f t="shared" si="1163"/>
        <v>202412</v>
      </c>
      <c r="AQ3871" s="203" t="str">
        <f t="shared" si="1164"/>
        <v/>
      </c>
      <c r="AR3871" s="206" t="str">
        <f t="shared" si="1165"/>
        <v>C66 SERVICE</v>
      </c>
      <c r="AS3871" s="22" t="str">
        <f t="shared" si="1166"/>
        <v/>
      </c>
      <c r="AT3871" s="24" t="str">
        <f t="shared" si="1167"/>
        <v/>
      </c>
    </row>
    <row r="3872" spans="1:46">
      <c r="A3872" s="33" t="str">
        <f t="shared" ref="A3872:A3935" si="1176">IF(C3872="cancel","cancel",IFERROR(IF(D3872="Q4","FY "&amp;RIGHT(B3872,2)-1&amp;"/"&amp;RIGHT(B3872,2),"FY "&amp;RIGHT(B3872,2)&amp;"/"&amp;RIGHT(B3872,2)+1),""))</f>
        <v>FY 24/25</v>
      </c>
      <c r="B3872" s="23">
        <v>2024</v>
      </c>
      <c r="C3872" s="23">
        <v>12</v>
      </c>
      <c r="D3872" s="202" t="str">
        <f t="shared" si="1169"/>
        <v>Q3</v>
      </c>
      <c r="E3872" s="33" t="str">
        <f t="shared" si="1175"/>
        <v>FY 24/25</v>
      </c>
      <c r="F3872" s="23">
        <v>2025</v>
      </c>
      <c r="G3872" s="23">
        <v>1</v>
      </c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>Q4</v>
      </c>
      <c r="J3872" s="188" t="s">
        <v>3676</v>
      </c>
      <c r="K3872" s="29" t="s">
        <v>3677</v>
      </c>
      <c r="L3872" s="24" t="s">
        <v>93</v>
      </c>
      <c r="M3872" s="13" t="s">
        <v>61</v>
      </c>
      <c r="N3872" s="22">
        <v>1</v>
      </c>
      <c r="O3872" s="22"/>
      <c r="P3872" s="202" t="str">
        <f t="shared" si="1168"/>
        <v>MAIN UNIT</v>
      </c>
      <c r="Q3872" s="22" t="s">
        <v>62</v>
      </c>
      <c r="R3872" s="22" t="s">
        <v>63</v>
      </c>
      <c r="S3872" s="22" t="s">
        <v>50</v>
      </c>
      <c r="T3872" s="22" t="s">
        <v>79</v>
      </c>
      <c r="U3872" s="22" t="s">
        <v>480</v>
      </c>
      <c r="V3872" s="22" t="s">
        <v>113</v>
      </c>
      <c r="W3872" s="22" t="s">
        <v>110</v>
      </c>
      <c r="X3872" s="104">
        <v>17200000</v>
      </c>
      <c r="Y3872" s="195" t="str">
        <f t="shared" si="1171"/>
        <v>1</v>
      </c>
      <c r="Z3872" s="196">
        <f t="shared" si="1170"/>
        <v>17200000</v>
      </c>
      <c r="AA3872" s="22">
        <v>5.0599999999999999E-2</v>
      </c>
      <c r="AB3872" s="197">
        <f t="shared" si="1174"/>
        <v>870320</v>
      </c>
      <c r="AC3872" s="198">
        <f t="shared" ref="AC3872:AC3935" si="1178">IF(R3872&lt;&gt;"",AB3872*AD3872,"")</f>
        <v>149346.91200000001</v>
      </c>
      <c r="AD3872" s="169">
        <v>0.1716</v>
      </c>
      <c r="AE3872" s="199">
        <f t="shared" ref="AE3872:AE3935" si="1179">IF(Q3872="","",IF(Q3872="Yes",1,0))</f>
        <v>0</v>
      </c>
      <c r="AF3872" s="199" t="str">
        <f>IF(AND(COUNTIFS($J$18:J3872,J3872)=1,AE3872=1),1,"")</f>
        <v/>
      </c>
      <c r="AG3872" s="199">
        <f>IF(C3872="","",IF(AND(COUNTIFS($J$18:J3872,J3872)=1,C3872&lt;&gt;""),1,""))</f>
        <v>1</v>
      </c>
      <c r="AH3872" s="199">
        <f>IF(G3872="","",IF(AND(COUNTIFS($J$18:J3872,J3872)=1,G3872&lt;&gt;""),1,""))</f>
        <v>1</v>
      </c>
      <c r="AI3872" s="200">
        <f t="shared" si="1172"/>
        <v>16190947.162761064</v>
      </c>
      <c r="AJ3872" s="200">
        <f t="shared" si="1173"/>
        <v>2256328.1660673413</v>
      </c>
      <c r="AK3872" s="201">
        <f t="shared" ref="AK3872:AK3935" si="1180">IF(AJ3872&gt;0,AJ3872/AI3872,"")</f>
        <v>0.13935739171929745</v>
      </c>
      <c r="AL3872" s="24"/>
      <c r="AM3872" s="24"/>
      <c r="AN3872" s="24"/>
      <c r="AO3872" s="24"/>
      <c r="AP3872" s="165" t="str">
        <f t="shared" ref="AP3872:AP3935" si="1181">IF(F3872="","",F3872&amp;G3872)</f>
        <v>20251</v>
      </c>
      <c r="AQ3872" s="203" t="str">
        <f t="shared" ref="AQ3872:AQ3935" si="1182">IF(W3872="","",F3872&amp;G3872&amp;W3872)</f>
        <v>20251JPY</v>
      </c>
      <c r="AR3872" s="206" t="str">
        <f t="shared" ref="AR3872:AR3935" si="1183">IFERROR(IF(AND(M3872="YAMAHA", R3872="C28"), "YAMAHA_Non_Mounter", IF(AND(M3872="YAMAHA", R3872="C49"), "YAMAHA_Mounter", M3872)),"")</f>
        <v>YAMAHA_Mounter</v>
      </c>
      <c r="AS3872" s="22">
        <f t="shared" ref="AS3872:AS3935" si="1184">IFERROR(IF(OR(G3872="TBA", G3872=""), "", DATEDIF(DATE(B3872, C3872, 1), DATE(F3872, G3872, 1), "M")),"")</f>
        <v>1</v>
      </c>
      <c r="AT3872" s="24" t="str">
        <f t="shared" ref="AT3872:AT3935" si="1185">IF(ISNUMBER(AS3872), IF(AS3872&gt;=0, IF(AS3872&lt;=3, "0-3 months", IF(AS3872&lt;=6, "4-6 months", "&gt; 6 months"))), "")</f>
        <v>0-3 months</v>
      </c>
    </row>
    <row r="3873" spans="1:46">
      <c r="A3873" s="33" t="str">
        <f t="shared" si="1176"/>
        <v>FY 24/25</v>
      </c>
      <c r="B3873" s="23">
        <v>2025</v>
      </c>
      <c r="C3873" s="23">
        <v>1</v>
      </c>
      <c r="D3873" s="202" t="str">
        <f t="shared" si="1169"/>
        <v>Q4</v>
      </c>
      <c r="E3873" s="33" t="str">
        <f t="shared" si="1175"/>
        <v>FY 24/25</v>
      </c>
      <c r="F3873" s="23">
        <v>2025</v>
      </c>
      <c r="G3873" s="23">
        <v>2</v>
      </c>
      <c r="H3873" s="29"/>
      <c r="I3873" s="204" t="str">
        <f t="shared" si="1177"/>
        <v>Q4</v>
      </c>
      <c r="J3873" s="188" t="s">
        <v>3678</v>
      </c>
      <c r="K3873" s="29" t="s">
        <v>2543</v>
      </c>
      <c r="L3873" s="24" t="s">
        <v>93</v>
      </c>
      <c r="M3873" s="13" t="s">
        <v>61</v>
      </c>
      <c r="N3873" s="22">
        <v>1</v>
      </c>
      <c r="O3873" s="22"/>
      <c r="P3873" s="202" t="str">
        <f t="shared" ref="P3873:P3936" si="1186">IF(M3873="","",IF(AND(N3873&gt;0,L3873&lt;&gt;""),"MAIN UNIT",IF(AND(O3873&gt;0,L3873&lt;&gt;""),"SERVICE/ PARTS","C66 SERVICE/OTHERS")))</f>
        <v>MAIN UNIT</v>
      </c>
      <c r="Q3873" s="22" t="s">
        <v>62</v>
      </c>
      <c r="R3873" s="22" t="s">
        <v>63</v>
      </c>
      <c r="S3873" s="22" t="s">
        <v>50</v>
      </c>
      <c r="T3873" s="22" t="s">
        <v>79</v>
      </c>
      <c r="U3873" s="22" t="s">
        <v>79</v>
      </c>
      <c r="V3873" s="22" t="s">
        <v>2012</v>
      </c>
      <c r="W3873" s="22" t="s">
        <v>110</v>
      </c>
      <c r="X3873" s="104">
        <v>16000000</v>
      </c>
      <c r="Y3873" s="195" t="str">
        <f t="shared" si="1171"/>
        <v>1</v>
      </c>
      <c r="Z3873" s="196">
        <f t="shared" si="1170"/>
        <v>16000000</v>
      </c>
      <c r="AA3873" s="22">
        <v>5.11E-2</v>
      </c>
      <c r="AB3873" s="197">
        <f t="shared" si="1174"/>
        <v>817600</v>
      </c>
      <c r="AC3873" s="198">
        <f t="shared" si="1178"/>
        <v>98112</v>
      </c>
      <c r="AD3873" s="169">
        <v>0.12</v>
      </c>
      <c r="AE3873" s="199">
        <f t="shared" si="1179"/>
        <v>0</v>
      </c>
      <c r="AF3873" s="199" t="str">
        <f>IF(AND(COUNTIFS($J$18:J3873,J3873)=1,AE3873=1),1,"")</f>
        <v/>
      </c>
      <c r="AG3873" s="199">
        <f>IF(C3873="","",IF(AND(COUNTIFS($J$18:J3873,J3873)=1,C3873&lt;&gt;""),1,""))</f>
        <v>1</v>
      </c>
      <c r="AH3873" s="199">
        <f>IF(G3873="","",IF(AND(COUNTIFS($J$18:J3873,J3873)=1,G3873&lt;&gt;""),1,""))</f>
        <v>1</v>
      </c>
      <c r="AI3873" s="200">
        <f t="shared" si="1172"/>
        <v>29817563.811504427</v>
      </c>
      <c r="AJ3873" s="200">
        <f t="shared" si="1173"/>
        <v>3578107.6573805306</v>
      </c>
      <c r="AK3873" s="201">
        <f t="shared" si="1180"/>
        <v>0.11999999999999998</v>
      </c>
      <c r="AL3873" s="24"/>
      <c r="AM3873" s="24"/>
      <c r="AN3873" s="24"/>
      <c r="AO3873" s="24"/>
      <c r="AP3873" s="165" t="str">
        <f t="shared" si="1181"/>
        <v>20252</v>
      </c>
      <c r="AQ3873" s="203" t="str">
        <f t="shared" si="1182"/>
        <v>20252JPY</v>
      </c>
      <c r="AR3873" s="206" t="str">
        <f t="shared" si="1183"/>
        <v>YAMAHA_Mounter</v>
      </c>
      <c r="AS3873" s="22">
        <f t="shared" si="1184"/>
        <v>1</v>
      </c>
      <c r="AT3873" s="24" t="str">
        <f t="shared" si="1185"/>
        <v>0-3 months</v>
      </c>
    </row>
    <row r="3874" spans="1:46">
      <c r="A3874" s="33" t="str">
        <f t="shared" si="1176"/>
        <v>FY 24/25</v>
      </c>
      <c r="B3874" s="23">
        <v>2025</v>
      </c>
      <c r="C3874" s="23">
        <v>1</v>
      </c>
      <c r="D3874" s="202" t="str">
        <f t="shared" si="1169"/>
        <v>Q4</v>
      </c>
      <c r="E3874" s="33" t="str">
        <f t="shared" si="1175"/>
        <v>FY 24/25</v>
      </c>
      <c r="F3874" s="23">
        <v>2025</v>
      </c>
      <c r="G3874" s="23">
        <v>2</v>
      </c>
      <c r="H3874" s="29"/>
      <c r="I3874" s="204" t="str">
        <f t="shared" si="1177"/>
        <v>Q4</v>
      </c>
      <c r="J3874" s="188" t="s">
        <v>3679</v>
      </c>
      <c r="K3874" s="29" t="s">
        <v>3483</v>
      </c>
      <c r="L3874" s="24" t="s">
        <v>93</v>
      </c>
      <c r="M3874" s="13" t="s">
        <v>61</v>
      </c>
      <c r="N3874" s="22">
        <v>1</v>
      </c>
      <c r="O3874" s="22"/>
      <c r="P3874" s="202" t="str">
        <f t="shared" si="1186"/>
        <v>MAIN UNIT</v>
      </c>
      <c r="Q3874" s="22" t="s">
        <v>62</v>
      </c>
      <c r="R3874" s="22" t="s">
        <v>63</v>
      </c>
      <c r="S3874" s="22" t="s">
        <v>51</v>
      </c>
      <c r="T3874" s="22" t="s">
        <v>445</v>
      </c>
      <c r="U3874" s="22" t="s">
        <v>71</v>
      </c>
      <c r="V3874" s="22" t="s">
        <v>1401</v>
      </c>
      <c r="W3874" s="22" t="s">
        <v>65</v>
      </c>
      <c r="X3874" s="104">
        <v>659040</v>
      </c>
      <c r="Y3874" s="195" t="str">
        <f t="shared" si="1171"/>
        <v>1.13</v>
      </c>
      <c r="Z3874" s="196">
        <f t="shared" si="1170"/>
        <v>659040</v>
      </c>
      <c r="AA3874" s="22">
        <v>1.073</v>
      </c>
      <c r="AB3874" s="197">
        <f t="shared" si="1174"/>
        <v>625796.38938053104</v>
      </c>
      <c r="AC3874" s="198">
        <f t="shared" si="1178"/>
        <v>75095.566725663724</v>
      </c>
      <c r="AD3874" s="169">
        <v>0.12</v>
      </c>
      <c r="AE3874" s="199">
        <f t="shared" si="1179"/>
        <v>0</v>
      </c>
      <c r="AF3874" s="199" t="str">
        <f>IF(AND(COUNTIFS($J$18:J3874,J3874)=1,AE3874=1),1,"")</f>
        <v/>
      </c>
      <c r="AG3874" s="199">
        <f>IF(C3874="","",IF(AND(COUNTIFS($J$18:J3874,J3874)=1,C3874&lt;&gt;""),1,""))</f>
        <v>1</v>
      </c>
      <c r="AH3874" s="199">
        <f>IF(G3874="","",IF(AND(COUNTIFS($J$18:J3874,J3874)=1,G3874&lt;&gt;""),1,""))</f>
        <v>1</v>
      </c>
      <c r="AI3874" s="200">
        <f t="shared" si="1172"/>
        <v>29817563.811504427</v>
      </c>
      <c r="AJ3874" s="200">
        <f t="shared" si="1173"/>
        <v>3578107.6573805306</v>
      </c>
      <c r="AK3874" s="201">
        <f t="shared" si="1180"/>
        <v>0.11999999999999998</v>
      </c>
      <c r="AL3874" s="24"/>
      <c r="AM3874" s="24"/>
      <c r="AN3874" s="24"/>
      <c r="AO3874" s="24"/>
      <c r="AP3874" s="165" t="str">
        <f t="shared" si="1181"/>
        <v>20252</v>
      </c>
      <c r="AQ3874" s="203" t="str">
        <f t="shared" si="1182"/>
        <v>20252RMB</v>
      </c>
      <c r="AR3874" s="206" t="str">
        <f t="shared" si="1183"/>
        <v>YAMAHA_Mounter</v>
      </c>
      <c r="AS3874" s="22">
        <f t="shared" si="1184"/>
        <v>1</v>
      </c>
      <c r="AT3874" s="24" t="str">
        <f t="shared" si="1185"/>
        <v>0-3 months</v>
      </c>
    </row>
    <row r="3875" spans="1:46">
      <c r="A3875" s="33" t="str">
        <f t="shared" si="1176"/>
        <v>FY 24/25</v>
      </c>
      <c r="B3875" s="23">
        <v>2025</v>
      </c>
      <c r="C3875" s="23">
        <v>1</v>
      </c>
      <c r="D3875" s="202" t="str">
        <f t="shared" si="1169"/>
        <v>Q4</v>
      </c>
      <c r="E3875" s="33" t="str">
        <f t="shared" si="1175"/>
        <v>FY 24/25</v>
      </c>
      <c r="F3875" s="23">
        <v>2025</v>
      </c>
      <c r="G3875" s="23">
        <v>2</v>
      </c>
      <c r="H3875" s="29"/>
      <c r="I3875" s="204" t="str">
        <f t="shared" si="1177"/>
        <v>Q4</v>
      </c>
      <c r="J3875" s="188" t="s">
        <v>3680</v>
      </c>
      <c r="K3875" s="29" t="s">
        <v>3681</v>
      </c>
      <c r="L3875" s="24" t="s">
        <v>93</v>
      </c>
      <c r="M3875" s="13" t="s">
        <v>61</v>
      </c>
      <c r="N3875" s="22">
        <v>1</v>
      </c>
      <c r="O3875" s="22"/>
      <c r="P3875" s="202" t="str">
        <f t="shared" si="1186"/>
        <v>MAIN UNIT</v>
      </c>
      <c r="Q3875" s="22" t="s">
        <v>69</v>
      </c>
      <c r="R3875" s="22" t="s">
        <v>63</v>
      </c>
      <c r="S3875" s="22" t="s">
        <v>51</v>
      </c>
      <c r="T3875" s="22" t="s">
        <v>89</v>
      </c>
      <c r="U3875" s="22" t="s">
        <v>71</v>
      </c>
      <c r="V3875" s="22" t="s">
        <v>1401</v>
      </c>
      <c r="W3875" s="22" t="s">
        <v>65</v>
      </c>
      <c r="X3875" s="104">
        <v>882500</v>
      </c>
      <c r="Y3875" s="195" t="str">
        <f t="shared" si="1171"/>
        <v>1.13</v>
      </c>
      <c r="Z3875" s="196">
        <f t="shared" si="1170"/>
        <v>882500</v>
      </c>
      <c r="AA3875" s="22">
        <v>1.073</v>
      </c>
      <c r="AB3875" s="197">
        <f t="shared" si="1174"/>
        <v>837984.51327433635</v>
      </c>
      <c r="AC3875" s="198">
        <f t="shared" si="1178"/>
        <v>100558.14159292036</v>
      </c>
      <c r="AD3875" s="169">
        <v>0.12</v>
      </c>
      <c r="AE3875" s="199">
        <f t="shared" si="1179"/>
        <v>1</v>
      </c>
      <c r="AF3875" s="199">
        <f>IF(AND(COUNTIFS($J$18:J3875,J3875)=1,AE3875=1),1,"")</f>
        <v>1</v>
      </c>
      <c r="AG3875" s="199">
        <f>IF(C3875="","",IF(AND(COUNTIFS($J$18:J3875,J3875)=1,C3875&lt;&gt;""),1,""))</f>
        <v>1</v>
      </c>
      <c r="AH3875" s="199">
        <f>IF(G3875="","",IF(AND(COUNTIFS($J$18:J3875,J3875)=1,G3875&lt;&gt;""),1,""))</f>
        <v>1</v>
      </c>
      <c r="AI3875" s="200">
        <f t="shared" si="1172"/>
        <v>29817563.811504427</v>
      </c>
      <c r="AJ3875" s="200">
        <f t="shared" si="1173"/>
        <v>3578107.6573805306</v>
      </c>
      <c r="AK3875" s="201">
        <f t="shared" si="1180"/>
        <v>0.11999999999999998</v>
      </c>
      <c r="AL3875" s="24"/>
      <c r="AM3875" s="24"/>
      <c r="AN3875" s="24"/>
      <c r="AO3875" s="24"/>
      <c r="AP3875" s="165" t="str">
        <f t="shared" si="1181"/>
        <v>20252</v>
      </c>
      <c r="AQ3875" s="203" t="str">
        <f t="shared" si="1182"/>
        <v>20252RMB</v>
      </c>
      <c r="AR3875" s="206" t="str">
        <f t="shared" si="1183"/>
        <v>YAMAHA_Mounter</v>
      </c>
      <c r="AS3875" s="22">
        <f t="shared" si="1184"/>
        <v>1</v>
      </c>
      <c r="AT3875" s="24" t="str">
        <f t="shared" si="1185"/>
        <v>0-3 months</v>
      </c>
    </row>
    <row r="3876" spans="1:46">
      <c r="A3876" s="33" t="str">
        <f t="shared" si="1176"/>
        <v>FY 24/25</v>
      </c>
      <c r="B3876" s="23">
        <v>2025</v>
      </c>
      <c r="C3876" s="23">
        <v>1</v>
      </c>
      <c r="D3876" s="202" t="str">
        <f t="shared" si="1169"/>
        <v>Q4</v>
      </c>
      <c r="E3876" s="33" t="str">
        <f t="shared" si="1175"/>
        <v>FY 24/25</v>
      </c>
      <c r="F3876" s="23">
        <v>2025</v>
      </c>
      <c r="G3876" s="23">
        <v>2</v>
      </c>
      <c r="H3876" s="29"/>
      <c r="I3876" s="204" t="str">
        <f t="shared" si="1177"/>
        <v>Q4</v>
      </c>
      <c r="J3876" s="188" t="s">
        <v>3680</v>
      </c>
      <c r="K3876" s="29" t="s">
        <v>3681</v>
      </c>
      <c r="L3876" s="24" t="s">
        <v>93</v>
      </c>
      <c r="M3876" s="13" t="s">
        <v>61</v>
      </c>
      <c r="N3876" s="22">
        <v>1</v>
      </c>
      <c r="O3876" s="22"/>
      <c r="P3876" s="202" t="str">
        <f t="shared" si="1186"/>
        <v>MAIN UNIT</v>
      </c>
      <c r="Q3876" s="22" t="s">
        <v>69</v>
      </c>
      <c r="R3876" s="22" t="s">
        <v>63</v>
      </c>
      <c r="S3876" s="22" t="s">
        <v>51</v>
      </c>
      <c r="T3876" s="22" t="s">
        <v>89</v>
      </c>
      <c r="U3876" s="22" t="s">
        <v>71</v>
      </c>
      <c r="V3876" s="22" t="s">
        <v>1401</v>
      </c>
      <c r="W3876" s="22" t="s">
        <v>65</v>
      </c>
      <c r="X3876" s="104">
        <v>882500</v>
      </c>
      <c r="Y3876" s="195" t="str">
        <f t="shared" si="1171"/>
        <v>1.13</v>
      </c>
      <c r="Z3876" s="196">
        <f t="shared" si="1170"/>
        <v>882500</v>
      </c>
      <c r="AA3876" s="22">
        <v>1.073</v>
      </c>
      <c r="AB3876" s="197">
        <f t="shared" si="1174"/>
        <v>837984.51327433635</v>
      </c>
      <c r="AC3876" s="198">
        <f t="shared" si="1178"/>
        <v>100558.14159292036</v>
      </c>
      <c r="AD3876" s="169">
        <v>0.12</v>
      </c>
      <c r="AE3876" s="199">
        <f t="shared" si="1179"/>
        <v>1</v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29817563.811504427</v>
      </c>
      <c r="AJ3876" s="200">
        <f t="shared" si="1173"/>
        <v>3578107.6573805306</v>
      </c>
      <c r="AK3876" s="201">
        <f t="shared" si="1180"/>
        <v>0.11999999999999998</v>
      </c>
      <c r="AL3876" s="24"/>
      <c r="AM3876" s="24"/>
      <c r="AN3876" s="24"/>
      <c r="AO3876" s="24"/>
      <c r="AP3876" s="165" t="str">
        <f t="shared" si="1181"/>
        <v>20252</v>
      </c>
      <c r="AQ3876" s="203" t="str">
        <f t="shared" si="1182"/>
        <v>20252RMB</v>
      </c>
      <c r="AR3876" s="206" t="str">
        <f t="shared" si="1183"/>
        <v>YAMAHA_Mounter</v>
      </c>
      <c r="AS3876" s="22">
        <f t="shared" si="1184"/>
        <v>1</v>
      </c>
      <c r="AT3876" s="24" t="str">
        <f t="shared" si="1185"/>
        <v>0-3 months</v>
      </c>
    </row>
    <row r="3877" spans="1:46">
      <c r="A3877" s="33" t="str">
        <f t="shared" si="1176"/>
        <v>FY 24/25</v>
      </c>
      <c r="B3877" s="23">
        <v>2025</v>
      </c>
      <c r="C3877" s="23">
        <v>1</v>
      </c>
      <c r="D3877" s="202" t="str">
        <f t="shared" si="1169"/>
        <v>Q4</v>
      </c>
      <c r="E3877" s="33" t="str">
        <f t="shared" si="1175"/>
        <v>FY 24/25</v>
      </c>
      <c r="F3877" s="23">
        <v>2025</v>
      </c>
      <c r="G3877" s="23">
        <v>2</v>
      </c>
      <c r="H3877" s="29"/>
      <c r="I3877" s="204" t="str">
        <f t="shared" si="1177"/>
        <v>Q4</v>
      </c>
      <c r="J3877" s="188" t="s">
        <v>3680</v>
      </c>
      <c r="K3877" s="29" t="s">
        <v>3681</v>
      </c>
      <c r="L3877" s="24" t="s">
        <v>68</v>
      </c>
      <c r="M3877" s="13" t="s">
        <v>61</v>
      </c>
      <c r="N3877" s="22">
        <v>1</v>
      </c>
      <c r="O3877" s="22"/>
      <c r="P3877" s="202" t="str">
        <f t="shared" si="1186"/>
        <v>MAIN UNIT</v>
      </c>
      <c r="Q3877" s="22" t="s">
        <v>69</v>
      </c>
      <c r="R3877" s="22" t="s">
        <v>63</v>
      </c>
      <c r="S3877" s="22" t="s">
        <v>51</v>
      </c>
      <c r="T3877" s="22" t="s">
        <v>89</v>
      </c>
      <c r="U3877" s="22" t="s">
        <v>71</v>
      </c>
      <c r="V3877" s="22" t="s">
        <v>1401</v>
      </c>
      <c r="W3877" s="22" t="s">
        <v>65</v>
      </c>
      <c r="X3877" s="104">
        <v>882500</v>
      </c>
      <c r="Y3877" s="195" t="str">
        <f t="shared" si="1171"/>
        <v>1.13</v>
      </c>
      <c r="Z3877" s="196">
        <f t="shared" si="1170"/>
        <v>882500</v>
      </c>
      <c r="AA3877" s="22">
        <v>1.073</v>
      </c>
      <c r="AB3877" s="197">
        <f t="shared" si="1174"/>
        <v>837984.51327433635</v>
      </c>
      <c r="AC3877" s="198">
        <f t="shared" si="1178"/>
        <v>100558.14159292036</v>
      </c>
      <c r="AD3877" s="169">
        <v>0.12</v>
      </c>
      <c r="AE3877" s="199">
        <f t="shared" si="1179"/>
        <v>1</v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29817563.811504427</v>
      </c>
      <c r="AJ3877" s="200">
        <f t="shared" si="1173"/>
        <v>3578107.6573805306</v>
      </c>
      <c r="AK3877" s="201">
        <f t="shared" si="1180"/>
        <v>0.11999999999999998</v>
      </c>
      <c r="AL3877" s="24"/>
      <c r="AM3877" s="24"/>
      <c r="AN3877" s="24"/>
      <c r="AO3877" s="24"/>
      <c r="AP3877" s="165" t="str">
        <f t="shared" si="1181"/>
        <v>20252</v>
      </c>
      <c r="AQ3877" s="203" t="str">
        <f t="shared" si="1182"/>
        <v>20252RMB</v>
      </c>
      <c r="AR3877" s="206" t="str">
        <f t="shared" si="1183"/>
        <v>YAMAHA_Mounter</v>
      </c>
      <c r="AS3877" s="22">
        <f t="shared" si="1184"/>
        <v>1</v>
      </c>
      <c r="AT3877" s="24" t="str">
        <f t="shared" si="1185"/>
        <v>0-3 months</v>
      </c>
    </row>
    <row r="3878" spans="1:46">
      <c r="A3878" s="33" t="str">
        <f t="shared" si="1176"/>
        <v>FY 24/25</v>
      </c>
      <c r="B3878" s="23">
        <v>2025</v>
      </c>
      <c r="C3878" s="23">
        <v>1</v>
      </c>
      <c r="D3878" s="202" t="str">
        <f t="shared" si="1169"/>
        <v>Q4</v>
      </c>
      <c r="E3878" s="33" t="str">
        <f t="shared" si="1175"/>
        <v>FY 24/25</v>
      </c>
      <c r="F3878" s="23">
        <v>2025</v>
      </c>
      <c r="G3878" s="23">
        <v>2</v>
      </c>
      <c r="H3878" s="29"/>
      <c r="I3878" s="204" t="str">
        <f t="shared" si="1177"/>
        <v>Q4</v>
      </c>
      <c r="J3878" s="188" t="s">
        <v>3680</v>
      </c>
      <c r="K3878" s="29" t="s">
        <v>3681</v>
      </c>
      <c r="L3878" s="24" t="s">
        <v>68</v>
      </c>
      <c r="M3878" s="13" t="s">
        <v>61</v>
      </c>
      <c r="N3878" s="22">
        <v>1</v>
      </c>
      <c r="O3878" s="22"/>
      <c r="P3878" s="202" t="str">
        <f t="shared" si="1186"/>
        <v>MAIN UNIT</v>
      </c>
      <c r="Q3878" s="22" t="s">
        <v>69</v>
      </c>
      <c r="R3878" s="22" t="s">
        <v>63</v>
      </c>
      <c r="S3878" s="22" t="s">
        <v>51</v>
      </c>
      <c r="T3878" s="22" t="s">
        <v>89</v>
      </c>
      <c r="U3878" s="22" t="s">
        <v>71</v>
      </c>
      <c r="V3878" s="22" t="s">
        <v>1401</v>
      </c>
      <c r="W3878" s="22" t="s">
        <v>65</v>
      </c>
      <c r="X3878" s="104">
        <v>882500</v>
      </c>
      <c r="Y3878" s="195" t="str">
        <f t="shared" si="1171"/>
        <v>1.13</v>
      </c>
      <c r="Z3878" s="196">
        <f t="shared" si="1170"/>
        <v>882500</v>
      </c>
      <c r="AA3878" s="22">
        <v>1.073</v>
      </c>
      <c r="AB3878" s="197">
        <f t="shared" si="1174"/>
        <v>837984.51327433635</v>
      </c>
      <c r="AC3878" s="198">
        <f t="shared" si="1178"/>
        <v>100558.14159292036</v>
      </c>
      <c r="AD3878" s="169">
        <v>0.12</v>
      </c>
      <c r="AE3878" s="199">
        <f t="shared" si="1179"/>
        <v>1</v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29817563.811504427</v>
      </c>
      <c r="AJ3878" s="200">
        <f t="shared" si="1173"/>
        <v>3578107.6573805306</v>
      </c>
      <c r="AK3878" s="201">
        <f t="shared" si="1180"/>
        <v>0.11999999999999998</v>
      </c>
      <c r="AL3878" s="24"/>
      <c r="AM3878" s="24"/>
      <c r="AN3878" s="24"/>
      <c r="AO3878" s="24"/>
      <c r="AP3878" s="165" t="str">
        <f t="shared" si="1181"/>
        <v>20252</v>
      </c>
      <c r="AQ3878" s="203" t="str">
        <f t="shared" si="1182"/>
        <v>20252RMB</v>
      </c>
      <c r="AR3878" s="206" t="str">
        <f t="shared" si="1183"/>
        <v>YAMAHA_Mounter</v>
      </c>
      <c r="AS3878" s="22">
        <f t="shared" si="1184"/>
        <v>1</v>
      </c>
      <c r="AT3878" s="24" t="str">
        <f t="shared" si="1185"/>
        <v>0-3 months</v>
      </c>
    </row>
    <row r="3879" spans="1:46">
      <c r="A3879" s="33" t="str">
        <f t="shared" si="1176"/>
        <v>FY 24/25</v>
      </c>
      <c r="B3879" s="23">
        <v>2025</v>
      </c>
      <c r="C3879" s="23">
        <v>1</v>
      </c>
      <c r="D3879" s="202" t="str">
        <f t="shared" si="1169"/>
        <v>Q4</v>
      </c>
      <c r="E3879" s="33" t="str">
        <f t="shared" si="1175"/>
        <v>FY 24/25</v>
      </c>
      <c r="F3879" s="23">
        <v>2025</v>
      </c>
      <c r="G3879" s="23">
        <v>3</v>
      </c>
      <c r="H3879" s="29"/>
      <c r="I3879" s="204" t="str">
        <f t="shared" si="1177"/>
        <v>Q4</v>
      </c>
      <c r="J3879" s="188" t="s">
        <v>3682</v>
      </c>
      <c r="K3879" s="29" t="s">
        <v>3683</v>
      </c>
      <c r="L3879" s="24" t="s">
        <v>3684</v>
      </c>
      <c r="M3879" s="22" t="s">
        <v>2608</v>
      </c>
      <c r="N3879" s="22">
        <v>1</v>
      </c>
      <c r="O3879" s="22"/>
      <c r="P3879" s="202" t="str">
        <f t="shared" si="1186"/>
        <v>MAIN UNIT</v>
      </c>
      <c r="Q3879" s="22" t="s">
        <v>69</v>
      </c>
      <c r="R3879" s="22" t="s">
        <v>2056</v>
      </c>
      <c r="S3879" s="22" t="s">
        <v>50</v>
      </c>
      <c r="T3879" s="22" t="s">
        <v>79</v>
      </c>
      <c r="U3879" s="22" t="s">
        <v>721</v>
      </c>
      <c r="V3879" s="22" t="s">
        <v>3569</v>
      </c>
      <c r="W3879" s="22" t="s">
        <v>65</v>
      </c>
      <c r="X3879" s="104">
        <v>625200</v>
      </c>
      <c r="Y3879" s="195" t="str">
        <f t="shared" si="1171"/>
        <v>1.13</v>
      </c>
      <c r="Z3879" s="196">
        <f t="shared" si="1170"/>
        <v>625200</v>
      </c>
      <c r="AA3879" s="22">
        <v>1.073</v>
      </c>
      <c r="AB3879" s="197">
        <f t="shared" si="1174"/>
        <v>593663.36283185845</v>
      </c>
      <c r="AC3879" s="198">
        <f t="shared" si="1178"/>
        <v>71239.603539823016</v>
      </c>
      <c r="AD3879" s="169">
        <v>0.12</v>
      </c>
      <c r="AE3879" s="199">
        <f t="shared" si="1179"/>
        <v>1</v>
      </c>
      <c r="AF3879" s="199">
        <f>IF(AND(COUNTIFS($J$18:J3879,J3879)=1,AE3879=1),1,"")</f>
        <v>1</v>
      </c>
      <c r="AG3879" s="199">
        <f>IF(C3879="","",IF(AND(COUNTIFS($J$18:J3879,J3879)=1,C3879&lt;&gt;""),1,""))</f>
        <v>1</v>
      </c>
      <c r="AH3879" s="199">
        <f>IF(G3879="","",IF(AND(COUNTIFS($J$18:J3879,J3879)=1,G3879&lt;&gt;""),1,""))</f>
        <v>1</v>
      </c>
      <c r="AI3879" s="200">
        <f t="shared" si="1172"/>
        <v>12101067.871681416</v>
      </c>
      <c r="AJ3879" s="200">
        <f t="shared" si="1173"/>
        <v>1452128.14460177</v>
      </c>
      <c r="AK3879" s="201">
        <f t="shared" si="1180"/>
        <v>0.12</v>
      </c>
      <c r="AL3879" s="24"/>
      <c r="AM3879" s="24"/>
      <c r="AN3879" s="24"/>
      <c r="AO3879" s="24"/>
      <c r="AP3879" s="165" t="str">
        <f t="shared" si="1181"/>
        <v>20253</v>
      </c>
      <c r="AQ3879" s="203" t="str">
        <f t="shared" si="1182"/>
        <v>20253RMB</v>
      </c>
      <c r="AR3879" s="206" t="str">
        <f t="shared" si="1183"/>
        <v>HELLER</v>
      </c>
      <c r="AS3879" s="22">
        <f t="shared" si="1184"/>
        <v>2</v>
      </c>
      <c r="AT3879" s="24" t="str">
        <f t="shared" si="1185"/>
        <v>0-3 months</v>
      </c>
    </row>
    <row r="3880" spans="1:46">
      <c r="A3880" s="33" t="str">
        <f t="shared" si="1176"/>
        <v>FY 24/25</v>
      </c>
      <c r="B3880" s="23">
        <v>2025</v>
      </c>
      <c r="C3880" s="23">
        <v>1</v>
      </c>
      <c r="D3880" s="202" t="str">
        <f t="shared" si="1169"/>
        <v>Q4</v>
      </c>
      <c r="E3880" s="33" t="str">
        <f t="shared" si="1175"/>
        <v>FY 24/25</v>
      </c>
      <c r="F3880" s="23">
        <v>2025</v>
      </c>
      <c r="G3880" s="23">
        <v>2</v>
      </c>
      <c r="H3880" s="29"/>
      <c r="I3880" s="204" t="str">
        <f t="shared" si="1177"/>
        <v>Q4</v>
      </c>
      <c r="J3880" s="188" t="s">
        <v>3685</v>
      </c>
      <c r="K3880" s="29" t="s">
        <v>661</v>
      </c>
      <c r="L3880" s="24" t="s">
        <v>93</v>
      </c>
      <c r="M3880" s="13" t="s">
        <v>61</v>
      </c>
      <c r="N3880" s="22">
        <v>1</v>
      </c>
      <c r="O3880" s="22"/>
      <c r="P3880" s="202" t="str">
        <f t="shared" si="1186"/>
        <v>MAIN UNIT</v>
      </c>
      <c r="Q3880" s="22" t="s">
        <v>62</v>
      </c>
      <c r="R3880" s="22" t="s">
        <v>63</v>
      </c>
      <c r="S3880" s="22" t="s">
        <v>50</v>
      </c>
      <c r="T3880" s="22" t="s">
        <v>79</v>
      </c>
      <c r="U3880" s="22" t="s">
        <v>79</v>
      </c>
      <c r="V3880" s="22" t="s">
        <v>122</v>
      </c>
      <c r="W3880" s="22" t="s">
        <v>110</v>
      </c>
      <c r="X3880" s="104">
        <v>12800000</v>
      </c>
      <c r="Y3880" s="195" t="str">
        <f t="shared" si="1171"/>
        <v>1</v>
      </c>
      <c r="Z3880" s="196">
        <f t="shared" si="1170"/>
        <v>12800000</v>
      </c>
      <c r="AA3880" s="22">
        <v>5.11E-2</v>
      </c>
      <c r="AB3880" s="197">
        <f t="shared" si="1174"/>
        <v>654080</v>
      </c>
      <c r="AC3880" s="198">
        <f t="shared" si="1178"/>
        <v>78489.599999999991</v>
      </c>
      <c r="AD3880" s="169">
        <v>0.12</v>
      </c>
      <c r="AE3880" s="199">
        <f t="shared" si="1179"/>
        <v>0</v>
      </c>
      <c r="AF3880" s="199" t="str">
        <f>IF(AND(COUNTIFS($J$18:J3880,J3880)=1,AE3880=1),1,"")</f>
        <v/>
      </c>
      <c r="AG3880" s="199">
        <f>IF(C3880="","",IF(AND(COUNTIFS($J$18:J3880,J3880)=1,C3880&lt;&gt;""),1,""))</f>
        <v>1</v>
      </c>
      <c r="AH3880" s="199">
        <f>IF(G3880="","",IF(AND(COUNTIFS($J$18:J3880,J3880)=1,G3880&lt;&gt;""),1,""))</f>
        <v>1</v>
      </c>
      <c r="AI3880" s="200">
        <f t="shared" si="1172"/>
        <v>29817563.811504427</v>
      </c>
      <c r="AJ3880" s="200">
        <f t="shared" si="1173"/>
        <v>3578107.6573805306</v>
      </c>
      <c r="AK3880" s="201">
        <f t="shared" si="1180"/>
        <v>0.11999999999999998</v>
      </c>
      <c r="AL3880" s="24"/>
      <c r="AM3880" s="24"/>
      <c r="AN3880" s="24"/>
      <c r="AO3880" s="24"/>
      <c r="AP3880" s="165" t="str">
        <f t="shared" si="1181"/>
        <v>20252</v>
      </c>
      <c r="AQ3880" s="203" t="str">
        <f t="shared" si="1182"/>
        <v>20252JPY</v>
      </c>
      <c r="AR3880" s="206" t="str">
        <f t="shared" si="1183"/>
        <v>YAMAHA_Mounter</v>
      </c>
      <c r="AS3880" s="22">
        <f t="shared" si="1184"/>
        <v>1</v>
      </c>
      <c r="AT3880" s="24" t="str">
        <f t="shared" si="1185"/>
        <v>0-3 months</v>
      </c>
    </row>
    <row r="3881" spans="1:46">
      <c r="A3881" s="33" t="str">
        <f t="shared" si="1176"/>
        <v>FY 24/25</v>
      </c>
      <c r="B3881" s="23">
        <v>2025</v>
      </c>
      <c r="C3881" s="23">
        <v>1</v>
      </c>
      <c r="D3881" s="202" t="str">
        <f t="shared" si="1169"/>
        <v>Q4</v>
      </c>
      <c r="E3881" s="33" t="str">
        <f t="shared" si="1175"/>
        <v>FY 24/25</v>
      </c>
      <c r="F3881" s="23">
        <v>2025</v>
      </c>
      <c r="G3881" s="23">
        <v>2</v>
      </c>
      <c r="H3881" s="29"/>
      <c r="I3881" s="204" t="str">
        <f t="shared" si="1177"/>
        <v>Q4</v>
      </c>
      <c r="J3881" s="188" t="s">
        <v>3685</v>
      </c>
      <c r="K3881" s="29" t="s">
        <v>661</v>
      </c>
      <c r="L3881" s="24" t="s">
        <v>93</v>
      </c>
      <c r="M3881" s="13" t="s">
        <v>61</v>
      </c>
      <c r="N3881" s="22">
        <v>1</v>
      </c>
      <c r="O3881" s="22"/>
      <c r="P3881" s="202" t="str">
        <f t="shared" si="1186"/>
        <v>MAIN UNIT</v>
      </c>
      <c r="Q3881" s="22" t="s">
        <v>62</v>
      </c>
      <c r="R3881" s="22" t="s">
        <v>63</v>
      </c>
      <c r="S3881" s="22" t="s">
        <v>50</v>
      </c>
      <c r="T3881" s="22" t="s">
        <v>79</v>
      </c>
      <c r="U3881" s="22" t="s">
        <v>79</v>
      </c>
      <c r="V3881" s="22" t="s">
        <v>122</v>
      </c>
      <c r="W3881" s="22" t="s">
        <v>110</v>
      </c>
      <c r="X3881" s="104">
        <v>12800000</v>
      </c>
      <c r="Y3881" s="195" t="str">
        <f t="shared" si="1171"/>
        <v>1</v>
      </c>
      <c r="Z3881" s="196">
        <f t="shared" si="1170"/>
        <v>12800000</v>
      </c>
      <c r="AA3881" s="22">
        <v>5.11E-2</v>
      </c>
      <c r="AB3881" s="197">
        <f t="shared" si="1174"/>
        <v>654080</v>
      </c>
      <c r="AC3881" s="198">
        <f t="shared" si="1178"/>
        <v>78489.599999999991</v>
      </c>
      <c r="AD3881" s="169">
        <v>0.12</v>
      </c>
      <c r="AE3881" s="199">
        <f t="shared" si="1179"/>
        <v>0</v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29817563.811504427</v>
      </c>
      <c r="AJ3881" s="200">
        <f t="shared" si="1173"/>
        <v>3578107.6573805306</v>
      </c>
      <c r="AK3881" s="201">
        <f t="shared" si="1180"/>
        <v>0.11999999999999998</v>
      </c>
      <c r="AL3881" s="24"/>
      <c r="AM3881" s="24"/>
      <c r="AN3881" s="24"/>
      <c r="AO3881" s="24"/>
      <c r="AP3881" s="165" t="str">
        <f t="shared" si="1181"/>
        <v>20252</v>
      </c>
      <c r="AQ3881" s="203" t="str">
        <f t="shared" si="1182"/>
        <v>20252JPY</v>
      </c>
      <c r="AR3881" s="206" t="str">
        <f t="shared" si="1183"/>
        <v>YAMAHA_Mounter</v>
      </c>
      <c r="AS3881" s="22">
        <f t="shared" si="1184"/>
        <v>1</v>
      </c>
      <c r="AT3881" s="24" t="str">
        <f t="shared" si="1185"/>
        <v>0-3 months</v>
      </c>
    </row>
    <row r="3882" spans="1:46">
      <c r="A3882" s="33" t="str">
        <f t="shared" si="1176"/>
        <v>FY 24/25</v>
      </c>
      <c r="B3882" s="23">
        <v>2025</v>
      </c>
      <c r="C3882" s="23">
        <v>1</v>
      </c>
      <c r="D3882" s="202" t="str">
        <f t="shared" si="1169"/>
        <v>Q4</v>
      </c>
      <c r="E3882" s="33" t="str">
        <f t="shared" si="1175"/>
        <v>FY 24/25</v>
      </c>
      <c r="F3882" s="23">
        <v>2025</v>
      </c>
      <c r="G3882" s="23">
        <v>3</v>
      </c>
      <c r="H3882" s="29"/>
      <c r="I3882" s="204" t="str">
        <f t="shared" si="1177"/>
        <v>Q4</v>
      </c>
      <c r="J3882" s="188" t="s">
        <v>3686</v>
      </c>
      <c r="K3882" s="29" t="s">
        <v>3545</v>
      </c>
      <c r="L3882" s="24" t="s">
        <v>93</v>
      </c>
      <c r="M3882" s="13" t="s">
        <v>61</v>
      </c>
      <c r="N3882" s="22">
        <v>1</v>
      </c>
      <c r="O3882" s="22"/>
      <c r="P3882" s="202" t="str">
        <f t="shared" si="1186"/>
        <v>MAIN UNIT</v>
      </c>
      <c r="Q3882" s="22" t="s">
        <v>69</v>
      </c>
      <c r="R3882" s="22" t="s">
        <v>63</v>
      </c>
      <c r="S3882" s="22" t="s">
        <v>50</v>
      </c>
      <c r="T3882" s="22" t="s">
        <v>79</v>
      </c>
      <c r="U3882" s="22" t="s">
        <v>1072</v>
      </c>
      <c r="V3882" s="22" t="s">
        <v>3096</v>
      </c>
      <c r="W3882" s="22" t="s">
        <v>110</v>
      </c>
      <c r="X3882" s="104">
        <v>12500000</v>
      </c>
      <c r="Y3882" s="195" t="str">
        <f t="shared" si="1171"/>
        <v>1</v>
      </c>
      <c r="Z3882" s="196">
        <f t="shared" si="1170"/>
        <v>12500000</v>
      </c>
      <c r="AA3882" s="22">
        <v>5.11E-2</v>
      </c>
      <c r="AB3882" s="197">
        <f t="shared" si="1174"/>
        <v>638750</v>
      </c>
      <c r="AC3882" s="198">
        <f t="shared" si="1178"/>
        <v>76650</v>
      </c>
      <c r="AD3882" s="169">
        <v>0.12</v>
      </c>
      <c r="AE3882" s="199">
        <f t="shared" si="1179"/>
        <v>1</v>
      </c>
      <c r="AF3882" s="199">
        <f>IF(AND(COUNTIFS($J$18:J3882,J3882)=1,AE3882=1),1,"")</f>
        <v>1</v>
      </c>
      <c r="AG3882" s="199">
        <f>IF(C3882="","",IF(AND(COUNTIFS($J$18:J3882,J3882)=1,C3882&lt;&gt;""),1,""))</f>
        <v>1</v>
      </c>
      <c r="AH3882" s="199">
        <f>IF(G3882="","",IF(AND(COUNTIFS($J$18:J3882,J3882)=1,G3882&lt;&gt;""),1,""))</f>
        <v>1</v>
      </c>
      <c r="AI3882" s="200">
        <f t="shared" si="1172"/>
        <v>12101067.871681416</v>
      </c>
      <c r="AJ3882" s="200">
        <f t="shared" si="1173"/>
        <v>1452128.14460177</v>
      </c>
      <c r="AK3882" s="201">
        <f t="shared" si="1180"/>
        <v>0.12</v>
      </c>
      <c r="AL3882" s="24"/>
      <c r="AM3882" s="24"/>
      <c r="AN3882" s="24"/>
      <c r="AO3882" s="24"/>
      <c r="AP3882" s="165" t="str">
        <f t="shared" si="1181"/>
        <v>20253</v>
      </c>
      <c r="AQ3882" s="203" t="str">
        <f t="shared" si="1182"/>
        <v>20253JPY</v>
      </c>
      <c r="AR3882" s="206" t="str">
        <f t="shared" si="1183"/>
        <v>YAMAHA_Mounter</v>
      </c>
      <c r="AS3882" s="22">
        <f t="shared" si="1184"/>
        <v>2</v>
      </c>
      <c r="AT3882" s="24" t="str">
        <f t="shared" si="1185"/>
        <v>0-3 months</v>
      </c>
    </row>
    <row r="3883" spans="1:46">
      <c r="A3883" s="33" t="str">
        <f t="shared" si="1176"/>
        <v>FY 24/25</v>
      </c>
      <c r="B3883" s="23">
        <v>2025</v>
      </c>
      <c r="C3883" s="23">
        <v>1</v>
      </c>
      <c r="D3883" s="202" t="str">
        <f t="shared" si="1169"/>
        <v>Q4</v>
      </c>
      <c r="E3883" s="33" t="str">
        <f t="shared" si="1175"/>
        <v>FY 24/25</v>
      </c>
      <c r="F3883" s="23">
        <v>2025</v>
      </c>
      <c r="G3883" s="23">
        <v>3</v>
      </c>
      <c r="H3883" s="29"/>
      <c r="I3883" s="204" t="str">
        <f t="shared" si="1177"/>
        <v>Q4</v>
      </c>
      <c r="J3883" s="188" t="s">
        <v>3686</v>
      </c>
      <c r="K3883" s="29" t="s">
        <v>3545</v>
      </c>
      <c r="L3883" s="24" t="s">
        <v>68</v>
      </c>
      <c r="M3883" s="13" t="s">
        <v>61</v>
      </c>
      <c r="N3883" s="22">
        <v>1</v>
      </c>
      <c r="O3883" s="22"/>
      <c r="P3883" s="202" t="str">
        <f t="shared" si="1186"/>
        <v>MAIN UNIT</v>
      </c>
      <c r="Q3883" s="22" t="s">
        <v>69</v>
      </c>
      <c r="R3883" s="22" t="s">
        <v>63</v>
      </c>
      <c r="S3883" s="22" t="s">
        <v>50</v>
      </c>
      <c r="T3883" s="22" t="s">
        <v>79</v>
      </c>
      <c r="U3883" s="22" t="s">
        <v>1072</v>
      </c>
      <c r="V3883" s="22" t="s">
        <v>3096</v>
      </c>
      <c r="W3883" s="22" t="s">
        <v>110</v>
      </c>
      <c r="X3883" s="104">
        <v>7670000</v>
      </c>
      <c r="Y3883" s="195" t="str">
        <f t="shared" si="1171"/>
        <v>1</v>
      </c>
      <c r="Z3883" s="196">
        <f t="shared" si="1170"/>
        <v>7670000</v>
      </c>
      <c r="AA3883" s="22">
        <v>5.11E-2</v>
      </c>
      <c r="AB3883" s="197">
        <f t="shared" si="1174"/>
        <v>391937</v>
      </c>
      <c r="AC3883" s="198">
        <f t="shared" si="1178"/>
        <v>47032.439999999995</v>
      </c>
      <c r="AD3883" s="169">
        <v>0.12</v>
      </c>
      <c r="AE3883" s="199">
        <f t="shared" si="1179"/>
        <v>1</v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12101067.871681416</v>
      </c>
      <c r="AJ3883" s="200">
        <f t="shared" si="1173"/>
        <v>1452128.14460177</v>
      </c>
      <c r="AK3883" s="201">
        <f t="shared" si="1180"/>
        <v>0.12</v>
      </c>
      <c r="AL3883" s="24"/>
      <c r="AM3883" s="24"/>
      <c r="AN3883" s="24"/>
      <c r="AO3883" s="24"/>
      <c r="AP3883" s="165" t="str">
        <f t="shared" si="1181"/>
        <v>20253</v>
      </c>
      <c r="AQ3883" s="203" t="str">
        <f t="shared" si="1182"/>
        <v>20253JPY</v>
      </c>
      <c r="AR3883" s="206" t="str">
        <f t="shared" si="1183"/>
        <v>YAMAHA_Mounter</v>
      </c>
      <c r="AS3883" s="22">
        <f t="shared" si="1184"/>
        <v>2</v>
      </c>
      <c r="AT3883" s="24" t="str">
        <f t="shared" si="1185"/>
        <v>0-3 months</v>
      </c>
    </row>
    <row r="3884" spans="1:46">
      <c r="A3884" s="33" t="str">
        <f t="shared" si="1176"/>
        <v>FY 24/25</v>
      </c>
      <c r="B3884" s="23">
        <v>2025</v>
      </c>
      <c r="C3884" s="23">
        <v>1</v>
      </c>
      <c r="D3884" s="202" t="str">
        <f t="shared" si="1169"/>
        <v>Q4</v>
      </c>
      <c r="E3884" s="33" t="str">
        <f t="shared" si="1175"/>
        <v>FY 25/26</v>
      </c>
      <c r="F3884" s="23">
        <v>2025</v>
      </c>
      <c r="G3884" s="23">
        <v>4</v>
      </c>
      <c r="H3884" s="29"/>
      <c r="I3884" s="204" t="str">
        <f t="shared" si="1177"/>
        <v>Q1</v>
      </c>
      <c r="J3884" s="188" t="s">
        <v>3687</v>
      </c>
      <c r="K3884" s="29" t="s">
        <v>990</v>
      </c>
      <c r="L3884" s="24" t="s">
        <v>3674</v>
      </c>
      <c r="M3884" s="13" t="s">
        <v>61</v>
      </c>
      <c r="N3884" s="22">
        <v>1</v>
      </c>
      <c r="O3884" s="22"/>
      <c r="P3884" s="202" t="str">
        <f t="shared" si="1186"/>
        <v>MAIN UNIT</v>
      </c>
      <c r="Q3884" s="22" t="s">
        <v>62</v>
      </c>
      <c r="R3884" s="22" t="s">
        <v>2056</v>
      </c>
      <c r="S3884" s="22" t="s">
        <v>50</v>
      </c>
      <c r="T3884" s="22" t="s">
        <v>79</v>
      </c>
      <c r="U3884" s="22" t="s">
        <v>247</v>
      </c>
      <c r="V3884" s="22" t="s">
        <v>2058</v>
      </c>
      <c r="W3884" s="22" t="s">
        <v>902</v>
      </c>
      <c r="X3884" s="104">
        <v>35700</v>
      </c>
      <c r="Y3884" s="195" t="str">
        <f t="shared" si="1171"/>
        <v>1</v>
      </c>
      <c r="Z3884" s="196">
        <f t="shared" si="1170"/>
        <v>35700</v>
      </c>
      <c r="AA3884" s="22">
        <v>7.8</v>
      </c>
      <c r="AB3884" s="197">
        <f t="shared" si="1174"/>
        <v>278460</v>
      </c>
      <c r="AC3884" s="198">
        <f t="shared" si="1178"/>
        <v>33415.199999999997</v>
      </c>
      <c r="AD3884" s="169">
        <v>0.12</v>
      </c>
      <c r="AE3884" s="199">
        <f t="shared" si="1179"/>
        <v>0</v>
      </c>
      <c r="AF3884" s="199" t="str">
        <f>IF(AND(COUNTIFS($J$18:J3884,J3884)=1,AE3884=1),1,"")</f>
        <v/>
      </c>
      <c r="AG3884" s="199">
        <f>IF(C3884="","",IF(AND(COUNTIFS($J$18:J3884,J3884)=1,C3884&lt;&gt;""),1,""))</f>
        <v>1</v>
      </c>
      <c r="AH3884" s="199">
        <f>IF(G3884="","",IF(AND(COUNTIFS($J$18:J3884,J3884)=1,G3884&lt;&gt;""),1,""))</f>
        <v>1</v>
      </c>
      <c r="AI3884" s="200">
        <f t="shared" si="1172"/>
        <v>19922708.646017693</v>
      </c>
      <c r="AJ3884" s="200">
        <f t="shared" si="1173"/>
        <v>2390725.0375221241</v>
      </c>
      <c r="AK3884" s="201">
        <f t="shared" si="1180"/>
        <v>0.12000000000000005</v>
      </c>
      <c r="AL3884" s="24"/>
      <c r="AM3884" s="24"/>
      <c r="AN3884" s="24"/>
      <c r="AO3884" s="24"/>
      <c r="AP3884" s="165" t="str">
        <f t="shared" si="1181"/>
        <v>20254</v>
      </c>
      <c r="AQ3884" s="203" t="str">
        <f t="shared" si="1182"/>
        <v>20254USD</v>
      </c>
      <c r="AR3884" s="206" t="str">
        <f t="shared" si="1183"/>
        <v>YAMAHA_Non_Mounter</v>
      </c>
      <c r="AS3884" s="22">
        <f t="shared" si="1184"/>
        <v>3</v>
      </c>
      <c r="AT3884" s="24" t="str">
        <f t="shared" si="1185"/>
        <v>0-3 months</v>
      </c>
    </row>
    <row r="3885" spans="1:46">
      <c r="A3885" s="33" t="str">
        <f t="shared" si="1176"/>
        <v>FY 24/25</v>
      </c>
      <c r="B3885" s="23">
        <v>2025</v>
      </c>
      <c r="C3885" s="23">
        <v>1</v>
      </c>
      <c r="D3885" s="202" t="str">
        <f t="shared" si="1169"/>
        <v>Q4</v>
      </c>
      <c r="E3885" s="33" t="str">
        <f t="shared" si="1175"/>
        <v>FY 25/26</v>
      </c>
      <c r="F3885" s="23">
        <v>2025</v>
      </c>
      <c r="G3885" s="23">
        <v>4</v>
      </c>
      <c r="H3885" s="29"/>
      <c r="I3885" s="204" t="str">
        <f t="shared" si="1177"/>
        <v>Q1</v>
      </c>
      <c r="J3885" s="188" t="s">
        <v>3687</v>
      </c>
      <c r="K3885" s="29" t="s">
        <v>990</v>
      </c>
      <c r="L3885" s="24" t="s">
        <v>3674</v>
      </c>
      <c r="M3885" s="13" t="s">
        <v>61</v>
      </c>
      <c r="N3885" s="22">
        <v>1</v>
      </c>
      <c r="O3885" s="22"/>
      <c r="P3885" s="202" t="str">
        <f t="shared" si="1186"/>
        <v>MAIN UNIT</v>
      </c>
      <c r="Q3885" s="22" t="s">
        <v>62</v>
      </c>
      <c r="R3885" s="22" t="s">
        <v>2056</v>
      </c>
      <c r="S3885" s="22" t="s">
        <v>50</v>
      </c>
      <c r="T3885" s="22" t="s">
        <v>79</v>
      </c>
      <c r="U3885" s="22" t="s">
        <v>247</v>
      </c>
      <c r="V3885" s="22" t="s">
        <v>2058</v>
      </c>
      <c r="W3885" s="22" t="s">
        <v>902</v>
      </c>
      <c r="X3885" s="104">
        <v>35700</v>
      </c>
      <c r="Y3885" s="195" t="str">
        <f t="shared" si="1171"/>
        <v>1</v>
      </c>
      <c r="Z3885" s="196">
        <f t="shared" si="1170"/>
        <v>35700</v>
      </c>
      <c r="AA3885" s="22">
        <v>7.8</v>
      </c>
      <c r="AB3885" s="197">
        <f t="shared" si="1174"/>
        <v>278460</v>
      </c>
      <c r="AC3885" s="198">
        <f t="shared" si="1178"/>
        <v>33415.199999999997</v>
      </c>
      <c r="AD3885" s="169">
        <v>0.12</v>
      </c>
      <c r="AE3885" s="199">
        <f t="shared" si="1179"/>
        <v>0</v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19922708.646017693</v>
      </c>
      <c r="AJ3885" s="200">
        <f t="shared" si="1173"/>
        <v>2390725.0375221241</v>
      </c>
      <c r="AK3885" s="201">
        <f t="shared" si="1180"/>
        <v>0.12000000000000005</v>
      </c>
      <c r="AL3885" s="24"/>
      <c r="AM3885" s="24"/>
      <c r="AN3885" s="24"/>
      <c r="AO3885" s="24"/>
      <c r="AP3885" s="165" t="str">
        <f t="shared" si="1181"/>
        <v>20254</v>
      </c>
      <c r="AQ3885" s="203" t="str">
        <f t="shared" si="1182"/>
        <v>20254USD</v>
      </c>
      <c r="AR3885" s="206" t="str">
        <f t="shared" si="1183"/>
        <v>YAMAHA_Non_Mounter</v>
      </c>
      <c r="AS3885" s="22">
        <f t="shared" si="1184"/>
        <v>3</v>
      </c>
      <c r="AT3885" s="24" t="str">
        <f t="shared" si="1185"/>
        <v>0-3 months</v>
      </c>
    </row>
    <row r="3886" spans="1:46">
      <c r="A3886" s="33" t="str">
        <f t="shared" si="1176"/>
        <v>FY 24/25</v>
      </c>
      <c r="B3886" s="23">
        <v>2025</v>
      </c>
      <c r="C3886" s="23">
        <v>1</v>
      </c>
      <c r="D3886" s="202" t="str">
        <f t="shared" si="1169"/>
        <v>Q4</v>
      </c>
      <c r="E3886" s="33" t="str">
        <f t="shared" si="1175"/>
        <v>FY 25/26</v>
      </c>
      <c r="F3886" s="23">
        <v>2025</v>
      </c>
      <c r="G3886" s="23">
        <v>4</v>
      </c>
      <c r="H3886" s="29"/>
      <c r="I3886" s="204" t="str">
        <f t="shared" si="1177"/>
        <v>Q1</v>
      </c>
      <c r="J3886" s="188" t="s">
        <v>3688</v>
      </c>
      <c r="K3886" s="29" t="s">
        <v>990</v>
      </c>
      <c r="L3886" s="24" t="s">
        <v>3354</v>
      </c>
      <c r="M3886" s="13" t="s">
        <v>61</v>
      </c>
      <c r="N3886" s="22">
        <v>1</v>
      </c>
      <c r="O3886" s="22"/>
      <c r="P3886" s="202" t="str">
        <f t="shared" si="1186"/>
        <v>MAIN UNIT</v>
      </c>
      <c r="Q3886" s="22" t="s">
        <v>62</v>
      </c>
      <c r="R3886" s="22" t="s">
        <v>2056</v>
      </c>
      <c r="S3886" s="22" t="s">
        <v>50</v>
      </c>
      <c r="T3886" s="22" t="s">
        <v>79</v>
      </c>
      <c r="U3886" s="22" t="s">
        <v>247</v>
      </c>
      <c r="V3886" s="22" t="s">
        <v>2058</v>
      </c>
      <c r="W3886" s="22" t="s">
        <v>902</v>
      </c>
      <c r="X3886" s="104">
        <v>80580</v>
      </c>
      <c r="Y3886" s="195" t="str">
        <f t="shared" si="1171"/>
        <v>1</v>
      </c>
      <c r="Z3886" s="196">
        <f t="shared" si="1170"/>
        <v>80580</v>
      </c>
      <c r="AA3886" s="22">
        <v>7.8</v>
      </c>
      <c r="AB3886" s="197">
        <f t="shared" si="1174"/>
        <v>628524</v>
      </c>
      <c r="AC3886" s="198">
        <f t="shared" si="1178"/>
        <v>75422.87999999999</v>
      </c>
      <c r="AD3886" s="169">
        <v>0.12</v>
      </c>
      <c r="AE3886" s="199">
        <f t="shared" si="1179"/>
        <v>0</v>
      </c>
      <c r="AF3886" s="199" t="str">
        <f>IF(AND(COUNTIFS($J$18:J3886,J3886)=1,AE3886=1),1,"")</f>
        <v/>
      </c>
      <c r="AG3886" s="199">
        <f>IF(C3886="","",IF(AND(COUNTIFS($J$18:J3886,J3886)=1,C3886&lt;&gt;""),1,""))</f>
        <v>1</v>
      </c>
      <c r="AH3886" s="199">
        <f>IF(G3886="","",IF(AND(COUNTIFS($J$18:J3886,J3886)=1,G3886&lt;&gt;""),1,""))</f>
        <v>1</v>
      </c>
      <c r="AI3886" s="200">
        <f t="shared" si="1172"/>
        <v>19922708.646017693</v>
      </c>
      <c r="AJ3886" s="200">
        <f t="shared" si="1173"/>
        <v>2390725.0375221241</v>
      </c>
      <c r="AK3886" s="201">
        <f t="shared" si="1180"/>
        <v>0.12000000000000005</v>
      </c>
      <c r="AL3886" s="24"/>
      <c r="AM3886" s="24"/>
      <c r="AN3886" s="24"/>
      <c r="AO3886" s="24"/>
      <c r="AP3886" s="165" t="str">
        <f t="shared" si="1181"/>
        <v>20254</v>
      </c>
      <c r="AQ3886" s="203" t="str">
        <f t="shared" si="1182"/>
        <v>20254USD</v>
      </c>
      <c r="AR3886" s="206" t="str">
        <f t="shared" si="1183"/>
        <v>YAMAHA_Non_Mounter</v>
      </c>
      <c r="AS3886" s="22">
        <f t="shared" si="1184"/>
        <v>3</v>
      </c>
      <c r="AT3886" s="24" t="str">
        <f t="shared" si="1185"/>
        <v>0-3 months</v>
      </c>
    </row>
    <row r="3887" spans="1:46">
      <c r="A3887" s="33" t="str">
        <f t="shared" si="1176"/>
        <v>FY 24/25</v>
      </c>
      <c r="B3887" s="23">
        <v>2025</v>
      </c>
      <c r="C3887" s="23">
        <v>1</v>
      </c>
      <c r="D3887" s="202" t="str">
        <f t="shared" si="1169"/>
        <v>Q4</v>
      </c>
      <c r="E3887" s="33" t="str">
        <f t="shared" si="1175"/>
        <v>FY 25/26</v>
      </c>
      <c r="F3887" s="23">
        <v>2025</v>
      </c>
      <c r="G3887" s="23">
        <v>4</v>
      </c>
      <c r="H3887" s="29"/>
      <c r="I3887" s="204" t="str">
        <f t="shared" si="1177"/>
        <v>Q1</v>
      </c>
      <c r="J3887" s="188" t="s">
        <v>3689</v>
      </c>
      <c r="K3887" s="29" t="s">
        <v>990</v>
      </c>
      <c r="L3887" s="24" t="s">
        <v>2621</v>
      </c>
      <c r="M3887" s="13" t="s">
        <v>61</v>
      </c>
      <c r="N3887" s="22">
        <v>1</v>
      </c>
      <c r="O3887" s="22"/>
      <c r="P3887" s="202" t="str">
        <f t="shared" si="1186"/>
        <v>MAIN UNIT</v>
      </c>
      <c r="Q3887" s="22" t="s">
        <v>62</v>
      </c>
      <c r="R3887" s="22" t="s">
        <v>2056</v>
      </c>
      <c r="S3887" s="22" t="s">
        <v>50</v>
      </c>
      <c r="T3887" s="22" t="s">
        <v>79</v>
      </c>
      <c r="U3887" s="22" t="s">
        <v>247</v>
      </c>
      <c r="V3887" s="22" t="s">
        <v>2058</v>
      </c>
      <c r="W3887" s="22" t="s">
        <v>902</v>
      </c>
      <c r="X3887" s="104">
        <v>86650</v>
      </c>
      <c r="Y3887" s="195" t="str">
        <f t="shared" si="1171"/>
        <v>1</v>
      </c>
      <c r="Z3887" s="196">
        <f t="shared" si="1170"/>
        <v>86650</v>
      </c>
      <c r="AA3887" s="22">
        <v>7.8</v>
      </c>
      <c r="AB3887" s="197">
        <f t="shared" si="1174"/>
        <v>675870</v>
      </c>
      <c r="AC3887" s="198">
        <f t="shared" si="1178"/>
        <v>81104.399999999994</v>
      </c>
      <c r="AD3887" s="169">
        <v>0.12</v>
      </c>
      <c r="AE3887" s="199">
        <f t="shared" si="1179"/>
        <v>0</v>
      </c>
      <c r="AF3887" s="199" t="str">
        <f>IF(AND(COUNTIFS($J$18:J3887,J3887)=1,AE3887=1),1,"")</f>
        <v/>
      </c>
      <c r="AG3887" s="199">
        <f>IF(C3887="","",IF(AND(COUNTIFS($J$18:J3887,J3887)=1,C3887&lt;&gt;""),1,""))</f>
        <v>1</v>
      </c>
      <c r="AH3887" s="199">
        <f>IF(G3887="","",IF(AND(COUNTIFS($J$18:J3887,J3887)=1,G3887&lt;&gt;""),1,""))</f>
        <v>1</v>
      </c>
      <c r="AI3887" s="200">
        <f t="shared" si="1172"/>
        <v>19922708.646017693</v>
      </c>
      <c r="AJ3887" s="200">
        <f t="shared" si="1173"/>
        <v>2390725.0375221241</v>
      </c>
      <c r="AK3887" s="201">
        <f t="shared" si="1180"/>
        <v>0.12000000000000005</v>
      </c>
      <c r="AL3887" s="24"/>
      <c r="AM3887" s="24"/>
      <c r="AN3887" s="24"/>
      <c r="AO3887" s="24"/>
      <c r="AP3887" s="165" t="str">
        <f t="shared" si="1181"/>
        <v>20254</v>
      </c>
      <c r="AQ3887" s="203" t="str">
        <f t="shared" si="1182"/>
        <v>20254USD</v>
      </c>
      <c r="AR3887" s="206" t="str">
        <f t="shared" si="1183"/>
        <v>YAMAHA_Non_Mounter</v>
      </c>
      <c r="AS3887" s="22">
        <f t="shared" si="1184"/>
        <v>3</v>
      </c>
      <c r="AT3887" s="24" t="str">
        <f t="shared" si="1185"/>
        <v>0-3 months</v>
      </c>
    </row>
    <row r="3888" spans="1:46">
      <c r="A3888" s="33" t="str">
        <f t="shared" si="1176"/>
        <v>FY 24/25</v>
      </c>
      <c r="B3888" s="23">
        <v>2025</v>
      </c>
      <c r="C3888" s="23">
        <v>1</v>
      </c>
      <c r="D3888" s="202" t="str">
        <f t="shared" si="1169"/>
        <v>Q4</v>
      </c>
      <c r="E3888" s="33" t="str">
        <f t="shared" si="1175"/>
        <v>FY 25/26</v>
      </c>
      <c r="F3888" s="23">
        <v>2025</v>
      </c>
      <c r="G3888" s="23">
        <v>4</v>
      </c>
      <c r="H3888" s="29"/>
      <c r="I3888" s="204" t="str">
        <f t="shared" si="1177"/>
        <v>Q1</v>
      </c>
      <c r="J3888" s="188" t="s">
        <v>3689</v>
      </c>
      <c r="K3888" s="29" t="s">
        <v>990</v>
      </c>
      <c r="L3888" s="24" t="s">
        <v>2621</v>
      </c>
      <c r="M3888" s="13" t="s">
        <v>61</v>
      </c>
      <c r="N3888" s="22">
        <v>1</v>
      </c>
      <c r="O3888" s="22"/>
      <c r="P3888" s="202" t="str">
        <f t="shared" si="1186"/>
        <v>MAIN UNIT</v>
      </c>
      <c r="Q3888" s="22" t="s">
        <v>62</v>
      </c>
      <c r="R3888" s="22" t="s">
        <v>2056</v>
      </c>
      <c r="S3888" s="22" t="s">
        <v>50</v>
      </c>
      <c r="T3888" s="22" t="s">
        <v>79</v>
      </c>
      <c r="U3888" s="22" t="s">
        <v>247</v>
      </c>
      <c r="V3888" s="22" t="s">
        <v>2058</v>
      </c>
      <c r="W3888" s="22" t="s">
        <v>902</v>
      </c>
      <c r="X3888" s="104">
        <v>86650</v>
      </c>
      <c r="Y3888" s="195" t="str">
        <f t="shared" si="1171"/>
        <v>1</v>
      </c>
      <c r="Z3888" s="196">
        <f t="shared" si="1170"/>
        <v>86650</v>
      </c>
      <c r="AA3888" s="22">
        <v>7.8</v>
      </c>
      <c r="AB3888" s="197">
        <f t="shared" si="1174"/>
        <v>675870</v>
      </c>
      <c r="AC3888" s="198">
        <f t="shared" si="1178"/>
        <v>81104.399999999994</v>
      </c>
      <c r="AD3888" s="169">
        <v>0.12</v>
      </c>
      <c r="AE3888" s="199">
        <f t="shared" si="1179"/>
        <v>0</v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19922708.646017693</v>
      </c>
      <c r="AJ3888" s="200">
        <f t="shared" si="1173"/>
        <v>2390725.0375221241</v>
      </c>
      <c r="AK3888" s="201">
        <f t="shared" si="1180"/>
        <v>0.12000000000000005</v>
      </c>
      <c r="AL3888" s="24"/>
      <c r="AM3888" s="24"/>
      <c r="AN3888" s="24"/>
      <c r="AO3888" s="24"/>
      <c r="AP3888" s="165" t="str">
        <f t="shared" si="1181"/>
        <v>20254</v>
      </c>
      <c r="AQ3888" s="203" t="str">
        <f t="shared" si="1182"/>
        <v>20254USD</v>
      </c>
      <c r="AR3888" s="206" t="str">
        <f t="shared" si="1183"/>
        <v>YAMAHA_Non_Mounter</v>
      </c>
      <c r="AS3888" s="22">
        <f t="shared" si="1184"/>
        <v>3</v>
      </c>
      <c r="AT3888" s="24" t="str">
        <f t="shared" si="1185"/>
        <v>0-3 months</v>
      </c>
    </row>
    <row r="3889" spans="1:46">
      <c r="A3889" s="33" t="str">
        <f t="shared" si="1176"/>
        <v>FY 24/25</v>
      </c>
      <c r="B3889" s="23">
        <v>2025</v>
      </c>
      <c r="C3889" s="23">
        <v>1</v>
      </c>
      <c r="D3889" s="202" t="str">
        <f t="shared" si="1169"/>
        <v>Q4</v>
      </c>
      <c r="E3889" s="33" t="str">
        <f t="shared" si="1175"/>
        <v>FY 25/26</v>
      </c>
      <c r="F3889" s="23">
        <v>2025</v>
      </c>
      <c r="G3889" s="23">
        <v>4</v>
      </c>
      <c r="H3889" s="29"/>
      <c r="I3889" s="204" t="str">
        <f t="shared" si="1177"/>
        <v>Q1</v>
      </c>
      <c r="J3889" s="188" t="s">
        <v>3690</v>
      </c>
      <c r="K3889" s="29" t="s">
        <v>990</v>
      </c>
      <c r="L3889" s="24" t="s">
        <v>93</v>
      </c>
      <c r="M3889" s="13" t="s">
        <v>61</v>
      </c>
      <c r="N3889" s="22">
        <v>1</v>
      </c>
      <c r="O3889" s="22"/>
      <c r="P3889" s="202" t="str">
        <f t="shared" si="1186"/>
        <v>MAIN UNIT</v>
      </c>
      <c r="Q3889" s="22" t="s">
        <v>62</v>
      </c>
      <c r="R3889" s="22" t="s">
        <v>63</v>
      </c>
      <c r="S3889" s="22" t="s">
        <v>50</v>
      </c>
      <c r="T3889" s="22" t="s">
        <v>79</v>
      </c>
      <c r="U3889" s="22" t="s">
        <v>1039</v>
      </c>
      <c r="V3889" s="22" t="s">
        <v>132</v>
      </c>
      <c r="W3889" s="22" t="s">
        <v>902</v>
      </c>
      <c r="X3889" s="104">
        <v>103500</v>
      </c>
      <c r="Y3889" s="195" t="str">
        <f t="shared" si="1171"/>
        <v>1</v>
      </c>
      <c r="Z3889" s="196">
        <f t="shared" si="1170"/>
        <v>103500</v>
      </c>
      <c r="AA3889" s="22">
        <v>7.8</v>
      </c>
      <c r="AB3889" s="197">
        <f t="shared" si="1174"/>
        <v>807300</v>
      </c>
      <c r="AC3889" s="198">
        <f t="shared" si="1178"/>
        <v>96876</v>
      </c>
      <c r="AD3889" s="169">
        <v>0.12</v>
      </c>
      <c r="AE3889" s="199">
        <f t="shared" si="1179"/>
        <v>0</v>
      </c>
      <c r="AF3889" s="199" t="str">
        <f>IF(AND(COUNTIFS($J$18:J3889,J3889)=1,AE3889=1),1,"")</f>
        <v/>
      </c>
      <c r="AG3889" s="199">
        <f>IF(C3889="","",IF(AND(COUNTIFS($J$18:J3889,J3889)=1,C3889&lt;&gt;""),1,""))</f>
        <v>1</v>
      </c>
      <c r="AH3889" s="199">
        <f>IF(G3889="","",IF(AND(COUNTIFS($J$18:J3889,J3889)=1,G3889&lt;&gt;""),1,""))</f>
        <v>1</v>
      </c>
      <c r="AI3889" s="200">
        <f t="shared" si="1172"/>
        <v>19922708.646017693</v>
      </c>
      <c r="AJ3889" s="200">
        <f t="shared" si="1173"/>
        <v>2390725.0375221241</v>
      </c>
      <c r="AK3889" s="201">
        <f t="shared" si="1180"/>
        <v>0.12000000000000005</v>
      </c>
      <c r="AL3889" s="24"/>
      <c r="AM3889" s="24"/>
      <c r="AN3889" s="24"/>
      <c r="AO3889" s="24"/>
      <c r="AP3889" s="165" t="str">
        <f t="shared" si="1181"/>
        <v>20254</v>
      </c>
      <c r="AQ3889" s="203" t="str">
        <f t="shared" si="1182"/>
        <v>20254USD</v>
      </c>
      <c r="AR3889" s="206" t="str">
        <f t="shared" si="1183"/>
        <v>YAMAHA_Mounter</v>
      </c>
      <c r="AS3889" s="22">
        <f t="shared" si="1184"/>
        <v>3</v>
      </c>
      <c r="AT3889" s="24" t="str">
        <f t="shared" si="1185"/>
        <v>0-3 months</v>
      </c>
    </row>
    <row r="3890" spans="1:46">
      <c r="A3890" s="33" t="str">
        <f t="shared" si="1176"/>
        <v>FY 24/25</v>
      </c>
      <c r="B3890" s="23">
        <v>2025</v>
      </c>
      <c r="C3890" s="23">
        <v>1</v>
      </c>
      <c r="D3890" s="202" t="str">
        <f t="shared" ref="D3890:D3953" si="1187">IF(B3890="","",IF(AND(C3890&gt;=10,C3890&lt;=12),"Q3",IF(AND(C3890&gt;=1,C3890&lt;=3),"Q4",IF(AND(C3890&gt;=7,C3890&lt;=9),"Q2",IF(AND(C3890&gt;=4,C3890&lt;=6),"Q1")))))</f>
        <v>Q4</v>
      </c>
      <c r="E3890" s="33" t="str">
        <f t="shared" si="1175"/>
        <v>FY 25/26</v>
      </c>
      <c r="F3890" s="23">
        <v>2025</v>
      </c>
      <c r="G3890" s="23">
        <v>4</v>
      </c>
      <c r="H3890" s="29"/>
      <c r="I3890" s="204" t="str">
        <f t="shared" si="1177"/>
        <v>Q1</v>
      </c>
      <c r="J3890" s="188" t="s">
        <v>3690</v>
      </c>
      <c r="K3890" s="29" t="s">
        <v>990</v>
      </c>
      <c r="L3890" s="24" t="s">
        <v>93</v>
      </c>
      <c r="M3890" s="13" t="s">
        <v>61</v>
      </c>
      <c r="N3890" s="22">
        <v>1</v>
      </c>
      <c r="O3890" s="22"/>
      <c r="P3890" s="202" t="str">
        <f t="shared" si="1186"/>
        <v>MAIN UNIT</v>
      </c>
      <c r="Q3890" s="22" t="s">
        <v>62</v>
      </c>
      <c r="R3890" s="22" t="s">
        <v>63</v>
      </c>
      <c r="S3890" s="22" t="s">
        <v>50</v>
      </c>
      <c r="T3890" s="22" t="s">
        <v>79</v>
      </c>
      <c r="U3890" s="22" t="s">
        <v>1039</v>
      </c>
      <c r="V3890" s="22" t="s">
        <v>132</v>
      </c>
      <c r="W3890" s="22" t="s">
        <v>902</v>
      </c>
      <c r="X3890" s="104">
        <v>103500</v>
      </c>
      <c r="Y3890" s="195" t="str">
        <f t="shared" si="1171"/>
        <v>1</v>
      </c>
      <c r="Z3890" s="196">
        <f t="shared" ref="Z3890:Z3953" si="1188">IF(X3890="","",X3890*MAX(O3890,N3890))</f>
        <v>103500</v>
      </c>
      <c r="AA3890" s="22">
        <v>7.8</v>
      </c>
      <c r="AB3890" s="197">
        <f t="shared" si="1174"/>
        <v>807300</v>
      </c>
      <c r="AC3890" s="198">
        <f t="shared" si="1178"/>
        <v>96876</v>
      </c>
      <c r="AD3890" s="169">
        <v>0.12</v>
      </c>
      <c r="AE3890" s="199">
        <f t="shared" si="1179"/>
        <v>0</v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19922708.646017693</v>
      </c>
      <c r="AJ3890" s="200">
        <f t="shared" si="1173"/>
        <v>2390725.0375221241</v>
      </c>
      <c r="AK3890" s="201">
        <f t="shared" si="1180"/>
        <v>0.12000000000000005</v>
      </c>
      <c r="AL3890" s="24"/>
      <c r="AM3890" s="24"/>
      <c r="AN3890" s="24"/>
      <c r="AO3890" s="24"/>
      <c r="AP3890" s="165" t="str">
        <f t="shared" si="1181"/>
        <v>20254</v>
      </c>
      <c r="AQ3890" s="203" t="str">
        <f t="shared" si="1182"/>
        <v>20254USD</v>
      </c>
      <c r="AR3890" s="206" t="str">
        <f t="shared" si="1183"/>
        <v>YAMAHA_Mounter</v>
      </c>
      <c r="AS3890" s="22">
        <f t="shared" si="1184"/>
        <v>3</v>
      </c>
      <c r="AT3890" s="24" t="str">
        <f t="shared" si="1185"/>
        <v>0-3 months</v>
      </c>
    </row>
    <row r="3891" spans="1:46">
      <c r="A3891" s="33" t="str">
        <f t="shared" si="1176"/>
        <v>FY 24/25</v>
      </c>
      <c r="B3891" s="23">
        <v>2025</v>
      </c>
      <c r="C3891" s="23">
        <v>1</v>
      </c>
      <c r="D3891" s="202" t="str">
        <f t="shared" si="1187"/>
        <v>Q4</v>
      </c>
      <c r="E3891" s="33" t="str">
        <f t="shared" si="1175"/>
        <v>FY 25/26</v>
      </c>
      <c r="F3891" s="23">
        <v>2025</v>
      </c>
      <c r="G3891" s="23">
        <v>4</v>
      </c>
      <c r="H3891" s="29"/>
      <c r="I3891" s="204" t="str">
        <f t="shared" si="1177"/>
        <v>Q1</v>
      </c>
      <c r="J3891" s="188" t="s">
        <v>3690</v>
      </c>
      <c r="K3891" s="29" t="s">
        <v>990</v>
      </c>
      <c r="L3891" s="24" t="s">
        <v>93</v>
      </c>
      <c r="M3891" s="13" t="s">
        <v>61</v>
      </c>
      <c r="N3891" s="22">
        <v>1</v>
      </c>
      <c r="O3891" s="22"/>
      <c r="P3891" s="202" t="str">
        <f t="shared" si="1186"/>
        <v>MAIN UNIT</v>
      </c>
      <c r="Q3891" s="22" t="s">
        <v>62</v>
      </c>
      <c r="R3891" s="22" t="s">
        <v>63</v>
      </c>
      <c r="S3891" s="22" t="s">
        <v>50</v>
      </c>
      <c r="T3891" s="22" t="s">
        <v>79</v>
      </c>
      <c r="U3891" s="22" t="s">
        <v>1039</v>
      </c>
      <c r="V3891" s="22" t="s">
        <v>132</v>
      </c>
      <c r="W3891" s="22" t="s">
        <v>902</v>
      </c>
      <c r="X3891" s="104">
        <v>103500</v>
      </c>
      <c r="Y3891" s="195" t="str">
        <f t="shared" si="1171"/>
        <v>1</v>
      </c>
      <c r="Z3891" s="196">
        <f t="shared" si="1188"/>
        <v>103500</v>
      </c>
      <c r="AA3891" s="22">
        <v>7.8</v>
      </c>
      <c r="AB3891" s="197">
        <f t="shared" si="1174"/>
        <v>807300</v>
      </c>
      <c r="AC3891" s="198">
        <f t="shared" si="1178"/>
        <v>96876</v>
      </c>
      <c r="AD3891" s="169">
        <v>0.12</v>
      </c>
      <c r="AE3891" s="199">
        <f t="shared" si="1179"/>
        <v>0</v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19922708.646017693</v>
      </c>
      <c r="AJ3891" s="200">
        <f t="shared" si="1173"/>
        <v>2390725.0375221241</v>
      </c>
      <c r="AK3891" s="201">
        <f t="shared" si="1180"/>
        <v>0.12000000000000005</v>
      </c>
      <c r="AL3891" s="24"/>
      <c r="AM3891" s="24"/>
      <c r="AN3891" s="24"/>
      <c r="AO3891" s="24"/>
      <c r="AP3891" s="165" t="str">
        <f t="shared" si="1181"/>
        <v>20254</v>
      </c>
      <c r="AQ3891" s="203" t="str">
        <f t="shared" si="1182"/>
        <v>20254USD</v>
      </c>
      <c r="AR3891" s="206" t="str">
        <f t="shared" si="1183"/>
        <v>YAMAHA_Mounter</v>
      </c>
      <c r="AS3891" s="22">
        <f t="shared" si="1184"/>
        <v>3</v>
      </c>
      <c r="AT3891" s="24" t="str">
        <f t="shared" si="1185"/>
        <v>0-3 months</v>
      </c>
    </row>
    <row r="3892" spans="1:46">
      <c r="A3892" s="33" t="str">
        <f t="shared" si="1176"/>
        <v>FY 24/25</v>
      </c>
      <c r="B3892" s="23">
        <v>2025</v>
      </c>
      <c r="C3892" s="23">
        <v>1</v>
      </c>
      <c r="D3892" s="202" t="str">
        <f t="shared" si="1187"/>
        <v>Q4</v>
      </c>
      <c r="E3892" s="33" t="str">
        <f t="shared" si="1175"/>
        <v>FY 25/26</v>
      </c>
      <c r="F3892" s="23">
        <v>2025</v>
      </c>
      <c r="G3892" s="23">
        <v>4</v>
      </c>
      <c r="H3892" s="29"/>
      <c r="I3892" s="204" t="str">
        <f t="shared" si="1177"/>
        <v>Q1</v>
      </c>
      <c r="J3892" s="188" t="s">
        <v>3690</v>
      </c>
      <c r="K3892" s="29" t="s">
        <v>990</v>
      </c>
      <c r="L3892" s="24" t="s">
        <v>93</v>
      </c>
      <c r="M3892" s="13" t="s">
        <v>61</v>
      </c>
      <c r="N3892" s="22">
        <v>1</v>
      </c>
      <c r="O3892" s="22"/>
      <c r="P3892" s="202" t="str">
        <f t="shared" si="1186"/>
        <v>MAIN UNIT</v>
      </c>
      <c r="Q3892" s="22" t="s">
        <v>62</v>
      </c>
      <c r="R3892" s="22" t="s">
        <v>63</v>
      </c>
      <c r="S3892" s="22" t="s">
        <v>50</v>
      </c>
      <c r="T3892" s="22" t="s">
        <v>79</v>
      </c>
      <c r="U3892" s="22" t="s">
        <v>1039</v>
      </c>
      <c r="V3892" s="22" t="s">
        <v>132</v>
      </c>
      <c r="W3892" s="22" t="s">
        <v>902</v>
      </c>
      <c r="X3892" s="104">
        <v>103500</v>
      </c>
      <c r="Y3892" s="195" t="str">
        <f t="shared" ref="Y3892:Y3955" si="1189">IF(W3892="","",IF(W3892="RMB","1.13", "1"))</f>
        <v>1</v>
      </c>
      <c r="Z3892" s="196">
        <f t="shared" si="1188"/>
        <v>103500</v>
      </c>
      <c r="AA3892" s="22">
        <v>7.8</v>
      </c>
      <c r="AB3892" s="197">
        <f t="shared" si="1174"/>
        <v>807300</v>
      </c>
      <c r="AC3892" s="198">
        <f t="shared" si="1178"/>
        <v>96876</v>
      </c>
      <c r="AD3892" s="169">
        <v>0.12</v>
      </c>
      <c r="AE3892" s="199">
        <f t="shared" si="1179"/>
        <v>0</v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19922708.646017693</v>
      </c>
      <c r="AJ3892" s="200">
        <f t="shared" si="1173"/>
        <v>2390725.0375221241</v>
      </c>
      <c r="AK3892" s="201">
        <f t="shared" si="1180"/>
        <v>0.12000000000000005</v>
      </c>
      <c r="AL3892" s="24"/>
      <c r="AM3892" s="24"/>
      <c r="AN3892" s="24"/>
      <c r="AO3892" s="24"/>
      <c r="AP3892" s="165" t="str">
        <f t="shared" si="1181"/>
        <v>20254</v>
      </c>
      <c r="AQ3892" s="203" t="str">
        <f t="shared" si="1182"/>
        <v>20254USD</v>
      </c>
      <c r="AR3892" s="206" t="str">
        <f t="shared" si="1183"/>
        <v>YAMAHA_Mounter</v>
      </c>
      <c r="AS3892" s="22">
        <f t="shared" si="1184"/>
        <v>3</v>
      </c>
      <c r="AT3892" s="24" t="str">
        <f t="shared" si="1185"/>
        <v>0-3 months</v>
      </c>
    </row>
    <row r="3893" spans="1:46">
      <c r="A3893" s="33" t="str">
        <f t="shared" si="1176"/>
        <v>FY 24/25</v>
      </c>
      <c r="B3893" s="23">
        <v>2025</v>
      </c>
      <c r="C3893" s="23">
        <v>1</v>
      </c>
      <c r="D3893" s="202" t="str">
        <f t="shared" si="1187"/>
        <v>Q4</v>
      </c>
      <c r="E3893" s="33" t="str">
        <f t="shared" si="1175"/>
        <v>FY 25/26</v>
      </c>
      <c r="F3893" s="23">
        <v>2025</v>
      </c>
      <c r="G3893" s="23">
        <v>4</v>
      </c>
      <c r="H3893" s="29"/>
      <c r="I3893" s="204" t="str">
        <f t="shared" si="1177"/>
        <v>Q1</v>
      </c>
      <c r="J3893" s="188" t="s">
        <v>3690</v>
      </c>
      <c r="K3893" s="29" t="s">
        <v>990</v>
      </c>
      <c r="L3893" s="24" t="s">
        <v>68</v>
      </c>
      <c r="M3893" s="13" t="s">
        <v>61</v>
      </c>
      <c r="N3893" s="22">
        <v>1</v>
      </c>
      <c r="O3893" s="22"/>
      <c r="P3893" s="202" t="str">
        <f t="shared" si="1186"/>
        <v>MAIN UNIT</v>
      </c>
      <c r="Q3893" s="22" t="s">
        <v>62</v>
      </c>
      <c r="R3893" s="22" t="s">
        <v>63</v>
      </c>
      <c r="S3893" s="22" t="s">
        <v>50</v>
      </c>
      <c r="T3893" s="22" t="s">
        <v>79</v>
      </c>
      <c r="U3893" s="22" t="s">
        <v>1039</v>
      </c>
      <c r="V3893" s="22" t="s">
        <v>132</v>
      </c>
      <c r="W3893" s="22" t="s">
        <v>902</v>
      </c>
      <c r="X3893" s="104">
        <v>72050</v>
      </c>
      <c r="Y3893" s="195" t="str">
        <f t="shared" si="1189"/>
        <v>1</v>
      </c>
      <c r="Z3893" s="196">
        <f t="shared" si="1188"/>
        <v>72050</v>
      </c>
      <c r="AA3893" s="22">
        <v>7.8</v>
      </c>
      <c r="AB3893" s="197">
        <f t="shared" si="1174"/>
        <v>561990</v>
      </c>
      <c r="AC3893" s="198">
        <f t="shared" si="1178"/>
        <v>67438.8</v>
      </c>
      <c r="AD3893" s="169">
        <v>0.12</v>
      </c>
      <c r="AE3893" s="199">
        <f t="shared" si="1179"/>
        <v>0</v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19922708.646017693</v>
      </c>
      <c r="AJ3893" s="200">
        <f t="shared" si="1173"/>
        <v>2390725.0375221241</v>
      </c>
      <c r="AK3893" s="201">
        <f t="shared" si="1180"/>
        <v>0.12000000000000005</v>
      </c>
      <c r="AL3893" s="24"/>
      <c r="AM3893" s="24"/>
      <c r="AN3893" s="24"/>
      <c r="AO3893" s="24"/>
      <c r="AP3893" s="165" t="str">
        <f t="shared" si="1181"/>
        <v>20254</v>
      </c>
      <c r="AQ3893" s="203" t="str">
        <f t="shared" si="1182"/>
        <v>20254USD</v>
      </c>
      <c r="AR3893" s="206" t="str">
        <f t="shared" si="1183"/>
        <v>YAMAHA_Mounter</v>
      </c>
      <c r="AS3893" s="22">
        <f t="shared" si="1184"/>
        <v>3</v>
      </c>
      <c r="AT3893" s="24" t="str">
        <f t="shared" si="1185"/>
        <v>0-3 months</v>
      </c>
    </row>
    <row r="3894" spans="1:46">
      <c r="A3894" s="33" t="str">
        <f t="shared" si="1176"/>
        <v>FY 24/25</v>
      </c>
      <c r="B3894" s="23">
        <v>2025</v>
      </c>
      <c r="C3894" s="23">
        <v>1</v>
      </c>
      <c r="D3894" s="202" t="str">
        <f t="shared" si="1187"/>
        <v>Q4</v>
      </c>
      <c r="E3894" s="33" t="str">
        <f t="shared" si="1175"/>
        <v>FY 25/26</v>
      </c>
      <c r="F3894" s="23">
        <v>2025</v>
      </c>
      <c r="G3894" s="23">
        <v>4</v>
      </c>
      <c r="H3894" s="29"/>
      <c r="I3894" s="204" t="str">
        <f t="shared" si="1177"/>
        <v>Q1</v>
      </c>
      <c r="J3894" s="188" t="s">
        <v>3690</v>
      </c>
      <c r="K3894" s="29" t="s">
        <v>990</v>
      </c>
      <c r="L3894" s="24" t="s">
        <v>68</v>
      </c>
      <c r="M3894" s="13" t="s">
        <v>61</v>
      </c>
      <c r="N3894" s="22">
        <v>1</v>
      </c>
      <c r="O3894" s="22"/>
      <c r="P3894" s="202" t="str">
        <f t="shared" si="1186"/>
        <v>MAIN UNIT</v>
      </c>
      <c r="Q3894" s="22" t="s">
        <v>62</v>
      </c>
      <c r="R3894" s="22" t="s">
        <v>63</v>
      </c>
      <c r="S3894" s="22" t="s">
        <v>50</v>
      </c>
      <c r="T3894" s="22" t="s">
        <v>79</v>
      </c>
      <c r="U3894" s="22" t="s">
        <v>1039</v>
      </c>
      <c r="V3894" s="22" t="s">
        <v>132</v>
      </c>
      <c r="W3894" s="22" t="s">
        <v>902</v>
      </c>
      <c r="X3894" s="104">
        <v>72050</v>
      </c>
      <c r="Y3894" s="195" t="str">
        <f t="shared" si="1189"/>
        <v>1</v>
      </c>
      <c r="Z3894" s="196">
        <f t="shared" si="1188"/>
        <v>72050</v>
      </c>
      <c r="AA3894" s="22">
        <v>7.8</v>
      </c>
      <c r="AB3894" s="197">
        <f t="shared" si="1174"/>
        <v>561990</v>
      </c>
      <c r="AC3894" s="198">
        <f t="shared" si="1178"/>
        <v>67438.8</v>
      </c>
      <c r="AD3894" s="169">
        <v>0.12</v>
      </c>
      <c r="AE3894" s="199">
        <f t="shared" si="1179"/>
        <v>0</v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19922708.646017693</v>
      </c>
      <c r="AJ3894" s="200">
        <f t="shared" si="1173"/>
        <v>2390725.0375221241</v>
      </c>
      <c r="AK3894" s="201">
        <f t="shared" si="1180"/>
        <v>0.12000000000000005</v>
      </c>
      <c r="AL3894" s="24"/>
      <c r="AM3894" s="24"/>
      <c r="AN3894" s="24"/>
      <c r="AO3894" s="24"/>
      <c r="AP3894" s="165" t="str">
        <f t="shared" si="1181"/>
        <v>20254</v>
      </c>
      <c r="AQ3894" s="203" t="str">
        <f t="shared" si="1182"/>
        <v>20254USD</v>
      </c>
      <c r="AR3894" s="206" t="str">
        <f t="shared" si="1183"/>
        <v>YAMAHA_Mounter</v>
      </c>
      <c r="AS3894" s="22">
        <f t="shared" si="1184"/>
        <v>3</v>
      </c>
      <c r="AT3894" s="24" t="str">
        <f t="shared" si="1185"/>
        <v>0-3 months</v>
      </c>
    </row>
    <row r="3895" spans="1:46">
      <c r="A3895" s="33" t="str">
        <f t="shared" si="1176"/>
        <v>FY 24/25</v>
      </c>
      <c r="B3895" s="23">
        <v>2025</v>
      </c>
      <c r="C3895" s="23">
        <v>1</v>
      </c>
      <c r="D3895" s="202" t="str">
        <f t="shared" si="1187"/>
        <v>Q4</v>
      </c>
      <c r="E3895" s="33" t="str">
        <f t="shared" si="1175"/>
        <v>FY 25/26</v>
      </c>
      <c r="F3895" s="23">
        <v>2025</v>
      </c>
      <c r="G3895" s="23">
        <v>4</v>
      </c>
      <c r="H3895" s="29"/>
      <c r="I3895" s="204" t="str">
        <f t="shared" si="1177"/>
        <v>Q1</v>
      </c>
      <c r="J3895" s="188" t="s">
        <v>3691</v>
      </c>
      <c r="K3895" s="29" t="s">
        <v>1831</v>
      </c>
      <c r="L3895" s="24" t="s">
        <v>3692</v>
      </c>
      <c r="M3895" s="13" t="s">
        <v>61</v>
      </c>
      <c r="N3895" s="22">
        <v>1</v>
      </c>
      <c r="O3895" s="22"/>
      <c r="P3895" s="202" t="str">
        <f t="shared" si="1186"/>
        <v>MAIN UNIT</v>
      </c>
      <c r="Q3895" s="22" t="s">
        <v>62</v>
      </c>
      <c r="R3895" s="22" t="s">
        <v>2056</v>
      </c>
      <c r="S3895" s="22" t="s">
        <v>51</v>
      </c>
      <c r="T3895" s="22" t="s">
        <v>94</v>
      </c>
      <c r="U3895" s="22" t="s">
        <v>71</v>
      </c>
      <c r="V3895" s="22" t="s">
        <v>103</v>
      </c>
      <c r="W3895" s="22" t="s">
        <v>65</v>
      </c>
      <c r="X3895" s="104">
        <v>306400</v>
      </c>
      <c r="Y3895" s="195" t="str">
        <f t="shared" si="1189"/>
        <v>1.13</v>
      </c>
      <c r="Z3895" s="196">
        <f t="shared" si="1188"/>
        <v>306400</v>
      </c>
      <c r="AA3895" s="22">
        <v>1.073</v>
      </c>
      <c r="AB3895" s="197">
        <f t="shared" si="1174"/>
        <v>290944.42477876111</v>
      </c>
      <c r="AC3895" s="198">
        <f t="shared" si="1178"/>
        <v>34913.330973451331</v>
      </c>
      <c r="AD3895" s="169">
        <v>0.12</v>
      </c>
      <c r="AE3895" s="199">
        <f t="shared" si="1179"/>
        <v>0</v>
      </c>
      <c r="AF3895" s="199" t="str">
        <f>IF(AND(COUNTIFS($J$18:J3895,J3895)=1,AE3895=1),1,"")</f>
        <v/>
      </c>
      <c r="AG3895" s="199">
        <f>IF(C3895="","",IF(AND(COUNTIFS($J$18:J3895,J3895)=1,C3895&lt;&gt;""),1,""))</f>
        <v>1</v>
      </c>
      <c r="AH3895" s="199">
        <f>IF(G3895="","",IF(AND(COUNTIFS($J$18:J3895,J3895)=1,G3895&lt;&gt;""),1,""))</f>
        <v>1</v>
      </c>
      <c r="AI3895" s="200">
        <f t="shared" si="1172"/>
        <v>19922708.646017693</v>
      </c>
      <c r="AJ3895" s="200">
        <f t="shared" si="1173"/>
        <v>2390725.0375221241</v>
      </c>
      <c r="AK3895" s="201">
        <f t="shared" si="1180"/>
        <v>0.12000000000000005</v>
      </c>
      <c r="AL3895" s="24"/>
      <c r="AM3895" s="24"/>
      <c r="AN3895" s="24"/>
      <c r="AO3895" s="24"/>
      <c r="AP3895" s="165" t="str">
        <f t="shared" si="1181"/>
        <v>20254</v>
      </c>
      <c r="AQ3895" s="203" t="str">
        <f t="shared" si="1182"/>
        <v>20254RMB</v>
      </c>
      <c r="AR3895" s="206" t="str">
        <f t="shared" si="1183"/>
        <v>YAMAHA_Non_Mounter</v>
      </c>
      <c r="AS3895" s="22">
        <f t="shared" si="1184"/>
        <v>3</v>
      </c>
      <c r="AT3895" s="24" t="str">
        <f t="shared" si="1185"/>
        <v>0-3 months</v>
      </c>
    </row>
    <row r="3896" spans="1:46">
      <c r="A3896" s="33" t="str">
        <f t="shared" si="1176"/>
        <v>FY 24/25</v>
      </c>
      <c r="B3896" s="23">
        <v>2025</v>
      </c>
      <c r="C3896" s="23">
        <v>1</v>
      </c>
      <c r="D3896" s="202" t="str">
        <f t="shared" si="1187"/>
        <v>Q4</v>
      </c>
      <c r="E3896" s="33" t="str">
        <f t="shared" si="1175"/>
        <v>FY 25/26</v>
      </c>
      <c r="F3896" s="23">
        <v>2025</v>
      </c>
      <c r="G3896" s="23">
        <v>4</v>
      </c>
      <c r="H3896" s="29"/>
      <c r="I3896" s="204" t="str">
        <f t="shared" si="1177"/>
        <v>Q1</v>
      </c>
      <c r="J3896" s="188" t="s">
        <v>3691</v>
      </c>
      <c r="K3896" s="29" t="s">
        <v>1831</v>
      </c>
      <c r="L3896" s="24" t="s">
        <v>3692</v>
      </c>
      <c r="M3896" s="13" t="s">
        <v>61</v>
      </c>
      <c r="N3896" s="22">
        <v>1</v>
      </c>
      <c r="O3896" s="22"/>
      <c r="P3896" s="202" t="str">
        <f t="shared" si="1186"/>
        <v>MAIN UNIT</v>
      </c>
      <c r="Q3896" s="22" t="s">
        <v>62</v>
      </c>
      <c r="R3896" s="22" t="s">
        <v>2056</v>
      </c>
      <c r="S3896" s="22" t="s">
        <v>51</v>
      </c>
      <c r="T3896" s="22" t="s">
        <v>94</v>
      </c>
      <c r="U3896" s="22" t="s">
        <v>71</v>
      </c>
      <c r="V3896" s="22" t="s">
        <v>103</v>
      </c>
      <c r="W3896" s="22" t="s">
        <v>65</v>
      </c>
      <c r="X3896" s="104">
        <v>306400</v>
      </c>
      <c r="Y3896" s="195" t="str">
        <f t="shared" si="1189"/>
        <v>1.13</v>
      </c>
      <c r="Z3896" s="196">
        <f t="shared" si="1188"/>
        <v>306400</v>
      </c>
      <c r="AA3896" s="22">
        <v>1.073</v>
      </c>
      <c r="AB3896" s="197">
        <f t="shared" si="1174"/>
        <v>290944.42477876111</v>
      </c>
      <c r="AC3896" s="198">
        <f t="shared" si="1178"/>
        <v>34913.330973451331</v>
      </c>
      <c r="AD3896" s="169">
        <v>0.12</v>
      </c>
      <c r="AE3896" s="199">
        <f t="shared" si="1179"/>
        <v>0</v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19922708.646017693</v>
      </c>
      <c r="AJ3896" s="200">
        <f t="shared" si="1173"/>
        <v>2390725.0375221241</v>
      </c>
      <c r="AK3896" s="201">
        <f t="shared" si="1180"/>
        <v>0.12000000000000005</v>
      </c>
      <c r="AL3896" s="24"/>
      <c r="AM3896" s="24"/>
      <c r="AN3896" s="24"/>
      <c r="AO3896" s="24"/>
      <c r="AP3896" s="165" t="str">
        <f t="shared" si="1181"/>
        <v>20254</v>
      </c>
      <c r="AQ3896" s="203" t="str">
        <f t="shared" si="1182"/>
        <v>20254RMB</v>
      </c>
      <c r="AR3896" s="206" t="str">
        <f t="shared" si="1183"/>
        <v>YAMAHA_Non_Mounter</v>
      </c>
      <c r="AS3896" s="22">
        <f t="shared" si="1184"/>
        <v>3</v>
      </c>
      <c r="AT3896" s="24" t="str">
        <f t="shared" si="1185"/>
        <v>0-3 months</v>
      </c>
    </row>
    <row r="3897" spans="1:46">
      <c r="A3897" s="33" t="str">
        <f t="shared" si="1176"/>
        <v>FY 24/25</v>
      </c>
      <c r="B3897" s="23">
        <v>2025</v>
      </c>
      <c r="C3897" s="23">
        <v>1</v>
      </c>
      <c r="D3897" s="202" t="str">
        <f t="shared" si="1187"/>
        <v>Q4</v>
      </c>
      <c r="E3897" s="33" t="str">
        <f t="shared" si="1175"/>
        <v>FY 25/26</v>
      </c>
      <c r="F3897" s="23">
        <v>2025</v>
      </c>
      <c r="G3897" s="23">
        <v>4</v>
      </c>
      <c r="H3897" s="29"/>
      <c r="I3897" s="204" t="str">
        <f t="shared" si="1177"/>
        <v>Q1</v>
      </c>
      <c r="J3897" s="188" t="s">
        <v>3691</v>
      </c>
      <c r="K3897" s="29" t="s">
        <v>1831</v>
      </c>
      <c r="L3897" s="24" t="s">
        <v>93</v>
      </c>
      <c r="M3897" s="13" t="s">
        <v>61</v>
      </c>
      <c r="N3897" s="22">
        <v>1</v>
      </c>
      <c r="O3897" s="22"/>
      <c r="P3897" s="202" t="str">
        <f t="shared" si="1186"/>
        <v>MAIN UNIT</v>
      </c>
      <c r="Q3897" s="22" t="s">
        <v>62</v>
      </c>
      <c r="R3897" s="22" t="s">
        <v>63</v>
      </c>
      <c r="S3897" s="22" t="s">
        <v>51</v>
      </c>
      <c r="T3897" s="22" t="s">
        <v>94</v>
      </c>
      <c r="U3897" s="22" t="s">
        <v>71</v>
      </c>
      <c r="V3897" s="22" t="s">
        <v>103</v>
      </c>
      <c r="W3897" s="22" t="s">
        <v>65</v>
      </c>
      <c r="X3897" s="104">
        <v>750000</v>
      </c>
      <c r="Y3897" s="195" t="str">
        <f t="shared" si="1189"/>
        <v>1.13</v>
      </c>
      <c r="Z3897" s="196">
        <f t="shared" si="1188"/>
        <v>750000</v>
      </c>
      <c r="AA3897" s="22">
        <v>1.073</v>
      </c>
      <c r="AB3897" s="197">
        <f t="shared" si="1174"/>
        <v>712168.14159292041</v>
      </c>
      <c r="AC3897" s="198">
        <f t="shared" si="1178"/>
        <v>85460.176991150453</v>
      </c>
      <c r="AD3897" s="169">
        <v>0.12</v>
      </c>
      <c r="AE3897" s="199">
        <f t="shared" si="1179"/>
        <v>0</v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19922708.646017693</v>
      </c>
      <c r="AJ3897" s="200">
        <f t="shared" si="1173"/>
        <v>2390725.0375221241</v>
      </c>
      <c r="AK3897" s="201">
        <f t="shared" si="1180"/>
        <v>0.12000000000000005</v>
      </c>
      <c r="AL3897" s="24"/>
      <c r="AM3897" s="24"/>
      <c r="AN3897" s="24"/>
      <c r="AO3897" s="24"/>
      <c r="AP3897" s="165" t="str">
        <f t="shared" si="1181"/>
        <v>20254</v>
      </c>
      <c r="AQ3897" s="203" t="str">
        <f t="shared" si="1182"/>
        <v>20254RMB</v>
      </c>
      <c r="AR3897" s="206" t="str">
        <f t="shared" si="1183"/>
        <v>YAMAHA_Mounter</v>
      </c>
      <c r="AS3897" s="22">
        <f t="shared" si="1184"/>
        <v>3</v>
      </c>
      <c r="AT3897" s="24" t="str">
        <f t="shared" si="1185"/>
        <v>0-3 months</v>
      </c>
    </row>
    <row r="3898" spans="1:46">
      <c r="A3898" s="33" t="str">
        <f t="shared" si="1176"/>
        <v>FY 24/25</v>
      </c>
      <c r="B3898" s="23">
        <v>2025</v>
      </c>
      <c r="C3898" s="23">
        <v>1</v>
      </c>
      <c r="D3898" s="202" t="str">
        <f t="shared" si="1187"/>
        <v>Q4</v>
      </c>
      <c r="E3898" s="33" t="str">
        <f t="shared" si="1175"/>
        <v>FY 25/26</v>
      </c>
      <c r="F3898" s="23">
        <v>2025</v>
      </c>
      <c r="G3898" s="23">
        <v>4</v>
      </c>
      <c r="H3898" s="29"/>
      <c r="I3898" s="204" t="str">
        <f t="shared" si="1177"/>
        <v>Q1</v>
      </c>
      <c r="J3898" s="188" t="s">
        <v>3691</v>
      </c>
      <c r="K3898" s="29" t="s">
        <v>1831</v>
      </c>
      <c r="L3898" s="24" t="s">
        <v>93</v>
      </c>
      <c r="M3898" s="13" t="s">
        <v>61</v>
      </c>
      <c r="N3898" s="22">
        <v>1</v>
      </c>
      <c r="O3898" s="22"/>
      <c r="P3898" s="202" t="str">
        <f t="shared" si="1186"/>
        <v>MAIN UNIT</v>
      </c>
      <c r="Q3898" s="22" t="s">
        <v>62</v>
      </c>
      <c r="R3898" s="22" t="s">
        <v>63</v>
      </c>
      <c r="S3898" s="22" t="s">
        <v>51</v>
      </c>
      <c r="T3898" s="22" t="s">
        <v>94</v>
      </c>
      <c r="U3898" s="22" t="s">
        <v>71</v>
      </c>
      <c r="V3898" s="22" t="s">
        <v>103</v>
      </c>
      <c r="W3898" s="22" t="s">
        <v>65</v>
      </c>
      <c r="X3898" s="104">
        <v>750000</v>
      </c>
      <c r="Y3898" s="195" t="str">
        <f t="shared" si="1189"/>
        <v>1.13</v>
      </c>
      <c r="Z3898" s="196">
        <f t="shared" si="1188"/>
        <v>750000</v>
      </c>
      <c r="AA3898" s="22">
        <v>1.073</v>
      </c>
      <c r="AB3898" s="197">
        <f t="shared" si="1174"/>
        <v>712168.14159292041</v>
      </c>
      <c r="AC3898" s="198">
        <f t="shared" si="1178"/>
        <v>85460.176991150453</v>
      </c>
      <c r="AD3898" s="169">
        <v>0.12</v>
      </c>
      <c r="AE3898" s="199">
        <f t="shared" si="1179"/>
        <v>0</v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19922708.646017693</v>
      </c>
      <c r="AJ3898" s="200">
        <f t="shared" si="1173"/>
        <v>2390725.0375221241</v>
      </c>
      <c r="AK3898" s="201">
        <f t="shared" si="1180"/>
        <v>0.12000000000000005</v>
      </c>
      <c r="AL3898" s="24"/>
      <c r="AM3898" s="24"/>
      <c r="AN3898" s="24"/>
      <c r="AO3898" s="24"/>
      <c r="AP3898" s="165" t="str">
        <f t="shared" si="1181"/>
        <v>20254</v>
      </c>
      <c r="AQ3898" s="203" t="str">
        <f t="shared" si="1182"/>
        <v>20254RMB</v>
      </c>
      <c r="AR3898" s="206" t="str">
        <f t="shared" si="1183"/>
        <v>YAMAHA_Mounter</v>
      </c>
      <c r="AS3898" s="22">
        <f t="shared" si="1184"/>
        <v>3</v>
      </c>
      <c r="AT3898" s="24" t="str">
        <f t="shared" si="1185"/>
        <v>0-3 months</v>
      </c>
    </row>
    <row r="3899" spans="1:46">
      <c r="A3899" s="33" t="str">
        <f t="shared" si="1176"/>
        <v>FY 24/25</v>
      </c>
      <c r="B3899" s="23">
        <v>2025</v>
      </c>
      <c r="C3899" s="23">
        <v>1</v>
      </c>
      <c r="D3899" s="202" t="str">
        <f t="shared" si="1187"/>
        <v>Q4</v>
      </c>
      <c r="E3899" s="33" t="str">
        <f t="shared" si="1175"/>
        <v>FY 25/26</v>
      </c>
      <c r="F3899" s="23">
        <v>2025</v>
      </c>
      <c r="G3899" s="23">
        <v>4</v>
      </c>
      <c r="H3899" s="29"/>
      <c r="I3899" s="204" t="str">
        <f t="shared" si="1177"/>
        <v>Q1</v>
      </c>
      <c r="J3899" s="188" t="s">
        <v>3691</v>
      </c>
      <c r="K3899" s="29" t="s">
        <v>1831</v>
      </c>
      <c r="L3899" s="24" t="s">
        <v>93</v>
      </c>
      <c r="M3899" s="13" t="s">
        <v>61</v>
      </c>
      <c r="N3899" s="22">
        <v>1</v>
      </c>
      <c r="O3899" s="22"/>
      <c r="P3899" s="202" t="str">
        <f t="shared" si="1186"/>
        <v>MAIN UNIT</v>
      </c>
      <c r="Q3899" s="22" t="s">
        <v>62</v>
      </c>
      <c r="R3899" s="22" t="s">
        <v>63</v>
      </c>
      <c r="S3899" s="22" t="s">
        <v>51</v>
      </c>
      <c r="T3899" s="22" t="s">
        <v>94</v>
      </c>
      <c r="U3899" s="22" t="s">
        <v>71</v>
      </c>
      <c r="V3899" s="22" t="s">
        <v>103</v>
      </c>
      <c r="W3899" s="22" t="s">
        <v>65</v>
      </c>
      <c r="X3899" s="104">
        <v>750000</v>
      </c>
      <c r="Y3899" s="195" t="str">
        <f t="shared" si="1189"/>
        <v>1.13</v>
      </c>
      <c r="Z3899" s="196">
        <f t="shared" si="1188"/>
        <v>750000</v>
      </c>
      <c r="AA3899" s="22">
        <v>1.073</v>
      </c>
      <c r="AB3899" s="197">
        <f t="shared" si="1174"/>
        <v>712168.14159292041</v>
      </c>
      <c r="AC3899" s="198">
        <f t="shared" si="1178"/>
        <v>85460.176991150453</v>
      </c>
      <c r="AD3899" s="169">
        <v>0.12</v>
      </c>
      <c r="AE3899" s="199">
        <f t="shared" si="1179"/>
        <v>0</v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19922708.646017693</v>
      </c>
      <c r="AJ3899" s="200">
        <f t="shared" si="1173"/>
        <v>2390725.0375221241</v>
      </c>
      <c r="AK3899" s="201">
        <f t="shared" si="1180"/>
        <v>0.12000000000000005</v>
      </c>
      <c r="AL3899" s="24"/>
      <c r="AM3899" s="24"/>
      <c r="AN3899" s="24"/>
      <c r="AO3899" s="24"/>
      <c r="AP3899" s="165" t="str">
        <f t="shared" si="1181"/>
        <v>20254</v>
      </c>
      <c r="AQ3899" s="203" t="str">
        <f t="shared" si="1182"/>
        <v>20254RMB</v>
      </c>
      <c r="AR3899" s="206" t="str">
        <f t="shared" si="1183"/>
        <v>YAMAHA_Mounter</v>
      </c>
      <c r="AS3899" s="22">
        <f t="shared" si="1184"/>
        <v>3</v>
      </c>
      <c r="AT3899" s="24" t="str">
        <f t="shared" si="1185"/>
        <v>0-3 months</v>
      </c>
    </row>
    <row r="3900" spans="1:46">
      <c r="A3900" s="33" t="str">
        <f t="shared" si="1176"/>
        <v>FY 24/25</v>
      </c>
      <c r="B3900" s="23">
        <v>2025</v>
      </c>
      <c r="C3900" s="23">
        <v>1</v>
      </c>
      <c r="D3900" s="202" t="str">
        <f t="shared" si="1187"/>
        <v>Q4</v>
      </c>
      <c r="E3900" s="33" t="str">
        <f t="shared" si="1175"/>
        <v>FY 25/26</v>
      </c>
      <c r="F3900" s="23">
        <v>2025</v>
      </c>
      <c r="G3900" s="23">
        <v>4</v>
      </c>
      <c r="H3900" s="29"/>
      <c r="I3900" s="204" t="str">
        <f t="shared" si="1177"/>
        <v>Q1</v>
      </c>
      <c r="J3900" s="188" t="s">
        <v>3691</v>
      </c>
      <c r="K3900" s="29" t="s">
        <v>1831</v>
      </c>
      <c r="L3900" s="24" t="s">
        <v>93</v>
      </c>
      <c r="M3900" s="13" t="s">
        <v>61</v>
      </c>
      <c r="N3900" s="22">
        <v>1</v>
      </c>
      <c r="O3900" s="22"/>
      <c r="P3900" s="202" t="str">
        <f t="shared" si="1186"/>
        <v>MAIN UNIT</v>
      </c>
      <c r="Q3900" s="22" t="s">
        <v>62</v>
      </c>
      <c r="R3900" s="22" t="s">
        <v>63</v>
      </c>
      <c r="S3900" s="22" t="s">
        <v>51</v>
      </c>
      <c r="T3900" s="22" t="s">
        <v>94</v>
      </c>
      <c r="U3900" s="22" t="s">
        <v>71</v>
      </c>
      <c r="V3900" s="22" t="s">
        <v>103</v>
      </c>
      <c r="W3900" s="22" t="s">
        <v>65</v>
      </c>
      <c r="X3900" s="104">
        <v>750000</v>
      </c>
      <c r="Y3900" s="195" t="str">
        <f t="shared" si="1189"/>
        <v>1.13</v>
      </c>
      <c r="Z3900" s="196">
        <f t="shared" si="1188"/>
        <v>750000</v>
      </c>
      <c r="AA3900" s="22">
        <v>1.073</v>
      </c>
      <c r="AB3900" s="197">
        <f t="shared" si="1174"/>
        <v>712168.14159292041</v>
      </c>
      <c r="AC3900" s="198">
        <f t="shared" si="1178"/>
        <v>85460.176991150453</v>
      </c>
      <c r="AD3900" s="169">
        <v>0.12</v>
      </c>
      <c r="AE3900" s="199">
        <f t="shared" si="1179"/>
        <v>0</v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19922708.646017693</v>
      </c>
      <c r="AJ3900" s="200">
        <f t="shared" si="1173"/>
        <v>2390725.0375221241</v>
      </c>
      <c r="AK3900" s="201">
        <f t="shared" si="1180"/>
        <v>0.12000000000000005</v>
      </c>
      <c r="AL3900" s="24"/>
      <c r="AM3900" s="24"/>
      <c r="AN3900" s="24"/>
      <c r="AO3900" s="24"/>
      <c r="AP3900" s="165" t="str">
        <f t="shared" si="1181"/>
        <v>20254</v>
      </c>
      <c r="AQ3900" s="203" t="str">
        <f t="shared" si="1182"/>
        <v>20254RMB</v>
      </c>
      <c r="AR3900" s="206" t="str">
        <f t="shared" si="1183"/>
        <v>YAMAHA_Mounter</v>
      </c>
      <c r="AS3900" s="22">
        <f t="shared" si="1184"/>
        <v>3</v>
      </c>
      <c r="AT3900" s="24" t="str">
        <f t="shared" si="1185"/>
        <v>0-3 months</v>
      </c>
    </row>
    <row r="3901" spans="1:46">
      <c r="A3901" s="33" t="str">
        <f t="shared" si="1176"/>
        <v>FY 24/25</v>
      </c>
      <c r="B3901" s="23">
        <v>2025</v>
      </c>
      <c r="C3901" s="23">
        <v>1</v>
      </c>
      <c r="D3901" s="202" t="str">
        <f t="shared" si="1187"/>
        <v>Q4</v>
      </c>
      <c r="E3901" s="33" t="str">
        <f t="shared" si="1175"/>
        <v>FY 25/26</v>
      </c>
      <c r="F3901" s="23">
        <v>2025</v>
      </c>
      <c r="G3901" s="23">
        <v>4</v>
      </c>
      <c r="H3901" s="29"/>
      <c r="I3901" s="204" t="str">
        <f t="shared" si="1177"/>
        <v>Q1</v>
      </c>
      <c r="J3901" s="188" t="s">
        <v>3691</v>
      </c>
      <c r="K3901" s="29" t="s">
        <v>1831</v>
      </c>
      <c r="L3901" s="24" t="s">
        <v>93</v>
      </c>
      <c r="M3901" s="13" t="s">
        <v>61</v>
      </c>
      <c r="N3901" s="22">
        <v>1</v>
      </c>
      <c r="O3901" s="22"/>
      <c r="P3901" s="202" t="str">
        <f t="shared" si="1186"/>
        <v>MAIN UNIT</v>
      </c>
      <c r="Q3901" s="22" t="s">
        <v>62</v>
      </c>
      <c r="R3901" s="22" t="s">
        <v>63</v>
      </c>
      <c r="S3901" s="22" t="s">
        <v>51</v>
      </c>
      <c r="T3901" s="22" t="s">
        <v>94</v>
      </c>
      <c r="U3901" s="22" t="s">
        <v>71</v>
      </c>
      <c r="V3901" s="22" t="s">
        <v>103</v>
      </c>
      <c r="W3901" s="22" t="s">
        <v>65</v>
      </c>
      <c r="X3901" s="104">
        <v>750000</v>
      </c>
      <c r="Y3901" s="195" t="str">
        <f t="shared" si="1189"/>
        <v>1.13</v>
      </c>
      <c r="Z3901" s="196">
        <f t="shared" si="1188"/>
        <v>750000</v>
      </c>
      <c r="AA3901" s="22">
        <v>1.073</v>
      </c>
      <c r="AB3901" s="197">
        <f t="shared" si="1174"/>
        <v>712168.14159292041</v>
      </c>
      <c r="AC3901" s="198">
        <f t="shared" si="1178"/>
        <v>85460.176991150453</v>
      </c>
      <c r="AD3901" s="169">
        <v>0.12</v>
      </c>
      <c r="AE3901" s="199">
        <f t="shared" si="1179"/>
        <v>0</v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19922708.646017693</v>
      </c>
      <c r="AJ3901" s="200">
        <f t="shared" si="1173"/>
        <v>2390725.0375221241</v>
      </c>
      <c r="AK3901" s="201">
        <f t="shared" si="1180"/>
        <v>0.12000000000000005</v>
      </c>
      <c r="AL3901" s="24"/>
      <c r="AM3901" s="24"/>
      <c r="AN3901" s="24"/>
      <c r="AO3901" s="24"/>
      <c r="AP3901" s="165" t="str">
        <f t="shared" si="1181"/>
        <v>20254</v>
      </c>
      <c r="AQ3901" s="203" t="str">
        <f t="shared" si="1182"/>
        <v>20254RMB</v>
      </c>
      <c r="AR3901" s="206" t="str">
        <f t="shared" si="1183"/>
        <v>YAMAHA_Mounter</v>
      </c>
      <c r="AS3901" s="22">
        <f t="shared" si="1184"/>
        <v>3</v>
      </c>
      <c r="AT3901" s="24" t="str">
        <f t="shared" si="1185"/>
        <v>0-3 months</v>
      </c>
    </row>
    <row r="3902" spans="1:46">
      <c r="A3902" s="33" t="str">
        <f t="shared" si="1176"/>
        <v>FY 24/25</v>
      </c>
      <c r="B3902" s="23">
        <v>2025</v>
      </c>
      <c r="C3902" s="23">
        <v>1</v>
      </c>
      <c r="D3902" s="202" t="str">
        <f t="shared" si="1187"/>
        <v>Q4</v>
      </c>
      <c r="E3902" s="33" t="str">
        <f t="shared" si="1175"/>
        <v>FY 25/26</v>
      </c>
      <c r="F3902" s="23">
        <v>2025</v>
      </c>
      <c r="G3902" s="23">
        <v>4</v>
      </c>
      <c r="H3902" s="29"/>
      <c r="I3902" s="204" t="str">
        <f t="shared" si="1177"/>
        <v>Q1</v>
      </c>
      <c r="J3902" s="188" t="s">
        <v>3691</v>
      </c>
      <c r="K3902" s="29" t="s">
        <v>1831</v>
      </c>
      <c r="L3902" s="24" t="s">
        <v>93</v>
      </c>
      <c r="M3902" s="13" t="s">
        <v>61</v>
      </c>
      <c r="N3902" s="22">
        <v>1</v>
      </c>
      <c r="O3902" s="22"/>
      <c r="P3902" s="202" t="str">
        <f t="shared" si="1186"/>
        <v>MAIN UNIT</v>
      </c>
      <c r="Q3902" s="22" t="s">
        <v>62</v>
      </c>
      <c r="R3902" s="22" t="s">
        <v>63</v>
      </c>
      <c r="S3902" s="22" t="s">
        <v>51</v>
      </c>
      <c r="T3902" s="22" t="s">
        <v>94</v>
      </c>
      <c r="U3902" s="22" t="s">
        <v>71</v>
      </c>
      <c r="V3902" s="22" t="s">
        <v>103</v>
      </c>
      <c r="W3902" s="22" t="s">
        <v>65</v>
      </c>
      <c r="X3902" s="104">
        <v>750000</v>
      </c>
      <c r="Y3902" s="195" t="str">
        <f t="shared" si="1189"/>
        <v>1.13</v>
      </c>
      <c r="Z3902" s="196">
        <f t="shared" si="1188"/>
        <v>750000</v>
      </c>
      <c r="AA3902" s="22">
        <v>1.073</v>
      </c>
      <c r="AB3902" s="197">
        <f t="shared" si="1174"/>
        <v>712168.14159292041</v>
      </c>
      <c r="AC3902" s="198">
        <f t="shared" si="1178"/>
        <v>85460.176991150453</v>
      </c>
      <c r="AD3902" s="169">
        <v>0.12</v>
      </c>
      <c r="AE3902" s="199">
        <f t="shared" si="1179"/>
        <v>0</v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19922708.646017693</v>
      </c>
      <c r="AJ3902" s="200">
        <f t="shared" si="1173"/>
        <v>2390725.0375221241</v>
      </c>
      <c r="AK3902" s="201">
        <f t="shared" si="1180"/>
        <v>0.12000000000000005</v>
      </c>
      <c r="AL3902" s="24"/>
      <c r="AM3902" s="24"/>
      <c r="AN3902" s="24"/>
      <c r="AO3902" s="24"/>
      <c r="AP3902" s="165" t="str">
        <f t="shared" si="1181"/>
        <v>20254</v>
      </c>
      <c r="AQ3902" s="203" t="str">
        <f t="shared" si="1182"/>
        <v>20254RMB</v>
      </c>
      <c r="AR3902" s="206" t="str">
        <f t="shared" si="1183"/>
        <v>YAMAHA_Mounter</v>
      </c>
      <c r="AS3902" s="22">
        <f t="shared" si="1184"/>
        <v>3</v>
      </c>
      <c r="AT3902" s="24" t="str">
        <f t="shared" si="1185"/>
        <v>0-3 months</v>
      </c>
    </row>
    <row r="3903" spans="1:46">
      <c r="A3903" s="33" t="str">
        <f t="shared" si="1176"/>
        <v>FY 24/25</v>
      </c>
      <c r="B3903" s="23">
        <v>2025</v>
      </c>
      <c r="C3903" s="23">
        <v>1</v>
      </c>
      <c r="D3903" s="202" t="str">
        <f t="shared" si="1187"/>
        <v>Q4</v>
      </c>
      <c r="E3903" s="33" t="str">
        <f t="shared" si="1175"/>
        <v>FY 25/26</v>
      </c>
      <c r="F3903" s="23">
        <v>2025</v>
      </c>
      <c r="G3903" s="23">
        <v>4</v>
      </c>
      <c r="H3903" s="29"/>
      <c r="I3903" s="204" t="str">
        <f t="shared" si="1177"/>
        <v>Q1</v>
      </c>
      <c r="J3903" s="188" t="s">
        <v>3691</v>
      </c>
      <c r="K3903" s="29" t="s">
        <v>1831</v>
      </c>
      <c r="L3903" s="24" t="s">
        <v>93</v>
      </c>
      <c r="M3903" s="13" t="s">
        <v>61</v>
      </c>
      <c r="N3903" s="22">
        <v>1</v>
      </c>
      <c r="O3903" s="22"/>
      <c r="P3903" s="202" t="str">
        <f t="shared" si="1186"/>
        <v>MAIN UNIT</v>
      </c>
      <c r="Q3903" s="22" t="s">
        <v>62</v>
      </c>
      <c r="R3903" s="22" t="s">
        <v>63</v>
      </c>
      <c r="S3903" s="22" t="s">
        <v>51</v>
      </c>
      <c r="T3903" s="22" t="s">
        <v>94</v>
      </c>
      <c r="U3903" s="22" t="s">
        <v>71</v>
      </c>
      <c r="V3903" s="22" t="s">
        <v>103</v>
      </c>
      <c r="W3903" s="22" t="s">
        <v>65</v>
      </c>
      <c r="X3903" s="104">
        <v>750000</v>
      </c>
      <c r="Y3903" s="195" t="str">
        <f t="shared" si="1189"/>
        <v>1.13</v>
      </c>
      <c r="Z3903" s="196">
        <f t="shared" si="1188"/>
        <v>750000</v>
      </c>
      <c r="AA3903" s="22">
        <v>1.073</v>
      </c>
      <c r="AB3903" s="197">
        <f t="shared" si="1174"/>
        <v>712168.14159292041</v>
      </c>
      <c r="AC3903" s="198">
        <f t="shared" si="1178"/>
        <v>85460.176991150453</v>
      </c>
      <c r="AD3903" s="169">
        <v>0.12</v>
      </c>
      <c r="AE3903" s="199">
        <f t="shared" si="1179"/>
        <v>0</v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19922708.646017693</v>
      </c>
      <c r="AJ3903" s="200">
        <f t="shared" si="1173"/>
        <v>2390725.0375221241</v>
      </c>
      <c r="AK3903" s="201">
        <f t="shared" si="1180"/>
        <v>0.12000000000000005</v>
      </c>
      <c r="AL3903" s="24"/>
      <c r="AM3903" s="24"/>
      <c r="AN3903" s="24"/>
      <c r="AO3903" s="24"/>
      <c r="AP3903" s="165" t="str">
        <f t="shared" si="1181"/>
        <v>20254</v>
      </c>
      <c r="AQ3903" s="203" t="str">
        <f t="shared" si="1182"/>
        <v>20254RMB</v>
      </c>
      <c r="AR3903" s="206" t="str">
        <f t="shared" si="1183"/>
        <v>YAMAHA_Mounter</v>
      </c>
      <c r="AS3903" s="22">
        <f t="shared" si="1184"/>
        <v>3</v>
      </c>
      <c r="AT3903" s="24" t="str">
        <f t="shared" si="1185"/>
        <v>0-3 months</v>
      </c>
    </row>
    <row r="3904" spans="1:46">
      <c r="A3904" s="33" t="str">
        <f t="shared" si="1176"/>
        <v>FY 24/25</v>
      </c>
      <c r="B3904" s="23">
        <v>2025</v>
      </c>
      <c r="C3904" s="23">
        <v>1</v>
      </c>
      <c r="D3904" s="202" t="str">
        <f t="shared" si="1187"/>
        <v>Q4</v>
      </c>
      <c r="E3904" s="33" t="str">
        <f t="shared" si="1175"/>
        <v>FY 25/26</v>
      </c>
      <c r="F3904" s="23">
        <v>2025</v>
      </c>
      <c r="G3904" s="23">
        <v>4</v>
      </c>
      <c r="H3904" s="29"/>
      <c r="I3904" s="204" t="str">
        <f t="shared" si="1177"/>
        <v>Q1</v>
      </c>
      <c r="J3904" s="188" t="s">
        <v>3691</v>
      </c>
      <c r="K3904" s="29" t="s">
        <v>1831</v>
      </c>
      <c r="L3904" s="24" t="s">
        <v>93</v>
      </c>
      <c r="M3904" s="13" t="s">
        <v>61</v>
      </c>
      <c r="N3904" s="22">
        <v>1</v>
      </c>
      <c r="O3904" s="22"/>
      <c r="P3904" s="202" t="str">
        <f t="shared" si="1186"/>
        <v>MAIN UNIT</v>
      </c>
      <c r="Q3904" s="22" t="s">
        <v>62</v>
      </c>
      <c r="R3904" s="22" t="s">
        <v>63</v>
      </c>
      <c r="S3904" s="22" t="s">
        <v>51</v>
      </c>
      <c r="T3904" s="22" t="s">
        <v>94</v>
      </c>
      <c r="U3904" s="22" t="s">
        <v>71</v>
      </c>
      <c r="V3904" s="22" t="s">
        <v>103</v>
      </c>
      <c r="W3904" s="22" t="s">
        <v>65</v>
      </c>
      <c r="X3904" s="104">
        <v>750000</v>
      </c>
      <c r="Y3904" s="195" t="str">
        <f t="shared" si="1189"/>
        <v>1.13</v>
      </c>
      <c r="Z3904" s="196">
        <f t="shared" si="1188"/>
        <v>750000</v>
      </c>
      <c r="AA3904" s="22">
        <v>1.073</v>
      </c>
      <c r="AB3904" s="197">
        <f t="shared" si="1174"/>
        <v>712168.14159292041</v>
      </c>
      <c r="AC3904" s="198">
        <f t="shared" si="1178"/>
        <v>85460.176991150453</v>
      </c>
      <c r="AD3904" s="169">
        <v>0.12</v>
      </c>
      <c r="AE3904" s="199">
        <f t="shared" si="1179"/>
        <v>0</v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19922708.646017693</v>
      </c>
      <c r="AJ3904" s="200">
        <f t="shared" si="1173"/>
        <v>2390725.0375221241</v>
      </c>
      <c r="AK3904" s="201">
        <f t="shared" si="1180"/>
        <v>0.12000000000000005</v>
      </c>
      <c r="AL3904" s="24"/>
      <c r="AM3904" s="24"/>
      <c r="AN3904" s="24"/>
      <c r="AO3904" s="24"/>
      <c r="AP3904" s="165" t="str">
        <f t="shared" si="1181"/>
        <v>20254</v>
      </c>
      <c r="AQ3904" s="203" t="str">
        <f t="shared" si="1182"/>
        <v>20254RMB</v>
      </c>
      <c r="AR3904" s="206" t="str">
        <f t="shared" si="1183"/>
        <v>YAMAHA_Mounter</v>
      </c>
      <c r="AS3904" s="22">
        <f t="shared" si="1184"/>
        <v>3</v>
      </c>
      <c r="AT3904" s="24" t="str">
        <f t="shared" si="1185"/>
        <v>0-3 months</v>
      </c>
    </row>
    <row r="3905" spans="1:46">
      <c r="A3905" s="33" t="str">
        <f t="shared" si="1176"/>
        <v>FY 24/25</v>
      </c>
      <c r="B3905" s="23">
        <v>2025</v>
      </c>
      <c r="C3905" s="23">
        <v>1</v>
      </c>
      <c r="D3905" s="202" t="str">
        <f t="shared" si="1187"/>
        <v>Q4</v>
      </c>
      <c r="E3905" s="33" t="str">
        <f t="shared" si="1175"/>
        <v>FY 25/26</v>
      </c>
      <c r="F3905" s="23">
        <v>2025</v>
      </c>
      <c r="G3905" s="23">
        <v>4</v>
      </c>
      <c r="H3905" s="29"/>
      <c r="I3905" s="204" t="str">
        <f t="shared" si="1177"/>
        <v>Q1</v>
      </c>
      <c r="J3905" s="188" t="s">
        <v>3691</v>
      </c>
      <c r="K3905" s="29" t="s">
        <v>1831</v>
      </c>
      <c r="L3905" s="24" t="s">
        <v>93</v>
      </c>
      <c r="M3905" s="13" t="s">
        <v>61</v>
      </c>
      <c r="N3905" s="22">
        <v>1</v>
      </c>
      <c r="O3905" s="22"/>
      <c r="P3905" s="202" t="str">
        <f t="shared" si="1186"/>
        <v>MAIN UNIT</v>
      </c>
      <c r="Q3905" s="22" t="s">
        <v>62</v>
      </c>
      <c r="R3905" s="22" t="s">
        <v>63</v>
      </c>
      <c r="S3905" s="22" t="s">
        <v>51</v>
      </c>
      <c r="T3905" s="22" t="s">
        <v>94</v>
      </c>
      <c r="U3905" s="22" t="s">
        <v>71</v>
      </c>
      <c r="V3905" s="22" t="s">
        <v>103</v>
      </c>
      <c r="W3905" s="22" t="s">
        <v>65</v>
      </c>
      <c r="X3905" s="104">
        <v>750000</v>
      </c>
      <c r="Y3905" s="195" t="str">
        <f t="shared" si="1189"/>
        <v>1.13</v>
      </c>
      <c r="Z3905" s="196">
        <f t="shared" si="1188"/>
        <v>750000</v>
      </c>
      <c r="AA3905" s="22">
        <v>1.073</v>
      </c>
      <c r="AB3905" s="197">
        <f t="shared" si="1174"/>
        <v>712168.14159292041</v>
      </c>
      <c r="AC3905" s="198">
        <f t="shared" si="1178"/>
        <v>85460.176991150453</v>
      </c>
      <c r="AD3905" s="169">
        <v>0.12</v>
      </c>
      <c r="AE3905" s="199">
        <f t="shared" si="1179"/>
        <v>0</v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19922708.646017693</v>
      </c>
      <c r="AJ3905" s="200">
        <f t="shared" si="1173"/>
        <v>2390725.0375221241</v>
      </c>
      <c r="AK3905" s="201">
        <f t="shared" si="1180"/>
        <v>0.12000000000000005</v>
      </c>
      <c r="AL3905" s="24"/>
      <c r="AM3905" s="24"/>
      <c r="AN3905" s="24"/>
      <c r="AO3905" s="24"/>
      <c r="AP3905" s="165" t="str">
        <f t="shared" si="1181"/>
        <v>20254</v>
      </c>
      <c r="AQ3905" s="203" t="str">
        <f t="shared" si="1182"/>
        <v>20254RMB</v>
      </c>
      <c r="AR3905" s="206" t="str">
        <f t="shared" si="1183"/>
        <v>YAMAHA_Mounter</v>
      </c>
      <c r="AS3905" s="22">
        <f t="shared" si="1184"/>
        <v>3</v>
      </c>
      <c r="AT3905" s="24" t="str">
        <f t="shared" si="1185"/>
        <v>0-3 months</v>
      </c>
    </row>
    <row r="3906" spans="1:46">
      <c r="A3906" s="33" t="str">
        <f t="shared" si="1176"/>
        <v>FY 24/25</v>
      </c>
      <c r="B3906" s="23">
        <v>2025</v>
      </c>
      <c r="C3906" s="23">
        <v>1</v>
      </c>
      <c r="D3906" s="202" t="str">
        <f t="shared" si="1187"/>
        <v>Q4</v>
      </c>
      <c r="E3906" s="33" t="str">
        <f t="shared" si="1175"/>
        <v>FY 25/26</v>
      </c>
      <c r="F3906" s="23">
        <v>2025</v>
      </c>
      <c r="G3906" s="23">
        <v>4</v>
      </c>
      <c r="H3906" s="29"/>
      <c r="I3906" s="204" t="str">
        <f t="shared" si="1177"/>
        <v>Q1</v>
      </c>
      <c r="J3906" s="188" t="s">
        <v>3691</v>
      </c>
      <c r="K3906" s="29" t="s">
        <v>1831</v>
      </c>
      <c r="L3906" s="24" t="s">
        <v>68</v>
      </c>
      <c r="M3906" s="13" t="s">
        <v>61</v>
      </c>
      <c r="N3906" s="22">
        <v>1</v>
      </c>
      <c r="O3906" s="22"/>
      <c r="P3906" s="202" t="str">
        <f t="shared" si="1186"/>
        <v>MAIN UNIT</v>
      </c>
      <c r="Q3906" s="22" t="s">
        <v>62</v>
      </c>
      <c r="R3906" s="22" t="s">
        <v>63</v>
      </c>
      <c r="S3906" s="22" t="s">
        <v>51</v>
      </c>
      <c r="T3906" s="22" t="s">
        <v>94</v>
      </c>
      <c r="U3906" s="22" t="s">
        <v>71</v>
      </c>
      <c r="V3906" s="22" t="s">
        <v>103</v>
      </c>
      <c r="W3906" s="22" t="s">
        <v>65</v>
      </c>
      <c r="X3906" s="104">
        <v>734670</v>
      </c>
      <c r="Y3906" s="195" t="str">
        <f t="shared" si="1189"/>
        <v>1.13</v>
      </c>
      <c r="Z3906" s="196">
        <f t="shared" si="1188"/>
        <v>734670</v>
      </c>
      <c r="AA3906" s="22">
        <v>1.073</v>
      </c>
      <c r="AB3906" s="197">
        <f t="shared" si="1174"/>
        <v>697611.42477876111</v>
      </c>
      <c r="AC3906" s="198">
        <f t="shared" si="1178"/>
        <v>83713.370973451325</v>
      </c>
      <c r="AD3906" s="169">
        <v>0.12</v>
      </c>
      <c r="AE3906" s="199">
        <f t="shared" si="1179"/>
        <v>0</v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19922708.646017693</v>
      </c>
      <c r="AJ3906" s="200">
        <f t="shared" ref="AJ3906:AJ3969" si="1191">IF(P3906="C66 SERVICE","",SUMIFS(AC:AC,F:F,F3906,G:G,G3906,E:E,E3906))</f>
        <v>2390725.0375221241</v>
      </c>
      <c r="AK3906" s="201">
        <f t="shared" si="1180"/>
        <v>0.12000000000000005</v>
      </c>
      <c r="AL3906" s="24"/>
      <c r="AM3906" s="24"/>
      <c r="AN3906" s="24"/>
      <c r="AO3906" s="24"/>
      <c r="AP3906" s="165" t="str">
        <f t="shared" si="1181"/>
        <v>20254</v>
      </c>
      <c r="AQ3906" s="203" t="str">
        <f t="shared" si="1182"/>
        <v>20254RMB</v>
      </c>
      <c r="AR3906" s="206" t="str">
        <f t="shared" si="1183"/>
        <v>YAMAHA_Mounter</v>
      </c>
      <c r="AS3906" s="22">
        <f t="shared" si="1184"/>
        <v>3</v>
      </c>
      <c r="AT3906" s="24" t="str">
        <f t="shared" si="1185"/>
        <v>0-3 months</v>
      </c>
    </row>
    <row r="3907" spans="1:46">
      <c r="A3907" s="33" t="str">
        <f t="shared" si="1176"/>
        <v>FY 24/25</v>
      </c>
      <c r="B3907" s="23">
        <v>2025</v>
      </c>
      <c r="C3907" s="23">
        <v>1</v>
      </c>
      <c r="D3907" s="202" t="str">
        <f t="shared" si="1187"/>
        <v>Q4</v>
      </c>
      <c r="E3907" s="33" t="str">
        <f t="shared" si="1175"/>
        <v>FY 25/26</v>
      </c>
      <c r="F3907" s="23">
        <v>2025</v>
      </c>
      <c r="G3907" s="23">
        <v>4</v>
      </c>
      <c r="H3907" s="29"/>
      <c r="I3907" s="204" t="str">
        <f t="shared" si="1177"/>
        <v>Q1</v>
      </c>
      <c r="J3907" s="188" t="s">
        <v>3691</v>
      </c>
      <c r="K3907" s="29" t="s">
        <v>1831</v>
      </c>
      <c r="L3907" s="24" t="s">
        <v>68</v>
      </c>
      <c r="M3907" s="13" t="s">
        <v>61</v>
      </c>
      <c r="N3907" s="22">
        <v>1</v>
      </c>
      <c r="O3907" s="22"/>
      <c r="P3907" s="202" t="str">
        <f t="shared" si="1186"/>
        <v>MAIN UNIT</v>
      </c>
      <c r="Q3907" s="22" t="s">
        <v>62</v>
      </c>
      <c r="R3907" s="22" t="s">
        <v>63</v>
      </c>
      <c r="S3907" s="22" t="s">
        <v>51</v>
      </c>
      <c r="T3907" s="22" t="s">
        <v>94</v>
      </c>
      <c r="U3907" s="22" t="s">
        <v>71</v>
      </c>
      <c r="V3907" s="22" t="s">
        <v>103</v>
      </c>
      <c r="W3907" s="22" t="s">
        <v>65</v>
      </c>
      <c r="X3907" s="104">
        <v>734670</v>
      </c>
      <c r="Y3907" s="195" t="str">
        <f t="shared" si="1189"/>
        <v>1.13</v>
      </c>
      <c r="Z3907" s="196">
        <f t="shared" si="1188"/>
        <v>734670</v>
      </c>
      <c r="AA3907" s="22">
        <v>1.073</v>
      </c>
      <c r="AB3907" s="197">
        <f t="shared" si="1174"/>
        <v>697611.42477876111</v>
      </c>
      <c r="AC3907" s="198">
        <f t="shared" si="1178"/>
        <v>83713.370973451325</v>
      </c>
      <c r="AD3907" s="169">
        <v>0.12</v>
      </c>
      <c r="AE3907" s="199">
        <f t="shared" si="1179"/>
        <v>0</v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19922708.646017693</v>
      </c>
      <c r="AJ3907" s="200">
        <f t="shared" si="1191"/>
        <v>2390725.0375221241</v>
      </c>
      <c r="AK3907" s="201">
        <f t="shared" si="1180"/>
        <v>0.12000000000000005</v>
      </c>
      <c r="AL3907" s="24"/>
      <c r="AM3907" s="24"/>
      <c r="AN3907" s="24"/>
      <c r="AO3907" s="24"/>
      <c r="AP3907" s="165" t="str">
        <f t="shared" si="1181"/>
        <v>20254</v>
      </c>
      <c r="AQ3907" s="203" t="str">
        <f t="shared" si="1182"/>
        <v>20254RMB</v>
      </c>
      <c r="AR3907" s="206" t="str">
        <f t="shared" si="1183"/>
        <v>YAMAHA_Mounter</v>
      </c>
      <c r="AS3907" s="22">
        <f t="shared" si="1184"/>
        <v>3</v>
      </c>
      <c r="AT3907" s="24" t="str">
        <f t="shared" si="1185"/>
        <v>0-3 months</v>
      </c>
    </row>
    <row r="3908" spans="1:46">
      <c r="A3908" s="33" t="str">
        <f t="shared" si="1176"/>
        <v>FY 24/25</v>
      </c>
      <c r="B3908" s="23">
        <v>2025</v>
      </c>
      <c r="C3908" s="23">
        <v>1</v>
      </c>
      <c r="D3908" s="202" t="str">
        <f t="shared" si="1187"/>
        <v>Q4</v>
      </c>
      <c r="E3908" s="33" t="str">
        <f t="shared" si="1175"/>
        <v>FY 25/26</v>
      </c>
      <c r="F3908" s="23">
        <v>2025</v>
      </c>
      <c r="G3908" s="23">
        <v>4</v>
      </c>
      <c r="H3908" s="29"/>
      <c r="I3908" s="204" t="str">
        <f t="shared" si="1177"/>
        <v>Q1</v>
      </c>
      <c r="J3908" s="188" t="s">
        <v>3691</v>
      </c>
      <c r="K3908" s="29" t="s">
        <v>1831</v>
      </c>
      <c r="L3908" s="24" t="s">
        <v>3693</v>
      </c>
      <c r="M3908" s="13" t="s">
        <v>61</v>
      </c>
      <c r="N3908" s="22">
        <v>1</v>
      </c>
      <c r="O3908" s="22"/>
      <c r="P3908" s="202" t="str">
        <f t="shared" si="1186"/>
        <v>MAIN UNIT</v>
      </c>
      <c r="Q3908" s="22" t="s">
        <v>62</v>
      </c>
      <c r="R3908" s="22" t="s">
        <v>2056</v>
      </c>
      <c r="S3908" s="22" t="s">
        <v>51</v>
      </c>
      <c r="T3908" s="22" t="s">
        <v>94</v>
      </c>
      <c r="U3908" s="22" t="s">
        <v>71</v>
      </c>
      <c r="V3908" s="22" t="s">
        <v>103</v>
      </c>
      <c r="W3908" s="22" t="s">
        <v>65</v>
      </c>
      <c r="X3908" s="104">
        <v>636660</v>
      </c>
      <c r="Y3908" s="195" t="str">
        <f t="shared" si="1189"/>
        <v>1.13</v>
      </c>
      <c r="Z3908" s="196">
        <f t="shared" si="1188"/>
        <v>636660</v>
      </c>
      <c r="AA3908" s="22">
        <v>1.073</v>
      </c>
      <c r="AB3908" s="197">
        <f t="shared" si="1174"/>
        <v>604545.29203539819</v>
      </c>
      <c r="AC3908" s="198">
        <f t="shared" si="1178"/>
        <v>72545.435044247773</v>
      </c>
      <c r="AD3908" s="169">
        <v>0.12</v>
      </c>
      <c r="AE3908" s="199">
        <f t="shared" si="1179"/>
        <v>0</v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19922708.646017693</v>
      </c>
      <c r="AJ3908" s="200">
        <f t="shared" si="1191"/>
        <v>2390725.0375221241</v>
      </c>
      <c r="AK3908" s="201">
        <f t="shared" si="1180"/>
        <v>0.12000000000000005</v>
      </c>
      <c r="AL3908" s="24"/>
      <c r="AM3908" s="24"/>
      <c r="AN3908" s="24"/>
      <c r="AO3908" s="24"/>
      <c r="AP3908" s="165" t="str">
        <f t="shared" si="1181"/>
        <v>20254</v>
      </c>
      <c r="AQ3908" s="203" t="str">
        <f t="shared" si="1182"/>
        <v>20254RMB</v>
      </c>
      <c r="AR3908" s="206" t="str">
        <f t="shared" si="1183"/>
        <v>YAMAHA_Non_Mounter</v>
      </c>
      <c r="AS3908" s="22">
        <f t="shared" si="1184"/>
        <v>3</v>
      </c>
      <c r="AT3908" s="24" t="str">
        <f t="shared" si="1185"/>
        <v>0-3 months</v>
      </c>
    </row>
    <row r="3909" spans="1:46">
      <c r="A3909" s="33" t="str">
        <f t="shared" si="1176"/>
        <v>FY 24/25</v>
      </c>
      <c r="B3909" s="23">
        <v>2025</v>
      </c>
      <c r="C3909" s="23">
        <v>1</v>
      </c>
      <c r="D3909" s="202" t="str">
        <f t="shared" si="1187"/>
        <v>Q4</v>
      </c>
      <c r="E3909" s="33" t="str">
        <f t="shared" si="1175"/>
        <v>FY 25/26</v>
      </c>
      <c r="F3909" s="23">
        <v>2025</v>
      </c>
      <c r="G3909" s="23">
        <v>4</v>
      </c>
      <c r="H3909" s="29"/>
      <c r="I3909" s="204" t="str">
        <f t="shared" si="1177"/>
        <v>Q1</v>
      </c>
      <c r="J3909" s="188" t="s">
        <v>3691</v>
      </c>
      <c r="K3909" s="29" t="s">
        <v>1831</v>
      </c>
      <c r="L3909" s="24" t="s">
        <v>3693</v>
      </c>
      <c r="M3909" s="13" t="s">
        <v>61</v>
      </c>
      <c r="N3909" s="22">
        <v>1</v>
      </c>
      <c r="O3909" s="22"/>
      <c r="P3909" s="202" t="str">
        <f t="shared" si="1186"/>
        <v>MAIN UNIT</v>
      </c>
      <c r="Q3909" s="22" t="s">
        <v>62</v>
      </c>
      <c r="R3909" s="22" t="s">
        <v>2056</v>
      </c>
      <c r="S3909" s="22" t="s">
        <v>51</v>
      </c>
      <c r="T3909" s="22" t="s">
        <v>94</v>
      </c>
      <c r="U3909" s="22" t="s">
        <v>71</v>
      </c>
      <c r="V3909" s="22" t="s">
        <v>103</v>
      </c>
      <c r="W3909" s="22" t="s">
        <v>65</v>
      </c>
      <c r="X3909" s="104">
        <v>636660</v>
      </c>
      <c r="Y3909" s="195" t="str">
        <f t="shared" si="1189"/>
        <v>1.13</v>
      </c>
      <c r="Z3909" s="196">
        <f t="shared" si="1188"/>
        <v>636660</v>
      </c>
      <c r="AA3909" s="22">
        <v>1.073</v>
      </c>
      <c r="AB3909" s="197">
        <f t="shared" si="1174"/>
        <v>604545.29203539819</v>
      </c>
      <c r="AC3909" s="198">
        <f t="shared" si="1178"/>
        <v>72545.435044247773</v>
      </c>
      <c r="AD3909" s="169">
        <v>0.12</v>
      </c>
      <c r="AE3909" s="199">
        <f t="shared" si="1179"/>
        <v>0</v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19922708.646017693</v>
      </c>
      <c r="AJ3909" s="200">
        <f t="shared" si="1191"/>
        <v>2390725.0375221241</v>
      </c>
      <c r="AK3909" s="201">
        <f t="shared" si="1180"/>
        <v>0.12000000000000005</v>
      </c>
      <c r="AL3909" s="24"/>
      <c r="AM3909" s="24"/>
      <c r="AN3909" s="24"/>
      <c r="AO3909" s="24"/>
      <c r="AP3909" s="165" t="str">
        <f t="shared" si="1181"/>
        <v>20254</v>
      </c>
      <c r="AQ3909" s="203" t="str">
        <f t="shared" si="1182"/>
        <v>20254RMB</v>
      </c>
      <c r="AR3909" s="206" t="str">
        <f t="shared" si="1183"/>
        <v>YAMAHA_Non_Mounter</v>
      </c>
      <c r="AS3909" s="22">
        <f t="shared" si="1184"/>
        <v>3</v>
      </c>
      <c r="AT3909" s="24" t="str">
        <f t="shared" si="1185"/>
        <v>0-3 months</v>
      </c>
    </row>
    <row r="3910" spans="1:46">
      <c r="A3910" s="33" t="str">
        <f t="shared" si="1176"/>
        <v>FY 24/25</v>
      </c>
      <c r="B3910" s="23">
        <v>2025</v>
      </c>
      <c r="C3910" s="23">
        <v>1</v>
      </c>
      <c r="D3910" s="202" t="str">
        <f t="shared" si="1187"/>
        <v>Q4</v>
      </c>
      <c r="E3910" s="33" t="str">
        <f t="shared" si="1175"/>
        <v>FY 25/26</v>
      </c>
      <c r="F3910" s="23">
        <v>2025</v>
      </c>
      <c r="G3910" s="23">
        <v>4</v>
      </c>
      <c r="H3910" s="29"/>
      <c r="I3910" s="204" t="str">
        <f t="shared" si="1177"/>
        <v>Q1</v>
      </c>
      <c r="J3910" s="188" t="s">
        <v>3691</v>
      </c>
      <c r="K3910" s="29" t="s">
        <v>1831</v>
      </c>
      <c r="L3910" s="24" t="s">
        <v>3693</v>
      </c>
      <c r="M3910" s="13" t="s">
        <v>61</v>
      </c>
      <c r="N3910" s="22">
        <v>1</v>
      </c>
      <c r="O3910" s="22"/>
      <c r="P3910" s="202" t="str">
        <f t="shared" si="1186"/>
        <v>MAIN UNIT</v>
      </c>
      <c r="Q3910" s="22" t="s">
        <v>62</v>
      </c>
      <c r="R3910" s="22" t="s">
        <v>2056</v>
      </c>
      <c r="S3910" s="22" t="s">
        <v>51</v>
      </c>
      <c r="T3910" s="22" t="s">
        <v>94</v>
      </c>
      <c r="U3910" s="22" t="s">
        <v>71</v>
      </c>
      <c r="V3910" s="22" t="s">
        <v>103</v>
      </c>
      <c r="W3910" s="22" t="s">
        <v>65</v>
      </c>
      <c r="X3910" s="104">
        <v>636660</v>
      </c>
      <c r="Y3910" s="195" t="str">
        <f t="shared" si="1189"/>
        <v>1.13</v>
      </c>
      <c r="Z3910" s="196">
        <f t="shared" si="1188"/>
        <v>636660</v>
      </c>
      <c r="AA3910" s="22">
        <v>1.073</v>
      </c>
      <c r="AB3910" s="197">
        <f t="shared" si="1174"/>
        <v>604545.29203539819</v>
      </c>
      <c r="AC3910" s="198">
        <f t="shared" si="1178"/>
        <v>72545.435044247773</v>
      </c>
      <c r="AD3910" s="169">
        <v>0.12</v>
      </c>
      <c r="AE3910" s="199">
        <f t="shared" si="1179"/>
        <v>0</v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19922708.646017693</v>
      </c>
      <c r="AJ3910" s="200">
        <f t="shared" si="1191"/>
        <v>2390725.0375221241</v>
      </c>
      <c r="AK3910" s="201">
        <f t="shared" si="1180"/>
        <v>0.12000000000000005</v>
      </c>
      <c r="AL3910" s="24"/>
      <c r="AM3910" s="24"/>
      <c r="AN3910" s="24"/>
      <c r="AO3910" s="24"/>
      <c r="AP3910" s="165" t="str">
        <f t="shared" si="1181"/>
        <v>20254</v>
      </c>
      <c r="AQ3910" s="203" t="str">
        <f t="shared" si="1182"/>
        <v>20254RMB</v>
      </c>
      <c r="AR3910" s="206" t="str">
        <f t="shared" si="1183"/>
        <v>YAMAHA_Non_Mounter</v>
      </c>
      <c r="AS3910" s="22">
        <f t="shared" si="1184"/>
        <v>3</v>
      </c>
      <c r="AT3910" s="24" t="str">
        <f t="shared" si="1185"/>
        <v>0-3 months</v>
      </c>
    </row>
    <row r="3911" spans="1:46">
      <c r="A3911" s="33" t="str">
        <f t="shared" si="1176"/>
        <v>FY 24/25</v>
      </c>
      <c r="B3911" s="23">
        <v>2025</v>
      </c>
      <c r="C3911" s="23">
        <v>1</v>
      </c>
      <c r="D3911" s="202" t="str">
        <f t="shared" si="1187"/>
        <v>Q4</v>
      </c>
      <c r="E3911" s="33" t="str">
        <f t="shared" si="1175"/>
        <v>FY 25/26</v>
      </c>
      <c r="F3911" s="23">
        <v>2025</v>
      </c>
      <c r="G3911" s="23">
        <v>4</v>
      </c>
      <c r="H3911" s="29"/>
      <c r="I3911" s="204" t="str">
        <f t="shared" si="1177"/>
        <v>Q1</v>
      </c>
      <c r="J3911" s="188" t="s">
        <v>3691</v>
      </c>
      <c r="K3911" s="29" t="s">
        <v>1831</v>
      </c>
      <c r="L3911" s="24" t="s">
        <v>3693</v>
      </c>
      <c r="M3911" s="13" t="s">
        <v>61</v>
      </c>
      <c r="N3911" s="22">
        <v>1</v>
      </c>
      <c r="O3911" s="22"/>
      <c r="P3911" s="202" t="str">
        <f t="shared" si="1186"/>
        <v>MAIN UNIT</v>
      </c>
      <c r="Q3911" s="22" t="s">
        <v>62</v>
      </c>
      <c r="R3911" s="22" t="s">
        <v>2056</v>
      </c>
      <c r="S3911" s="22" t="s">
        <v>51</v>
      </c>
      <c r="T3911" s="22" t="s">
        <v>94</v>
      </c>
      <c r="U3911" s="22" t="s">
        <v>71</v>
      </c>
      <c r="V3911" s="22" t="s">
        <v>103</v>
      </c>
      <c r="W3911" s="22" t="s">
        <v>65</v>
      </c>
      <c r="X3911" s="104">
        <v>636660</v>
      </c>
      <c r="Y3911" s="195" t="str">
        <f t="shared" si="1189"/>
        <v>1.13</v>
      </c>
      <c r="Z3911" s="196">
        <f t="shared" si="1188"/>
        <v>636660</v>
      </c>
      <c r="AA3911" s="22">
        <v>1.073</v>
      </c>
      <c r="AB3911" s="197">
        <f t="shared" si="1174"/>
        <v>604545.29203539819</v>
      </c>
      <c r="AC3911" s="198">
        <f t="shared" si="1178"/>
        <v>72545.435044247773</v>
      </c>
      <c r="AD3911" s="169">
        <v>0.12</v>
      </c>
      <c r="AE3911" s="199">
        <f t="shared" si="1179"/>
        <v>0</v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19922708.646017693</v>
      </c>
      <c r="AJ3911" s="200">
        <f t="shared" si="1191"/>
        <v>2390725.0375221241</v>
      </c>
      <c r="AK3911" s="201">
        <f t="shared" si="1180"/>
        <v>0.12000000000000005</v>
      </c>
      <c r="AL3911" s="24"/>
      <c r="AM3911" s="24"/>
      <c r="AN3911" s="24"/>
      <c r="AO3911" s="24"/>
      <c r="AP3911" s="165" t="str">
        <f t="shared" si="1181"/>
        <v>20254</v>
      </c>
      <c r="AQ3911" s="203" t="str">
        <f t="shared" si="1182"/>
        <v>20254RMB</v>
      </c>
      <c r="AR3911" s="206" t="str">
        <f t="shared" si="1183"/>
        <v>YAMAHA_Non_Mounter</v>
      </c>
      <c r="AS3911" s="22">
        <f t="shared" si="1184"/>
        <v>3</v>
      </c>
      <c r="AT3911" s="24" t="str">
        <f t="shared" si="1185"/>
        <v>0-3 months</v>
      </c>
    </row>
    <row r="3912" spans="1:46">
      <c r="A3912" s="33" t="str">
        <f t="shared" si="1176"/>
        <v>FY 24/25</v>
      </c>
      <c r="B3912" s="23">
        <v>2025</v>
      </c>
      <c r="C3912" s="23">
        <v>1</v>
      </c>
      <c r="D3912" s="202" t="str">
        <f t="shared" si="1187"/>
        <v>Q4</v>
      </c>
      <c r="E3912" s="33" t="str">
        <f t="shared" si="1175"/>
        <v>FY 25/26</v>
      </c>
      <c r="F3912" s="23">
        <v>2025</v>
      </c>
      <c r="G3912" s="23">
        <v>4</v>
      </c>
      <c r="H3912" s="29"/>
      <c r="I3912" s="204" t="str">
        <f t="shared" si="1177"/>
        <v>Q1</v>
      </c>
      <c r="J3912" s="188" t="s">
        <v>3691</v>
      </c>
      <c r="K3912" s="29" t="s">
        <v>1831</v>
      </c>
      <c r="L3912" s="24" t="s">
        <v>3693</v>
      </c>
      <c r="M3912" s="13" t="s">
        <v>61</v>
      </c>
      <c r="N3912" s="22">
        <v>1</v>
      </c>
      <c r="O3912" s="22"/>
      <c r="P3912" s="202" t="str">
        <f t="shared" si="1186"/>
        <v>MAIN UNIT</v>
      </c>
      <c r="Q3912" s="22" t="s">
        <v>62</v>
      </c>
      <c r="R3912" s="22" t="s">
        <v>2056</v>
      </c>
      <c r="S3912" s="22" t="s">
        <v>51</v>
      </c>
      <c r="T3912" s="22" t="s">
        <v>94</v>
      </c>
      <c r="U3912" s="22" t="s">
        <v>71</v>
      </c>
      <c r="V3912" s="22" t="s">
        <v>103</v>
      </c>
      <c r="W3912" s="22" t="s">
        <v>65</v>
      </c>
      <c r="X3912" s="104">
        <v>636660</v>
      </c>
      <c r="Y3912" s="195" t="str">
        <f t="shared" si="1189"/>
        <v>1.13</v>
      </c>
      <c r="Z3912" s="196">
        <f t="shared" si="1188"/>
        <v>636660</v>
      </c>
      <c r="AA3912" s="22">
        <v>1.073</v>
      </c>
      <c r="AB3912" s="197">
        <f t="shared" si="1174"/>
        <v>604545.29203539819</v>
      </c>
      <c r="AC3912" s="198">
        <f t="shared" si="1178"/>
        <v>72545.435044247773</v>
      </c>
      <c r="AD3912" s="169">
        <v>0.12</v>
      </c>
      <c r="AE3912" s="199">
        <f t="shared" si="1179"/>
        <v>0</v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19922708.646017693</v>
      </c>
      <c r="AJ3912" s="200">
        <f t="shared" si="1191"/>
        <v>2390725.0375221241</v>
      </c>
      <c r="AK3912" s="201">
        <f t="shared" si="1180"/>
        <v>0.12000000000000005</v>
      </c>
      <c r="AL3912" s="24"/>
      <c r="AM3912" s="24"/>
      <c r="AN3912" s="24"/>
      <c r="AO3912" s="24"/>
      <c r="AP3912" s="165" t="str">
        <f t="shared" si="1181"/>
        <v>20254</v>
      </c>
      <c r="AQ3912" s="203" t="str">
        <f t="shared" si="1182"/>
        <v>20254RMB</v>
      </c>
      <c r="AR3912" s="206" t="str">
        <f t="shared" si="1183"/>
        <v>YAMAHA_Non_Mounter</v>
      </c>
      <c r="AS3912" s="22">
        <f t="shared" si="1184"/>
        <v>3</v>
      </c>
      <c r="AT3912" s="24" t="str">
        <f t="shared" si="1185"/>
        <v>0-3 months</v>
      </c>
    </row>
    <row r="3913" spans="1:46">
      <c r="A3913" s="33" t="str">
        <f t="shared" si="1176"/>
        <v>FY 24/25</v>
      </c>
      <c r="B3913" s="23">
        <v>2025</v>
      </c>
      <c r="C3913" s="23">
        <v>1</v>
      </c>
      <c r="D3913" s="202" t="str">
        <f t="shared" si="1187"/>
        <v>Q4</v>
      </c>
      <c r="E3913" s="33" t="str">
        <f t="shared" si="1175"/>
        <v>FY 25/26</v>
      </c>
      <c r="F3913" s="23">
        <v>2025</v>
      </c>
      <c r="G3913" s="23">
        <v>4</v>
      </c>
      <c r="H3913" s="29"/>
      <c r="I3913" s="204" t="str">
        <f t="shared" si="1177"/>
        <v>Q1</v>
      </c>
      <c r="J3913" s="188" t="s">
        <v>3691</v>
      </c>
      <c r="K3913" s="29" t="s">
        <v>1831</v>
      </c>
      <c r="L3913" s="24" t="s">
        <v>3455</v>
      </c>
      <c r="M3913" s="22" t="s">
        <v>2608</v>
      </c>
      <c r="N3913" s="22">
        <v>1</v>
      </c>
      <c r="O3913" s="22"/>
      <c r="P3913" s="202" t="str">
        <f t="shared" si="1186"/>
        <v>MAIN UNIT</v>
      </c>
      <c r="Q3913" s="22" t="s">
        <v>62</v>
      </c>
      <c r="R3913" s="22" t="s">
        <v>2056</v>
      </c>
      <c r="S3913" s="22" t="s">
        <v>51</v>
      </c>
      <c r="T3913" s="22" t="s">
        <v>94</v>
      </c>
      <c r="U3913" s="22" t="s">
        <v>71</v>
      </c>
      <c r="V3913" s="22" t="s">
        <v>103</v>
      </c>
      <c r="W3913" s="22" t="s">
        <v>65</v>
      </c>
      <c r="X3913" s="104">
        <v>544605</v>
      </c>
      <c r="Y3913" s="195" t="str">
        <f t="shared" si="1189"/>
        <v>1.13</v>
      </c>
      <c r="Z3913" s="196">
        <f t="shared" si="1188"/>
        <v>544605</v>
      </c>
      <c r="AA3913" s="22">
        <v>1.073</v>
      </c>
      <c r="AB3913" s="197">
        <f t="shared" si="1174"/>
        <v>517133.77433628321</v>
      </c>
      <c r="AC3913" s="198">
        <f t="shared" si="1178"/>
        <v>62056.052920353985</v>
      </c>
      <c r="AD3913" s="169">
        <v>0.12</v>
      </c>
      <c r="AE3913" s="199">
        <f t="shared" si="1179"/>
        <v>0</v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19922708.646017693</v>
      </c>
      <c r="AJ3913" s="200">
        <f t="shared" si="1191"/>
        <v>2390725.0375221241</v>
      </c>
      <c r="AK3913" s="201">
        <f t="shared" si="1180"/>
        <v>0.12000000000000005</v>
      </c>
      <c r="AL3913" s="24"/>
      <c r="AM3913" s="24"/>
      <c r="AN3913" s="24"/>
      <c r="AO3913" s="24"/>
      <c r="AP3913" s="165" t="str">
        <f t="shared" si="1181"/>
        <v>20254</v>
      </c>
      <c r="AQ3913" s="203" t="str">
        <f t="shared" si="1182"/>
        <v>20254RMB</v>
      </c>
      <c r="AR3913" s="206" t="str">
        <f t="shared" si="1183"/>
        <v>HELLER</v>
      </c>
      <c r="AS3913" s="22">
        <f t="shared" si="1184"/>
        <v>3</v>
      </c>
      <c r="AT3913" s="24" t="str">
        <f t="shared" si="1185"/>
        <v>0-3 months</v>
      </c>
    </row>
    <row r="3914" spans="1:46">
      <c r="A3914" s="33" t="str">
        <f t="shared" si="1176"/>
        <v>FY 24/25</v>
      </c>
      <c r="B3914" s="23">
        <v>2025</v>
      </c>
      <c r="C3914" s="23">
        <v>1</v>
      </c>
      <c r="D3914" s="202" t="str">
        <f t="shared" si="1187"/>
        <v>Q4</v>
      </c>
      <c r="E3914" s="33" t="str">
        <f t="shared" si="1175"/>
        <v>FY 25/26</v>
      </c>
      <c r="F3914" s="23">
        <v>2025</v>
      </c>
      <c r="G3914" s="23">
        <v>4</v>
      </c>
      <c r="H3914" s="29"/>
      <c r="I3914" s="204" t="str">
        <f t="shared" si="1177"/>
        <v>Q1</v>
      </c>
      <c r="J3914" s="188" t="s">
        <v>3691</v>
      </c>
      <c r="K3914" s="29" t="s">
        <v>1831</v>
      </c>
      <c r="L3914" s="24" t="s">
        <v>3455</v>
      </c>
      <c r="M3914" s="22" t="s">
        <v>2608</v>
      </c>
      <c r="N3914" s="22">
        <v>1</v>
      </c>
      <c r="O3914" s="22"/>
      <c r="P3914" s="202" t="str">
        <f t="shared" si="1186"/>
        <v>MAIN UNIT</v>
      </c>
      <c r="Q3914" s="22" t="s">
        <v>62</v>
      </c>
      <c r="R3914" s="22" t="s">
        <v>2056</v>
      </c>
      <c r="S3914" s="22" t="s">
        <v>51</v>
      </c>
      <c r="T3914" s="22" t="s">
        <v>94</v>
      </c>
      <c r="U3914" s="22" t="s">
        <v>71</v>
      </c>
      <c r="V3914" s="22" t="s">
        <v>103</v>
      </c>
      <c r="W3914" s="22" t="s">
        <v>65</v>
      </c>
      <c r="X3914" s="104">
        <v>544605</v>
      </c>
      <c r="Y3914" s="195" t="str">
        <f t="shared" si="1189"/>
        <v>1.13</v>
      </c>
      <c r="Z3914" s="196">
        <f t="shared" si="1188"/>
        <v>544605</v>
      </c>
      <c r="AA3914" s="22">
        <v>1.073</v>
      </c>
      <c r="AB3914" s="197">
        <f t="shared" si="1174"/>
        <v>517133.77433628321</v>
      </c>
      <c r="AC3914" s="198">
        <f t="shared" si="1178"/>
        <v>62056.052920353985</v>
      </c>
      <c r="AD3914" s="169">
        <v>0.12</v>
      </c>
      <c r="AE3914" s="199">
        <f t="shared" si="1179"/>
        <v>0</v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19922708.646017693</v>
      </c>
      <c r="AJ3914" s="200">
        <f t="shared" si="1191"/>
        <v>2390725.0375221241</v>
      </c>
      <c r="AK3914" s="201">
        <f t="shared" si="1180"/>
        <v>0.12000000000000005</v>
      </c>
      <c r="AL3914" s="24"/>
      <c r="AM3914" s="24"/>
      <c r="AN3914" s="24"/>
      <c r="AO3914" s="24"/>
      <c r="AP3914" s="165" t="str">
        <f t="shared" si="1181"/>
        <v>20254</v>
      </c>
      <c r="AQ3914" s="203" t="str">
        <f t="shared" si="1182"/>
        <v>20254RMB</v>
      </c>
      <c r="AR3914" s="206" t="str">
        <f t="shared" si="1183"/>
        <v>HELLER</v>
      </c>
      <c r="AS3914" s="22">
        <f t="shared" si="1184"/>
        <v>3</v>
      </c>
      <c r="AT3914" s="24" t="str">
        <f t="shared" si="1185"/>
        <v>0-3 months</v>
      </c>
    </row>
    <row r="3915" spans="1:46">
      <c r="A3915" s="33" t="str">
        <f t="shared" si="1176"/>
        <v>FY 24/25</v>
      </c>
      <c r="B3915" s="23">
        <v>2025</v>
      </c>
      <c r="C3915" s="23">
        <v>1</v>
      </c>
      <c r="D3915" s="202" t="str">
        <f t="shared" si="1187"/>
        <v>Q4</v>
      </c>
      <c r="E3915" s="33" t="str">
        <f t="shared" si="1175"/>
        <v>FY 24/25</v>
      </c>
      <c r="F3915" s="23">
        <v>2025</v>
      </c>
      <c r="G3915" s="23">
        <v>2</v>
      </c>
      <c r="H3915" s="29"/>
      <c r="I3915" s="204" t="str">
        <f t="shared" si="1177"/>
        <v>Q4</v>
      </c>
      <c r="J3915" s="188" t="s">
        <v>3694</v>
      </c>
      <c r="K3915" s="29" t="s">
        <v>1447</v>
      </c>
      <c r="L3915" s="24" t="s">
        <v>68</v>
      </c>
      <c r="M3915" s="13" t="s">
        <v>61</v>
      </c>
      <c r="N3915" s="22">
        <v>1</v>
      </c>
      <c r="O3915" s="22"/>
      <c r="P3915" s="202" t="str">
        <f t="shared" si="1186"/>
        <v>MAIN UNIT</v>
      </c>
      <c r="Q3915" s="22" t="s">
        <v>69</v>
      </c>
      <c r="R3915" s="22" t="s">
        <v>63</v>
      </c>
      <c r="S3915" s="22" t="s">
        <v>53</v>
      </c>
      <c r="T3915" s="22" t="s">
        <v>1660</v>
      </c>
      <c r="U3915" s="22" t="s">
        <v>178</v>
      </c>
      <c r="V3915" s="22" t="s">
        <v>179</v>
      </c>
      <c r="W3915" s="22" t="s">
        <v>65</v>
      </c>
      <c r="X3915" s="104">
        <v>424022</v>
      </c>
      <c r="Y3915" s="195" t="str">
        <f t="shared" si="1189"/>
        <v>1.13</v>
      </c>
      <c r="Z3915" s="196">
        <f t="shared" si="1188"/>
        <v>424022</v>
      </c>
      <c r="AA3915" s="22">
        <v>1.073</v>
      </c>
      <c r="AB3915" s="197">
        <f t="shared" si="1174"/>
        <v>402633.27964601771</v>
      </c>
      <c r="AC3915" s="198">
        <f t="shared" si="1178"/>
        <v>48315.993557522124</v>
      </c>
      <c r="AD3915" s="169">
        <v>0.12</v>
      </c>
      <c r="AE3915" s="199">
        <f t="shared" si="1179"/>
        <v>1</v>
      </c>
      <c r="AF3915" s="199">
        <f>IF(AND(COUNTIFS($J$18:J3915,J3915)=1,AE3915=1),1,"")</f>
        <v>1</v>
      </c>
      <c r="AG3915" s="199">
        <f>IF(C3915="","",IF(AND(COUNTIFS($J$18:J3915,J3915)=1,C3915&lt;&gt;""),1,""))</f>
        <v>1</v>
      </c>
      <c r="AH3915" s="199">
        <f>IF(G3915="","",IF(AND(COUNTIFS($J$18:J3915,J3915)=1,G3915&lt;&gt;""),1,""))</f>
        <v>1</v>
      </c>
      <c r="AI3915" s="200">
        <f t="shared" si="1190"/>
        <v>29817563.811504427</v>
      </c>
      <c r="AJ3915" s="200">
        <f t="shared" si="1191"/>
        <v>3578107.6573805306</v>
      </c>
      <c r="AK3915" s="201">
        <f t="shared" si="1180"/>
        <v>0.11999999999999998</v>
      </c>
      <c r="AL3915" s="24"/>
      <c r="AM3915" s="24"/>
      <c r="AN3915" s="24"/>
      <c r="AO3915" s="24"/>
      <c r="AP3915" s="165" t="str">
        <f t="shared" si="1181"/>
        <v>20252</v>
      </c>
      <c r="AQ3915" s="203" t="str">
        <f t="shared" si="1182"/>
        <v>20252RMB</v>
      </c>
      <c r="AR3915" s="206" t="str">
        <f t="shared" si="1183"/>
        <v>YAMAHA_Mounter</v>
      </c>
      <c r="AS3915" s="22">
        <f t="shared" si="1184"/>
        <v>1</v>
      </c>
      <c r="AT3915" s="24" t="str">
        <f t="shared" si="1185"/>
        <v>0-3 months</v>
      </c>
    </row>
    <row r="3916" spans="1:46">
      <c r="A3916" s="33" t="str">
        <f t="shared" si="1176"/>
        <v>FY 24/25</v>
      </c>
      <c r="B3916" s="23">
        <v>2025</v>
      </c>
      <c r="C3916" s="23">
        <v>1</v>
      </c>
      <c r="D3916" s="202" t="str">
        <f t="shared" si="1187"/>
        <v>Q4</v>
      </c>
      <c r="E3916" s="33" t="str">
        <f t="shared" si="1175"/>
        <v>FY 24/25</v>
      </c>
      <c r="F3916" s="23">
        <v>2025</v>
      </c>
      <c r="G3916" s="23">
        <v>2</v>
      </c>
      <c r="H3916" s="29"/>
      <c r="I3916" s="204" t="str">
        <f t="shared" si="1177"/>
        <v>Q4</v>
      </c>
      <c r="J3916" s="188" t="s">
        <v>3694</v>
      </c>
      <c r="K3916" s="29" t="s">
        <v>1447</v>
      </c>
      <c r="L3916" s="24" t="s">
        <v>68</v>
      </c>
      <c r="M3916" s="13" t="s">
        <v>61</v>
      </c>
      <c r="N3916" s="22">
        <v>1</v>
      </c>
      <c r="O3916" s="22"/>
      <c r="P3916" s="202" t="str">
        <f t="shared" si="1186"/>
        <v>MAIN UNIT</v>
      </c>
      <c r="Q3916" s="22" t="s">
        <v>69</v>
      </c>
      <c r="R3916" s="22" t="s">
        <v>63</v>
      </c>
      <c r="S3916" s="22" t="s">
        <v>53</v>
      </c>
      <c r="T3916" s="22" t="s">
        <v>1660</v>
      </c>
      <c r="U3916" s="22" t="s">
        <v>178</v>
      </c>
      <c r="V3916" s="22" t="s">
        <v>179</v>
      </c>
      <c r="W3916" s="22" t="s">
        <v>65</v>
      </c>
      <c r="X3916" s="104">
        <v>424022</v>
      </c>
      <c r="Y3916" s="195" t="str">
        <f t="shared" si="1189"/>
        <v>1.13</v>
      </c>
      <c r="Z3916" s="196">
        <f t="shared" si="1188"/>
        <v>424022</v>
      </c>
      <c r="AA3916" s="22">
        <v>1.073</v>
      </c>
      <c r="AB3916" s="197">
        <f t="shared" si="1174"/>
        <v>402633.27964601771</v>
      </c>
      <c r="AC3916" s="198">
        <f t="shared" si="1178"/>
        <v>48315.993557522124</v>
      </c>
      <c r="AD3916" s="169">
        <v>0.12</v>
      </c>
      <c r="AE3916" s="199">
        <f t="shared" si="1179"/>
        <v>1</v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29817563.811504427</v>
      </c>
      <c r="AJ3916" s="200">
        <f t="shared" si="1191"/>
        <v>3578107.6573805306</v>
      </c>
      <c r="AK3916" s="201">
        <f t="shared" si="1180"/>
        <v>0.11999999999999998</v>
      </c>
      <c r="AL3916" s="24"/>
      <c r="AM3916" s="24"/>
      <c r="AN3916" s="24"/>
      <c r="AO3916" s="24"/>
      <c r="AP3916" s="165" t="str">
        <f t="shared" si="1181"/>
        <v>20252</v>
      </c>
      <c r="AQ3916" s="203" t="str">
        <f t="shared" si="1182"/>
        <v>20252RMB</v>
      </c>
      <c r="AR3916" s="206" t="str">
        <f t="shared" si="1183"/>
        <v>YAMAHA_Mounter</v>
      </c>
      <c r="AS3916" s="22">
        <f t="shared" si="1184"/>
        <v>1</v>
      </c>
      <c r="AT3916" s="24" t="str">
        <f t="shared" si="1185"/>
        <v>0-3 months</v>
      </c>
    </row>
    <row r="3917" spans="1:46">
      <c r="A3917" s="33" t="str">
        <f t="shared" si="1176"/>
        <v>FY 24/25</v>
      </c>
      <c r="B3917" s="23">
        <v>2025</v>
      </c>
      <c r="C3917" s="23">
        <v>1</v>
      </c>
      <c r="D3917" s="202" t="str">
        <f t="shared" si="1187"/>
        <v>Q4</v>
      </c>
      <c r="E3917" s="33" t="str">
        <f t="shared" si="1175"/>
        <v>FY 24/25</v>
      </c>
      <c r="F3917" s="23">
        <v>2025</v>
      </c>
      <c r="G3917" s="23">
        <v>2</v>
      </c>
      <c r="H3917" s="29"/>
      <c r="I3917" s="204" t="str">
        <f t="shared" si="1177"/>
        <v>Q4</v>
      </c>
      <c r="J3917" s="188" t="s">
        <v>3695</v>
      </c>
      <c r="K3917" s="29" t="s">
        <v>1489</v>
      </c>
      <c r="L3917" s="24" t="s">
        <v>2621</v>
      </c>
      <c r="M3917" s="13" t="s">
        <v>61</v>
      </c>
      <c r="N3917" s="22">
        <v>1</v>
      </c>
      <c r="O3917" s="22"/>
      <c r="P3917" s="202" t="str">
        <f t="shared" si="1186"/>
        <v>MAIN UNIT</v>
      </c>
      <c r="Q3917" s="22" t="s">
        <v>62</v>
      </c>
      <c r="R3917" s="22" t="s">
        <v>2056</v>
      </c>
      <c r="S3917" s="22" t="s">
        <v>53</v>
      </c>
      <c r="T3917" s="22" t="s">
        <v>413</v>
      </c>
      <c r="U3917" s="22" t="s">
        <v>1078</v>
      </c>
      <c r="V3917" s="22" t="s">
        <v>144</v>
      </c>
      <c r="W3917" s="22" t="s">
        <v>65</v>
      </c>
      <c r="X3917" s="104">
        <v>450000</v>
      </c>
      <c r="Y3917" s="195" t="str">
        <f t="shared" si="1189"/>
        <v>1.13</v>
      </c>
      <c r="Z3917" s="196">
        <f t="shared" si="1188"/>
        <v>450000</v>
      </c>
      <c r="AA3917" s="22">
        <v>1.073</v>
      </c>
      <c r="AB3917" s="197">
        <f t="shared" si="1174"/>
        <v>427300.88495575223</v>
      </c>
      <c r="AC3917" s="198">
        <f t="shared" si="1178"/>
        <v>51276.106194690263</v>
      </c>
      <c r="AD3917" s="169">
        <v>0.12</v>
      </c>
      <c r="AE3917" s="199">
        <f t="shared" si="1179"/>
        <v>0</v>
      </c>
      <c r="AF3917" s="199" t="str">
        <f>IF(AND(COUNTIFS($J$18:J3917,J3917)=1,AE3917=1),1,"")</f>
        <v/>
      </c>
      <c r="AG3917" s="199">
        <f>IF(C3917="","",IF(AND(COUNTIFS($J$18:J3917,J3917)=1,C3917&lt;&gt;""),1,""))</f>
        <v>1</v>
      </c>
      <c r="AH3917" s="199">
        <f>IF(G3917="","",IF(AND(COUNTIFS($J$18:J3917,J3917)=1,G3917&lt;&gt;""),1,""))</f>
        <v>1</v>
      </c>
      <c r="AI3917" s="200">
        <f t="shared" si="1190"/>
        <v>29817563.811504427</v>
      </c>
      <c r="AJ3917" s="200">
        <f t="shared" si="1191"/>
        <v>3578107.6573805306</v>
      </c>
      <c r="AK3917" s="201">
        <f t="shared" si="1180"/>
        <v>0.11999999999999998</v>
      </c>
      <c r="AL3917" s="24"/>
      <c r="AM3917" s="24"/>
      <c r="AN3917" s="24"/>
      <c r="AO3917" s="24"/>
      <c r="AP3917" s="165" t="str">
        <f t="shared" si="1181"/>
        <v>20252</v>
      </c>
      <c r="AQ3917" s="203" t="str">
        <f t="shared" si="1182"/>
        <v>20252RMB</v>
      </c>
      <c r="AR3917" s="206" t="str">
        <f t="shared" si="1183"/>
        <v>YAMAHA_Non_Mounter</v>
      </c>
      <c r="AS3917" s="22">
        <f t="shared" si="1184"/>
        <v>1</v>
      </c>
      <c r="AT3917" s="24" t="str">
        <f t="shared" si="1185"/>
        <v>0-3 months</v>
      </c>
    </row>
    <row r="3918" spans="1:46">
      <c r="A3918" s="33" t="str">
        <f t="shared" si="1176"/>
        <v>FY 24/25</v>
      </c>
      <c r="B3918" s="23">
        <v>2025</v>
      </c>
      <c r="C3918" s="23">
        <v>1</v>
      </c>
      <c r="D3918" s="202" t="str">
        <f t="shared" si="1187"/>
        <v>Q4</v>
      </c>
      <c r="E3918" s="33" t="str">
        <f t="shared" si="1175"/>
        <v>FY 24/25</v>
      </c>
      <c r="F3918" s="23">
        <v>2025</v>
      </c>
      <c r="G3918" s="23">
        <v>2</v>
      </c>
      <c r="H3918" s="29"/>
      <c r="I3918" s="204" t="str">
        <f t="shared" si="1177"/>
        <v>Q4</v>
      </c>
      <c r="J3918" s="188" t="s">
        <v>3695</v>
      </c>
      <c r="K3918" s="29" t="s">
        <v>1489</v>
      </c>
      <c r="L3918" s="24" t="s">
        <v>2621</v>
      </c>
      <c r="M3918" s="13" t="s">
        <v>61</v>
      </c>
      <c r="N3918" s="22">
        <v>1</v>
      </c>
      <c r="O3918" s="22"/>
      <c r="P3918" s="202" t="str">
        <f t="shared" si="1186"/>
        <v>MAIN UNIT</v>
      </c>
      <c r="Q3918" s="22" t="s">
        <v>62</v>
      </c>
      <c r="R3918" s="22" t="s">
        <v>2056</v>
      </c>
      <c r="S3918" s="22" t="s">
        <v>53</v>
      </c>
      <c r="T3918" s="22" t="s">
        <v>413</v>
      </c>
      <c r="U3918" s="22" t="s">
        <v>1078</v>
      </c>
      <c r="V3918" s="22" t="s">
        <v>144</v>
      </c>
      <c r="W3918" s="22" t="s">
        <v>65</v>
      </c>
      <c r="X3918" s="104">
        <v>450000</v>
      </c>
      <c r="Y3918" s="195" t="str">
        <f t="shared" si="1189"/>
        <v>1.13</v>
      </c>
      <c r="Z3918" s="196">
        <f t="shared" si="1188"/>
        <v>450000</v>
      </c>
      <c r="AA3918" s="22">
        <v>1.073</v>
      </c>
      <c r="AB3918" s="197">
        <f t="shared" si="1174"/>
        <v>427300.88495575223</v>
      </c>
      <c r="AC3918" s="198">
        <f t="shared" si="1178"/>
        <v>51276.106194690263</v>
      </c>
      <c r="AD3918" s="169">
        <v>0.12</v>
      </c>
      <c r="AE3918" s="199">
        <f t="shared" si="1179"/>
        <v>0</v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29817563.811504427</v>
      </c>
      <c r="AJ3918" s="200">
        <f t="shared" si="1191"/>
        <v>3578107.6573805306</v>
      </c>
      <c r="AK3918" s="201">
        <f t="shared" si="1180"/>
        <v>0.11999999999999998</v>
      </c>
      <c r="AL3918" s="24"/>
      <c r="AM3918" s="24"/>
      <c r="AN3918" s="24"/>
      <c r="AO3918" s="24"/>
      <c r="AP3918" s="165" t="str">
        <f t="shared" si="1181"/>
        <v>20252</v>
      </c>
      <c r="AQ3918" s="203" t="str">
        <f t="shared" si="1182"/>
        <v>20252RMB</v>
      </c>
      <c r="AR3918" s="206" t="str">
        <f t="shared" si="1183"/>
        <v>YAMAHA_Non_Mounter</v>
      </c>
      <c r="AS3918" s="22">
        <f t="shared" si="1184"/>
        <v>1</v>
      </c>
      <c r="AT3918" s="24" t="str">
        <f t="shared" si="1185"/>
        <v>0-3 months</v>
      </c>
    </row>
    <row r="3919" spans="1:46">
      <c r="A3919" s="33" t="str">
        <f t="shared" si="1176"/>
        <v>FY 24/25</v>
      </c>
      <c r="B3919" s="23">
        <v>2025</v>
      </c>
      <c r="C3919" s="23">
        <v>1</v>
      </c>
      <c r="D3919" s="202" t="str">
        <f t="shared" si="1187"/>
        <v>Q4</v>
      </c>
      <c r="E3919" s="33" t="str">
        <f t="shared" si="1175"/>
        <v>TBA</v>
      </c>
      <c r="F3919" s="23" t="s">
        <v>2585</v>
      </c>
      <c r="G3919" s="23" t="s">
        <v>2585</v>
      </c>
      <c r="H3919" s="29"/>
      <c r="I3919" s="204" t="str">
        <f t="shared" si="1177"/>
        <v>TBA</v>
      </c>
      <c r="J3919" s="188">
        <v>71375</v>
      </c>
      <c r="K3919" s="29" t="s">
        <v>2609</v>
      </c>
      <c r="L3919" s="24" t="s">
        <v>3455</v>
      </c>
      <c r="M3919" s="22" t="s">
        <v>2608</v>
      </c>
      <c r="N3919" s="22">
        <v>1</v>
      </c>
      <c r="O3919" s="22"/>
      <c r="P3919" s="202" t="str">
        <f t="shared" si="1186"/>
        <v>MAIN UNIT</v>
      </c>
      <c r="Q3919" s="22" t="s">
        <v>62</v>
      </c>
      <c r="R3919" s="22" t="s">
        <v>2056</v>
      </c>
      <c r="S3919" s="22" t="s">
        <v>52</v>
      </c>
      <c r="T3919" s="22" t="s">
        <v>993</v>
      </c>
      <c r="U3919" s="22" t="s">
        <v>150</v>
      </c>
      <c r="V3919" s="22" t="s">
        <v>135</v>
      </c>
      <c r="W3919" s="22" t="s">
        <v>902</v>
      </c>
      <c r="X3919" s="104">
        <v>96900</v>
      </c>
      <c r="Y3919" s="195" t="str">
        <f t="shared" si="1189"/>
        <v>1</v>
      </c>
      <c r="Z3919" s="196">
        <f t="shared" si="1188"/>
        <v>96900</v>
      </c>
      <c r="AA3919" s="22">
        <v>7.8</v>
      </c>
      <c r="AB3919" s="197">
        <f t="shared" si="1174"/>
        <v>755820</v>
      </c>
      <c r="AC3919" s="198">
        <f t="shared" si="1178"/>
        <v>90698.4</v>
      </c>
      <c r="AD3919" s="169">
        <v>0.12</v>
      </c>
      <c r="AE3919" s="199">
        <f t="shared" si="1179"/>
        <v>0</v>
      </c>
      <c r="AF3919" s="199" t="str">
        <f>IF(AND(COUNTIFS($J$18:J3919,J3919)=1,AE3919=1),1,"")</f>
        <v/>
      </c>
      <c r="AG3919" s="199">
        <f>IF(C3919="","",IF(AND(COUNTIFS($J$18:J3919,J3919)=1,C3919&lt;&gt;""),1,""))</f>
        <v>1</v>
      </c>
      <c r="AH3919" s="199">
        <f>IF(G3919="","",IF(AND(COUNTIFS($J$18:J3919,J3919)=1,G3919&lt;&gt;""),1,""))</f>
        <v>1</v>
      </c>
      <c r="AI3919" s="200">
        <f t="shared" si="1190"/>
        <v>19295639.026548676</v>
      </c>
      <c r="AJ3919" s="200">
        <f t="shared" si="1191"/>
        <v>2246351.5681858407</v>
      </c>
      <c r="AK3919" s="201">
        <f t="shared" si="1180"/>
        <v>0.11641757834996333</v>
      </c>
      <c r="AL3919" s="24"/>
      <c r="AM3919" s="24"/>
      <c r="AN3919" s="24"/>
      <c r="AO3919" s="24"/>
      <c r="AP3919" s="165" t="str">
        <f t="shared" si="1181"/>
        <v>TBATBA</v>
      </c>
      <c r="AQ3919" s="203" t="str">
        <f t="shared" si="1182"/>
        <v>TBATBAUSD</v>
      </c>
      <c r="AR3919" s="206" t="str">
        <f t="shared" si="1183"/>
        <v>HELLER</v>
      </c>
      <c r="AS3919" s="22" t="str">
        <f t="shared" si="1184"/>
        <v/>
      </c>
      <c r="AT3919" s="24" t="str">
        <f t="shared" si="1185"/>
        <v/>
      </c>
    </row>
    <row r="3920" spans="1:46" ht="39.6">
      <c r="A3920" s="33" t="str">
        <f t="shared" si="1176"/>
        <v/>
      </c>
      <c r="B3920" s="23"/>
      <c r="C3920" s="23"/>
      <c r="D3920" s="202" t="str">
        <f t="shared" si="1187"/>
        <v/>
      </c>
      <c r="E3920" s="33" t="s">
        <v>3173</v>
      </c>
      <c r="F3920" s="23">
        <v>2025</v>
      </c>
      <c r="G3920" s="23">
        <v>1</v>
      </c>
      <c r="H3920" s="29"/>
      <c r="I3920" s="204" t="str">
        <f t="shared" si="1177"/>
        <v>Q4</v>
      </c>
      <c r="J3920" s="188"/>
      <c r="K3920" s="29"/>
      <c r="L3920" s="24" t="s">
        <v>44</v>
      </c>
      <c r="M3920" s="22" t="s">
        <v>44</v>
      </c>
      <c r="N3920" s="22">
        <v>0</v>
      </c>
      <c r="O3920" s="22"/>
      <c r="P3920" s="202" t="str">
        <f t="shared" si="1186"/>
        <v>C66 SERVICE/OTHERS</v>
      </c>
      <c r="Q3920" s="22" t="s">
        <v>46</v>
      </c>
      <c r="R3920" s="22" t="s">
        <v>46</v>
      </c>
      <c r="S3920" s="22" t="s">
        <v>53</v>
      </c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>
        <v>3000</v>
      </c>
      <c r="AC3920" s="198">
        <f t="shared" si="1178"/>
        <v>900</v>
      </c>
      <c r="AD3920" s="162">
        <v>0.3</v>
      </c>
      <c r="AE3920" s="199">
        <f t="shared" si="1179"/>
        <v>0</v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16190947.162761064</v>
      </c>
      <c r="AJ3920" s="200">
        <f t="shared" si="1191"/>
        <v>2256328.1660673413</v>
      </c>
      <c r="AK3920" s="201">
        <f t="shared" si="1180"/>
        <v>0.13935739171929745</v>
      </c>
      <c r="AL3920" s="24"/>
      <c r="AM3920" s="24"/>
      <c r="AN3920" s="24"/>
      <c r="AO3920" s="24"/>
      <c r="AP3920" s="165" t="str">
        <f t="shared" si="1181"/>
        <v>20251</v>
      </c>
      <c r="AQ3920" s="203" t="str">
        <f t="shared" si="1182"/>
        <v/>
      </c>
      <c r="AR3920" s="206" t="str">
        <f t="shared" si="1183"/>
        <v>C66 SERVICE</v>
      </c>
      <c r="AS3920" s="22" t="str">
        <f t="shared" si="1184"/>
        <v/>
      </c>
      <c r="AT3920" s="24" t="str">
        <f t="shared" si="1185"/>
        <v/>
      </c>
    </row>
    <row r="3921" spans="1:46" ht="39.6">
      <c r="A3921" s="33" t="str">
        <f t="shared" si="1176"/>
        <v/>
      </c>
      <c r="B3921" s="23"/>
      <c r="C3921" s="23"/>
      <c r="D3921" s="202" t="str">
        <f t="shared" si="1187"/>
        <v/>
      </c>
      <c r="E3921" s="33" t="s">
        <v>3173</v>
      </c>
      <c r="F3921" s="23">
        <v>2025</v>
      </c>
      <c r="G3921" s="23">
        <v>1</v>
      </c>
      <c r="H3921" s="29"/>
      <c r="I3921" s="204" t="str">
        <f t="shared" si="1177"/>
        <v>Q4</v>
      </c>
      <c r="J3921" s="188"/>
      <c r="K3921" s="29"/>
      <c r="L3921" s="24" t="s">
        <v>44</v>
      </c>
      <c r="M3921" s="22" t="s">
        <v>44</v>
      </c>
      <c r="N3921" s="22">
        <v>0</v>
      </c>
      <c r="O3921" s="22"/>
      <c r="P3921" s="202" t="str">
        <f t="shared" si="1186"/>
        <v>C66 SERVICE/OTHERS</v>
      </c>
      <c r="Q3921" s="22" t="s">
        <v>46</v>
      </c>
      <c r="R3921" s="22" t="s">
        <v>46</v>
      </c>
      <c r="S3921" s="22" t="s">
        <v>52</v>
      </c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>
        <v>7000</v>
      </c>
      <c r="AC3921" s="198">
        <f t="shared" si="1178"/>
        <v>2100</v>
      </c>
      <c r="AD3921" s="162">
        <v>0.3</v>
      </c>
      <c r="AE3921" s="199">
        <f t="shared" si="1179"/>
        <v>0</v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16190947.162761064</v>
      </c>
      <c r="AJ3921" s="200">
        <f t="shared" si="1191"/>
        <v>2256328.1660673413</v>
      </c>
      <c r="AK3921" s="201">
        <f t="shared" si="1180"/>
        <v>0.13935739171929745</v>
      </c>
      <c r="AL3921" s="24"/>
      <c r="AM3921" s="24"/>
      <c r="AN3921" s="24"/>
      <c r="AO3921" s="24"/>
      <c r="AP3921" s="165" t="str">
        <f t="shared" si="1181"/>
        <v>20251</v>
      </c>
      <c r="AQ3921" s="203" t="str">
        <f t="shared" si="1182"/>
        <v/>
      </c>
      <c r="AR3921" s="206" t="str">
        <f t="shared" si="1183"/>
        <v>C66 SERVICE</v>
      </c>
      <c r="AS3921" s="22" t="str">
        <f t="shared" si="1184"/>
        <v/>
      </c>
      <c r="AT3921" s="24" t="str">
        <f t="shared" si="1185"/>
        <v/>
      </c>
    </row>
    <row r="3922" spans="1:46" ht="39.6">
      <c r="A3922" s="33" t="str">
        <f t="shared" si="1176"/>
        <v/>
      </c>
      <c r="B3922" s="23"/>
      <c r="C3922" s="23"/>
      <c r="D3922" s="202" t="str">
        <f t="shared" si="1187"/>
        <v/>
      </c>
      <c r="E3922" s="33" t="s">
        <v>3173</v>
      </c>
      <c r="F3922" s="23">
        <v>2025</v>
      </c>
      <c r="G3922" s="23">
        <v>1</v>
      </c>
      <c r="H3922" s="29"/>
      <c r="I3922" s="204" t="str">
        <f t="shared" si="1177"/>
        <v>Q4</v>
      </c>
      <c r="J3922" s="188"/>
      <c r="K3922" s="29"/>
      <c r="L3922" s="24" t="s">
        <v>44</v>
      </c>
      <c r="M3922" s="22" t="s">
        <v>44</v>
      </c>
      <c r="N3922" s="22">
        <v>0</v>
      </c>
      <c r="O3922" s="22"/>
      <c r="P3922" s="202" t="str">
        <f t="shared" si="1186"/>
        <v>C66 SERVICE/OTHERS</v>
      </c>
      <c r="Q3922" s="22" t="s">
        <v>46</v>
      </c>
      <c r="R3922" s="22" t="s">
        <v>46</v>
      </c>
      <c r="S3922" s="22" t="s">
        <v>51</v>
      </c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>
        <v>34000</v>
      </c>
      <c r="AC3922" s="198">
        <f t="shared" si="1178"/>
        <v>10200</v>
      </c>
      <c r="AD3922" s="162">
        <v>0.3</v>
      </c>
      <c r="AE3922" s="199">
        <f t="shared" si="1179"/>
        <v>0</v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16190947.162761064</v>
      </c>
      <c r="AJ3922" s="200">
        <f t="shared" si="1191"/>
        <v>2256328.1660673413</v>
      </c>
      <c r="AK3922" s="201">
        <f t="shared" si="1180"/>
        <v>0.13935739171929745</v>
      </c>
      <c r="AL3922" s="24"/>
      <c r="AM3922" s="24"/>
      <c r="AN3922" s="24"/>
      <c r="AO3922" s="24"/>
      <c r="AP3922" s="165" t="str">
        <f t="shared" si="1181"/>
        <v>20251</v>
      </c>
      <c r="AQ3922" s="203" t="str">
        <f t="shared" si="1182"/>
        <v/>
      </c>
      <c r="AR3922" s="206" t="str">
        <f t="shared" si="1183"/>
        <v>C66 SERVICE</v>
      </c>
      <c r="AS3922" s="22" t="str">
        <f t="shared" si="1184"/>
        <v/>
      </c>
      <c r="AT3922" s="24" t="str">
        <f t="shared" si="1185"/>
        <v/>
      </c>
    </row>
    <row r="3923" spans="1:46" ht="39.6">
      <c r="A3923" s="33" t="str">
        <f t="shared" si="1176"/>
        <v/>
      </c>
      <c r="B3923" s="23"/>
      <c r="C3923" s="23"/>
      <c r="D3923" s="202" t="str">
        <f t="shared" si="1187"/>
        <v/>
      </c>
      <c r="E3923" s="33" t="s">
        <v>3173</v>
      </c>
      <c r="F3923" s="23">
        <v>2025</v>
      </c>
      <c r="G3923" s="23">
        <v>1</v>
      </c>
      <c r="H3923" s="29"/>
      <c r="I3923" s="204" t="str">
        <f t="shared" si="1177"/>
        <v>Q4</v>
      </c>
      <c r="J3923" s="188"/>
      <c r="K3923" s="29"/>
      <c r="L3923" s="24" t="s">
        <v>44</v>
      </c>
      <c r="M3923" s="22" t="s">
        <v>44</v>
      </c>
      <c r="N3923" s="22">
        <v>0</v>
      </c>
      <c r="O3923" s="22"/>
      <c r="P3923" s="202" t="str">
        <f t="shared" si="1186"/>
        <v>C66 SERVICE/OTHERS</v>
      </c>
      <c r="Q3923" s="22" t="s">
        <v>46</v>
      </c>
      <c r="R3923" s="22" t="s">
        <v>46</v>
      </c>
      <c r="S3923" s="22" t="s">
        <v>50</v>
      </c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>
        <v>120000</v>
      </c>
      <c r="AC3923" s="198">
        <f t="shared" si="1178"/>
        <v>36000</v>
      </c>
      <c r="AD3923" s="162">
        <v>0.3</v>
      </c>
      <c r="AE3923" s="199">
        <f t="shared" si="1179"/>
        <v>0</v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16190947.162761064</v>
      </c>
      <c r="AJ3923" s="200">
        <f t="shared" si="1191"/>
        <v>2256328.1660673413</v>
      </c>
      <c r="AK3923" s="201">
        <f t="shared" si="1180"/>
        <v>0.13935739171929745</v>
      </c>
      <c r="AL3923" s="24"/>
      <c r="AM3923" s="24"/>
      <c r="AN3923" s="24"/>
      <c r="AO3923" s="24"/>
      <c r="AP3923" s="165" t="str">
        <f t="shared" si="1181"/>
        <v>20251</v>
      </c>
      <c r="AQ3923" s="203" t="str">
        <f t="shared" si="1182"/>
        <v/>
      </c>
      <c r="AR3923" s="206" t="str">
        <f t="shared" si="1183"/>
        <v>C66 SERVICE</v>
      </c>
      <c r="AS3923" s="22" t="str">
        <f t="shared" si="1184"/>
        <v/>
      </c>
      <c r="AT3923" s="24" t="str">
        <f t="shared" si="1185"/>
        <v/>
      </c>
    </row>
    <row r="3924" spans="1:46">
      <c r="A3924" s="33" t="str">
        <f t="shared" si="1176"/>
        <v>FY 24/25</v>
      </c>
      <c r="B3924" s="23">
        <v>2025</v>
      </c>
      <c r="C3924" s="23">
        <v>2</v>
      </c>
      <c r="D3924" s="202" t="str">
        <f t="shared" si="1187"/>
        <v>Q4</v>
      </c>
      <c r="E3924" s="33" t="str">
        <f t="shared" si="1175"/>
        <v>TBA</v>
      </c>
      <c r="F3924" s="23" t="s">
        <v>2585</v>
      </c>
      <c r="G3924" s="23" t="s">
        <v>2585</v>
      </c>
      <c r="H3924" s="29"/>
      <c r="I3924" s="204" t="str">
        <f t="shared" si="1177"/>
        <v>TBA</v>
      </c>
      <c r="J3924" s="188" t="s">
        <v>3696</v>
      </c>
      <c r="K3924" s="29" t="s">
        <v>3697</v>
      </c>
      <c r="L3924" s="24" t="s">
        <v>93</v>
      </c>
      <c r="M3924" s="13" t="s">
        <v>61</v>
      </c>
      <c r="N3924" s="22">
        <v>1</v>
      </c>
      <c r="O3924" s="22"/>
      <c r="P3924" s="202" t="str">
        <f t="shared" si="1186"/>
        <v>MAIN UNIT</v>
      </c>
      <c r="Q3924" s="22" t="s">
        <v>62</v>
      </c>
      <c r="R3924" s="22" t="s">
        <v>63</v>
      </c>
      <c r="S3924" s="22" t="s">
        <v>52</v>
      </c>
      <c r="T3924" s="22" t="s">
        <v>220</v>
      </c>
      <c r="U3924" s="22" t="s">
        <v>150</v>
      </c>
      <c r="V3924" s="22" t="s">
        <v>135</v>
      </c>
      <c r="W3924" s="22" t="s">
        <v>65</v>
      </c>
      <c r="X3924" s="104">
        <v>750000</v>
      </c>
      <c r="Y3924" s="195" t="str">
        <f t="shared" si="1189"/>
        <v>1.13</v>
      </c>
      <c r="Z3924" s="196">
        <f t="shared" si="1188"/>
        <v>750000</v>
      </c>
      <c r="AA3924" s="22">
        <v>1.073</v>
      </c>
      <c r="AB3924" s="197">
        <f t="shared" ref="AB3924:AB3985" si="1192">IF(AND(R3924&lt;&gt;"C66",R3924&lt;&gt;""),Z3924/Y3924*AA3924,"")</f>
        <v>712168.14159292041</v>
      </c>
      <c r="AC3924" s="198">
        <f t="shared" si="1178"/>
        <v>85460.176991150453</v>
      </c>
      <c r="AD3924" s="169">
        <v>0.12</v>
      </c>
      <c r="AE3924" s="199">
        <f t="shared" si="1179"/>
        <v>0</v>
      </c>
      <c r="AF3924" s="199" t="str">
        <f>IF(AND(COUNTIFS($J$18:J3924,J3924)=1,AE3924=1),1,"")</f>
        <v/>
      </c>
      <c r="AG3924" s="199">
        <f>IF(C3924="","",IF(AND(COUNTIFS($J$18:J3924,J3924)=1,C3924&lt;&gt;""),1,""))</f>
        <v>1</v>
      </c>
      <c r="AH3924" s="199">
        <f>IF(G3924="","",IF(AND(COUNTIFS($J$18:J3924,J3924)=1,G3924&lt;&gt;""),1,""))</f>
        <v>1</v>
      </c>
      <c r="AI3924" s="200">
        <f t="shared" si="1190"/>
        <v>19295639.026548676</v>
      </c>
      <c r="AJ3924" s="200">
        <f t="shared" si="1191"/>
        <v>2246351.5681858407</v>
      </c>
      <c r="AK3924" s="201">
        <f t="shared" si="1180"/>
        <v>0.11641757834996333</v>
      </c>
      <c r="AL3924" s="24"/>
      <c r="AM3924" s="24"/>
      <c r="AN3924" s="24"/>
      <c r="AO3924" s="24"/>
      <c r="AP3924" s="165" t="str">
        <f t="shared" si="1181"/>
        <v>TBATBA</v>
      </c>
      <c r="AQ3924" s="203" t="str">
        <f t="shared" si="1182"/>
        <v>TBATBARMB</v>
      </c>
      <c r="AR3924" s="206" t="str">
        <f t="shared" si="1183"/>
        <v>YAMAHA_Mounter</v>
      </c>
      <c r="AS3924" s="22" t="str">
        <f t="shared" si="1184"/>
        <v/>
      </c>
      <c r="AT3924" s="24" t="str">
        <f t="shared" si="1185"/>
        <v/>
      </c>
    </row>
    <row r="3925" spans="1:46">
      <c r="A3925" s="33" t="str">
        <f t="shared" si="1176"/>
        <v>FY 24/25</v>
      </c>
      <c r="B3925" s="23">
        <v>2025</v>
      </c>
      <c r="C3925" s="23">
        <v>2</v>
      </c>
      <c r="D3925" s="202" t="str">
        <f t="shared" si="1187"/>
        <v>Q4</v>
      </c>
      <c r="E3925" s="33" t="str">
        <f t="shared" si="1175"/>
        <v>TBA</v>
      </c>
      <c r="F3925" s="23" t="s">
        <v>2585</v>
      </c>
      <c r="G3925" s="23" t="s">
        <v>2585</v>
      </c>
      <c r="H3925" s="29"/>
      <c r="I3925" s="204" t="str">
        <f t="shared" si="1177"/>
        <v>TBA</v>
      </c>
      <c r="J3925" s="188" t="s">
        <v>3696</v>
      </c>
      <c r="K3925" s="29" t="s">
        <v>3697</v>
      </c>
      <c r="L3925" s="24" t="s">
        <v>68</v>
      </c>
      <c r="M3925" s="13" t="s">
        <v>61</v>
      </c>
      <c r="N3925" s="22">
        <v>1</v>
      </c>
      <c r="O3925" s="22"/>
      <c r="P3925" s="202" t="str">
        <f t="shared" si="1186"/>
        <v>MAIN UNIT</v>
      </c>
      <c r="Q3925" s="22" t="s">
        <v>62</v>
      </c>
      <c r="R3925" s="22" t="s">
        <v>63</v>
      </c>
      <c r="S3925" s="22" t="s">
        <v>52</v>
      </c>
      <c r="T3925" s="22" t="s">
        <v>220</v>
      </c>
      <c r="U3925" s="22" t="s">
        <v>150</v>
      </c>
      <c r="V3925" s="22" t="s">
        <v>135</v>
      </c>
      <c r="W3925" s="22" t="s">
        <v>65</v>
      </c>
      <c r="X3925" s="104">
        <v>620000</v>
      </c>
      <c r="Y3925" s="195" t="str">
        <f t="shared" si="1189"/>
        <v>1.13</v>
      </c>
      <c r="Z3925" s="196">
        <f t="shared" si="1188"/>
        <v>620000</v>
      </c>
      <c r="AA3925" s="22">
        <v>1.073</v>
      </c>
      <c r="AB3925" s="197">
        <f t="shared" si="1192"/>
        <v>588725.66371681425</v>
      </c>
      <c r="AC3925" s="198">
        <f t="shared" si="1178"/>
        <v>70647.079646017708</v>
      </c>
      <c r="AD3925" s="169">
        <v>0.12</v>
      </c>
      <c r="AE3925" s="199">
        <f t="shared" si="1179"/>
        <v>0</v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19295639.026548676</v>
      </c>
      <c r="AJ3925" s="200">
        <f t="shared" si="1191"/>
        <v>2246351.5681858407</v>
      </c>
      <c r="AK3925" s="201">
        <f t="shared" si="1180"/>
        <v>0.11641757834996333</v>
      </c>
      <c r="AL3925" s="24"/>
      <c r="AM3925" s="24"/>
      <c r="AN3925" s="24"/>
      <c r="AO3925" s="24"/>
      <c r="AP3925" s="165" t="str">
        <f t="shared" si="1181"/>
        <v>TBATBA</v>
      </c>
      <c r="AQ3925" s="203" t="str">
        <f t="shared" si="1182"/>
        <v>TBATBARMB</v>
      </c>
      <c r="AR3925" s="206" t="str">
        <f t="shared" si="1183"/>
        <v>YAMAHA_Mounter</v>
      </c>
      <c r="AS3925" s="22" t="str">
        <f t="shared" si="1184"/>
        <v/>
      </c>
      <c r="AT3925" s="24" t="str">
        <f t="shared" si="1185"/>
        <v/>
      </c>
    </row>
    <row r="3926" spans="1:46">
      <c r="A3926" s="33" t="str">
        <f t="shared" si="1176"/>
        <v>FY 24/25</v>
      </c>
      <c r="B3926" s="23">
        <v>2025</v>
      </c>
      <c r="C3926" s="23">
        <v>2</v>
      </c>
      <c r="D3926" s="202" t="str">
        <f t="shared" si="1187"/>
        <v>Q4</v>
      </c>
      <c r="E3926" s="33" t="str">
        <f t="shared" si="1175"/>
        <v>TBA</v>
      </c>
      <c r="F3926" s="23" t="s">
        <v>2585</v>
      </c>
      <c r="G3926" s="23" t="s">
        <v>2585</v>
      </c>
      <c r="H3926" s="29"/>
      <c r="I3926" s="204" t="str">
        <f t="shared" si="1177"/>
        <v>TBA</v>
      </c>
      <c r="J3926" s="188" t="s">
        <v>3700</v>
      </c>
      <c r="K3926" s="29" t="s">
        <v>3701</v>
      </c>
      <c r="L3926" s="24" t="s">
        <v>93</v>
      </c>
      <c r="M3926" s="13" t="s">
        <v>61</v>
      </c>
      <c r="N3926" s="22">
        <v>1</v>
      </c>
      <c r="O3926" s="22"/>
      <c r="P3926" s="202" t="str">
        <f t="shared" si="1186"/>
        <v>MAIN UNIT</v>
      </c>
      <c r="Q3926" s="22" t="s">
        <v>62</v>
      </c>
      <c r="R3926" s="22" t="s">
        <v>63</v>
      </c>
      <c r="S3926" s="22" t="s">
        <v>50</v>
      </c>
      <c r="T3926" s="22" t="s">
        <v>79</v>
      </c>
      <c r="U3926" s="22" t="s">
        <v>1072</v>
      </c>
      <c r="V3926" s="22" t="s">
        <v>122</v>
      </c>
      <c r="W3926" s="22" t="s">
        <v>65</v>
      </c>
      <c r="X3926" s="104">
        <v>670000</v>
      </c>
      <c r="Y3926" s="195" t="str">
        <f t="shared" si="1189"/>
        <v>1.13</v>
      </c>
      <c r="Z3926" s="196">
        <f t="shared" si="1188"/>
        <v>670000</v>
      </c>
      <c r="AA3926" s="22">
        <v>1.073</v>
      </c>
      <c r="AB3926" s="197">
        <f t="shared" si="1192"/>
        <v>636203.53982300893</v>
      </c>
      <c r="AC3926" s="198">
        <f t="shared" si="1178"/>
        <v>76344.424778761066</v>
      </c>
      <c r="AD3926" s="169">
        <v>0.12</v>
      </c>
      <c r="AE3926" s="199">
        <f t="shared" si="1179"/>
        <v>0</v>
      </c>
      <c r="AF3926" s="199" t="str">
        <f>IF(AND(COUNTIFS($J$18:J3926,J3926)=1,AE3926=1),1,"")</f>
        <v/>
      </c>
      <c r="AG3926" s="199">
        <f>IF(C3926="","",IF(AND(COUNTIFS($J$18:J3926,J3926)=1,C3926&lt;&gt;""),1,""))</f>
        <v>1</v>
      </c>
      <c r="AH3926" s="199">
        <f>IF(G3926="","",IF(AND(COUNTIFS($J$18:J3926,J3926)=1,G3926&lt;&gt;""),1,""))</f>
        <v>1</v>
      </c>
      <c r="AI3926" s="200">
        <f t="shared" si="1190"/>
        <v>19295639.026548676</v>
      </c>
      <c r="AJ3926" s="200">
        <f t="shared" si="1191"/>
        <v>2246351.5681858407</v>
      </c>
      <c r="AK3926" s="201">
        <f t="shared" si="1180"/>
        <v>0.11641757834996333</v>
      </c>
      <c r="AL3926" s="24"/>
      <c r="AM3926" s="24"/>
      <c r="AN3926" s="24"/>
      <c r="AO3926" s="24"/>
      <c r="AP3926" s="165" t="str">
        <f t="shared" si="1181"/>
        <v>TBATBA</v>
      </c>
      <c r="AQ3926" s="203" t="str">
        <f t="shared" si="1182"/>
        <v>TBATBARMB</v>
      </c>
      <c r="AR3926" s="206" t="str">
        <f t="shared" si="1183"/>
        <v>YAMAHA_Mounter</v>
      </c>
      <c r="AS3926" s="22" t="str">
        <f t="shared" si="1184"/>
        <v/>
      </c>
      <c r="AT3926" s="24" t="str">
        <f t="shared" si="1185"/>
        <v/>
      </c>
    </row>
    <row r="3927" spans="1:46">
      <c r="A3927" s="33" t="str">
        <f t="shared" si="1176"/>
        <v/>
      </c>
      <c r="B3927" s="23"/>
      <c r="C3927" s="23"/>
      <c r="D3927" s="202" t="str">
        <f t="shared" si="1187"/>
        <v/>
      </c>
      <c r="E3927" s="33" t="str">
        <f t="shared" si="1175"/>
        <v/>
      </c>
      <c r="F3927" s="23"/>
      <c r="G3927" s="23"/>
      <c r="H3927" s="29"/>
      <c r="I3927" s="204" t="str">
        <f t="shared" si="1177"/>
        <v/>
      </c>
      <c r="J3927" s="188"/>
      <c r="K3927" s="29"/>
      <c r="L3927" s="24"/>
      <c r="M3927" s="22"/>
      <c r="N3927" s="22"/>
      <c r="O3927" s="22"/>
      <c r="P3927" s="202" t="str">
        <f t="shared" si="1186"/>
        <v/>
      </c>
      <c r="Q3927" s="22"/>
      <c r="R3927" s="22"/>
      <c r="S3927" s="22"/>
      <c r="T3927" s="22"/>
      <c r="U3927" s="22"/>
      <c r="V3927" s="22"/>
      <c r="W3927" s="22"/>
      <c r="X3927" s="104"/>
      <c r="Y3927" s="195" t="str">
        <f t="shared" si="1189"/>
        <v/>
      </c>
      <c r="Z3927" s="196" t="str">
        <f t="shared" si="1188"/>
        <v/>
      </c>
      <c r="AA3927" s="22"/>
      <c r="AB3927" s="197" t="str">
        <f t="shared" si="1192"/>
        <v/>
      </c>
      <c r="AC3927" s="198" t="str">
        <f t="shared" si="1178"/>
        <v/>
      </c>
      <c r="AD3927" s="162"/>
      <c r="AE3927" s="199" t="str">
        <f t="shared" si="1179"/>
        <v/>
      </c>
      <c r="AF3927" s="199" t="str">
        <f>IF(AND(COUNTIFS($J$18:J3927,J3927)=1,AE3927=1),1,"")</f>
        <v/>
      </c>
      <c r="AG3927" s="199" t="str">
        <f>IF(C3927="","",IF(AND(COUNTIFS($J$18:J3927,J3927)=1,C3927&lt;&gt;""),1,""))</f>
        <v/>
      </c>
      <c r="AH3927" s="199" t="str">
        <f>IF(G3927="","",IF(AND(COUNTIFS($J$18:J3927,J3927)=1,G3927&lt;&gt;""),1,""))</f>
        <v/>
      </c>
      <c r="AI3927" s="200">
        <f t="shared" si="1190"/>
        <v>0</v>
      </c>
      <c r="AJ3927" s="200">
        <f t="shared" si="1191"/>
        <v>0</v>
      </c>
      <c r="AK3927" s="201" t="str">
        <f t="shared" si="1180"/>
        <v/>
      </c>
      <c r="AL3927" s="24"/>
      <c r="AM3927" s="24"/>
      <c r="AN3927" s="24"/>
      <c r="AO3927" s="24"/>
      <c r="AP3927" s="165" t="str">
        <f t="shared" si="1181"/>
        <v/>
      </c>
      <c r="AQ3927" s="203" t="str">
        <f t="shared" si="1182"/>
        <v/>
      </c>
      <c r="AR3927" s="206">
        <f t="shared" si="1183"/>
        <v>0</v>
      </c>
      <c r="AS3927" s="22" t="str">
        <f t="shared" si="1184"/>
        <v/>
      </c>
      <c r="AT3927" s="24" t="str">
        <f t="shared" si="1185"/>
        <v/>
      </c>
    </row>
    <row r="3928" spans="1:46">
      <c r="A3928" s="33" t="str">
        <f t="shared" si="1176"/>
        <v/>
      </c>
      <c r="B3928" s="23"/>
      <c r="C3928" s="23"/>
      <c r="D3928" s="202" t="str">
        <f t="shared" si="1187"/>
        <v/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/>
      </c>
      <c r="F3928" s="23"/>
      <c r="G3928" s="23"/>
      <c r="H3928" s="29"/>
      <c r="I3928" s="204" t="str">
        <f t="shared" si="1177"/>
        <v/>
      </c>
      <c r="J3928" s="188"/>
      <c r="K3928" s="29"/>
      <c r="L3928" s="24"/>
      <c r="M3928" s="22"/>
      <c r="N3928" s="22"/>
      <c r="O3928" s="22"/>
      <c r="P3928" s="202" t="str">
        <f t="shared" si="1186"/>
        <v/>
      </c>
      <c r="Q3928" s="22"/>
      <c r="R3928" s="22"/>
      <c r="S3928" s="22"/>
      <c r="T3928" s="22"/>
      <c r="U3928" s="22"/>
      <c r="V3928" s="22"/>
      <c r="W3928" s="22"/>
      <c r="X3928" s="104"/>
      <c r="Y3928" s="195" t="str">
        <f t="shared" si="1189"/>
        <v/>
      </c>
      <c r="Z3928" s="196" t="str">
        <f t="shared" si="1188"/>
        <v/>
      </c>
      <c r="AA3928" s="22"/>
      <c r="AB3928" s="197" t="str">
        <f t="shared" si="1192"/>
        <v/>
      </c>
      <c r="AC3928" s="198" t="str">
        <f t="shared" si="1178"/>
        <v/>
      </c>
      <c r="AD3928" s="162"/>
      <c r="AE3928" s="199" t="str">
        <f t="shared" si="1179"/>
        <v/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0</v>
      </c>
      <c r="AJ3928" s="200">
        <f t="shared" si="1191"/>
        <v>0</v>
      </c>
      <c r="AK3928" s="201" t="str">
        <f t="shared" si="1180"/>
        <v/>
      </c>
      <c r="AL3928" s="24"/>
      <c r="AM3928" s="24"/>
      <c r="AN3928" s="24"/>
      <c r="AO3928" s="24"/>
      <c r="AP3928" s="165" t="str">
        <f t="shared" si="1181"/>
        <v/>
      </c>
      <c r="AQ3928" s="203" t="str">
        <f t="shared" si="1182"/>
        <v/>
      </c>
      <c r="AR3928" s="206">
        <f t="shared" si="1183"/>
        <v>0</v>
      </c>
      <c r="AS3928" s="22" t="str">
        <f t="shared" si="1184"/>
        <v/>
      </c>
      <c r="AT3928" s="24" t="str">
        <f t="shared" si="1185"/>
        <v/>
      </c>
    </row>
    <row r="3929" spans="1:46">
      <c r="A3929" s="33" t="str">
        <f t="shared" si="1176"/>
        <v/>
      </c>
      <c r="B3929" s="23"/>
      <c r="C3929" s="23"/>
      <c r="D3929" s="202" t="str">
        <f t="shared" si="1187"/>
        <v/>
      </c>
      <c r="E3929" s="33" t="str">
        <f t="shared" si="1193"/>
        <v/>
      </c>
      <c r="F3929" s="23"/>
      <c r="G3929" s="23"/>
      <c r="H3929" s="29"/>
      <c r="I3929" s="204" t="str">
        <f t="shared" si="1177"/>
        <v/>
      </c>
      <c r="J3929" s="188"/>
      <c r="K3929" s="29"/>
      <c r="L3929" s="24"/>
      <c r="M3929" s="22"/>
      <c r="N3929" s="22"/>
      <c r="O3929" s="22"/>
      <c r="P3929" s="202" t="str">
        <f t="shared" si="1186"/>
        <v/>
      </c>
      <c r="Q3929" s="22"/>
      <c r="R3929" s="22"/>
      <c r="S3929" s="22"/>
      <c r="T3929" s="22"/>
      <c r="U3929" s="22"/>
      <c r="V3929" s="22"/>
      <c r="W3929" s="22"/>
      <c r="X3929" s="104"/>
      <c r="Y3929" s="195" t="str">
        <f t="shared" si="1189"/>
        <v/>
      </c>
      <c r="Z3929" s="196" t="str">
        <f t="shared" si="1188"/>
        <v/>
      </c>
      <c r="AA3929" s="22"/>
      <c r="AB3929" s="197" t="str">
        <f t="shared" si="1192"/>
        <v/>
      </c>
      <c r="AC3929" s="198" t="str">
        <f t="shared" si="1178"/>
        <v/>
      </c>
      <c r="AD3929" s="162"/>
      <c r="AE3929" s="199" t="str">
        <f t="shared" si="1179"/>
        <v/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0</v>
      </c>
      <c r="AJ3929" s="200">
        <f t="shared" si="1191"/>
        <v>0</v>
      </c>
      <c r="AK3929" s="201" t="str">
        <f t="shared" si="1180"/>
        <v/>
      </c>
      <c r="AL3929" s="24"/>
      <c r="AM3929" s="24"/>
      <c r="AN3929" s="24"/>
      <c r="AO3929" s="24"/>
      <c r="AP3929" s="165" t="str">
        <f t="shared" si="1181"/>
        <v/>
      </c>
      <c r="AQ3929" s="203" t="str">
        <f t="shared" si="1182"/>
        <v/>
      </c>
      <c r="AR3929" s="206">
        <f t="shared" si="1183"/>
        <v>0</v>
      </c>
      <c r="AS3929" s="22" t="str">
        <f t="shared" si="1184"/>
        <v/>
      </c>
      <c r="AT3929" s="24" t="str">
        <f t="shared" si="1185"/>
        <v/>
      </c>
    </row>
    <row r="3930" spans="1:46">
      <c r="A3930" s="33" t="str">
        <f t="shared" si="1176"/>
        <v/>
      </c>
      <c r="B3930" s="23"/>
      <c r="C3930" s="23"/>
      <c r="D3930" s="202" t="str">
        <f t="shared" si="1187"/>
        <v/>
      </c>
      <c r="E3930" s="33" t="str">
        <f t="shared" si="1193"/>
        <v/>
      </c>
      <c r="F3930" s="23"/>
      <c r="G3930" s="23"/>
      <c r="H3930" s="29"/>
      <c r="I3930" s="204" t="str">
        <f t="shared" si="1177"/>
        <v/>
      </c>
      <c r="J3930" s="188"/>
      <c r="K3930" s="29"/>
      <c r="L3930" s="24"/>
      <c r="M3930" s="22"/>
      <c r="N3930" s="22"/>
      <c r="O3930" s="22"/>
      <c r="P3930" s="202" t="str">
        <f t="shared" si="1186"/>
        <v/>
      </c>
      <c r="Q3930" s="22"/>
      <c r="R3930" s="22"/>
      <c r="S3930" s="22"/>
      <c r="T3930" s="22"/>
      <c r="U3930" s="22"/>
      <c r="V3930" s="22"/>
      <c r="W3930" s="22"/>
      <c r="X3930" s="104"/>
      <c r="Y3930" s="195" t="str">
        <f t="shared" si="1189"/>
        <v/>
      </c>
      <c r="Z3930" s="196" t="str">
        <f t="shared" si="1188"/>
        <v/>
      </c>
      <c r="AA3930" s="22"/>
      <c r="AB3930" s="197" t="str">
        <f t="shared" si="1192"/>
        <v/>
      </c>
      <c r="AC3930" s="198" t="str">
        <f t="shared" si="1178"/>
        <v/>
      </c>
      <c r="AD3930" s="162"/>
      <c r="AE3930" s="199" t="str">
        <f t="shared" si="1179"/>
        <v/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0</v>
      </c>
      <c r="AJ3930" s="200">
        <f t="shared" si="1191"/>
        <v>0</v>
      </c>
      <c r="AK3930" s="201" t="str">
        <f t="shared" si="1180"/>
        <v/>
      </c>
      <c r="AL3930" s="24"/>
      <c r="AM3930" s="24"/>
      <c r="AN3930" s="24"/>
      <c r="AO3930" s="24"/>
      <c r="AP3930" s="165" t="str">
        <f t="shared" si="1181"/>
        <v/>
      </c>
      <c r="AQ3930" s="203" t="str">
        <f t="shared" si="1182"/>
        <v/>
      </c>
      <c r="AR3930" s="206">
        <f t="shared" si="1183"/>
        <v>0</v>
      </c>
      <c r="AS3930" s="22" t="str">
        <f t="shared" si="1184"/>
        <v/>
      </c>
      <c r="AT3930" s="24" t="str">
        <f t="shared" si="1185"/>
        <v/>
      </c>
    </row>
    <row r="3931" spans="1:46">
      <c r="A3931" s="33" t="str">
        <f t="shared" si="1176"/>
        <v/>
      </c>
      <c r="B3931" s="23"/>
      <c r="C3931" s="23"/>
      <c r="D3931" s="202" t="str">
        <f t="shared" si="1187"/>
        <v/>
      </c>
      <c r="E3931" s="33" t="str">
        <f t="shared" si="1193"/>
        <v/>
      </c>
      <c r="F3931" s="23"/>
      <c r="G3931" s="23"/>
      <c r="H3931" s="29"/>
      <c r="I3931" s="204" t="str">
        <f t="shared" si="1177"/>
        <v/>
      </c>
      <c r="J3931" s="188"/>
      <c r="K3931" s="29"/>
      <c r="L3931" s="24"/>
      <c r="M3931" s="22"/>
      <c r="N3931" s="22"/>
      <c r="O3931" s="22"/>
      <c r="P3931" s="202" t="str">
        <f t="shared" si="1186"/>
        <v/>
      </c>
      <c r="Q3931" s="22"/>
      <c r="R3931" s="22"/>
      <c r="S3931" s="22"/>
      <c r="T3931" s="22"/>
      <c r="U3931" s="22"/>
      <c r="V3931" s="22"/>
      <c r="W3931" s="22"/>
      <c r="X3931" s="104"/>
      <c r="Y3931" s="195" t="str">
        <f t="shared" si="1189"/>
        <v/>
      </c>
      <c r="Z3931" s="196" t="str">
        <f t="shared" si="1188"/>
        <v/>
      </c>
      <c r="AA3931" s="22"/>
      <c r="AB3931" s="197" t="str">
        <f t="shared" si="1192"/>
        <v/>
      </c>
      <c r="AC3931" s="198" t="str">
        <f t="shared" si="1178"/>
        <v/>
      </c>
      <c r="AD3931" s="162"/>
      <c r="AE3931" s="199" t="str">
        <f t="shared" si="1179"/>
        <v/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0</v>
      </c>
      <c r="AJ3931" s="200">
        <f t="shared" si="1191"/>
        <v>0</v>
      </c>
      <c r="AK3931" s="201" t="str">
        <f t="shared" si="1180"/>
        <v/>
      </c>
      <c r="AL3931" s="24"/>
      <c r="AM3931" s="24"/>
      <c r="AN3931" s="24"/>
      <c r="AO3931" s="24"/>
      <c r="AP3931" s="165" t="str">
        <f t="shared" si="1181"/>
        <v/>
      </c>
      <c r="AQ3931" s="203" t="str">
        <f t="shared" si="1182"/>
        <v/>
      </c>
      <c r="AR3931" s="206">
        <f t="shared" si="1183"/>
        <v>0</v>
      </c>
      <c r="AS3931" s="22" t="str">
        <f t="shared" si="1184"/>
        <v/>
      </c>
      <c r="AT3931" s="24" t="str">
        <f t="shared" si="1185"/>
        <v/>
      </c>
    </row>
    <row r="3932" spans="1:46">
      <c r="A3932" s="33" t="str">
        <f t="shared" si="1176"/>
        <v/>
      </c>
      <c r="B3932" s="23"/>
      <c r="C3932" s="23"/>
      <c r="D3932" s="202" t="str">
        <f t="shared" si="1187"/>
        <v/>
      </c>
      <c r="E3932" s="33" t="str">
        <f t="shared" si="1193"/>
        <v/>
      </c>
      <c r="F3932" s="23"/>
      <c r="G3932" s="23"/>
      <c r="H3932" s="29"/>
      <c r="I3932" s="204" t="str">
        <f t="shared" si="1177"/>
        <v/>
      </c>
      <c r="J3932" s="188"/>
      <c r="K3932" s="29"/>
      <c r="L3932" s="24"/>
      <c r="M3932" s="22"/>
      <c r="N3932" s="22"/>
      <c r="O3932" s="22"/>
      <c r="P3932" s="202" t="str">
        <f t="shared" si="1186"/>
        <v/>
      </c>
      <c r="Q3932" s="22"/>
      <c r="R3932" s="22"/>
      <c r="S3932" s="22"/>
      <c r="T3932" s="22"/>
      <c r="U3932" s="22"/>
      <c r="V3932" s="22"/>
      <c r="W3932" s="22"/>
      <c r="X3932" s="104"/>
      <c r="Y3932" s="195" t="str">
        <f t="shared" si="1189"/>
        <v/>
      </c>
      <c r="Z3932" s="196" t="str">
        <f t="shared" si="1188"/>
        <v/>
      </c>
      <c r="AA3932" s="22"/>
      <c r="AB3932" s="197" t="str">
        <f t="shared" si="1192"/>
        <v/>
      </c>
      <c r="AC3932" s="198" t="str">
        <f t="shared" si="1178"/>
        <v/>
      </c>
      <c r="AD3932" s="162"/>
      <c r="AE3932" s="199" t="str">
        <f t="shared" si="1179"/>
        <v/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0</v>
      </c>
      <c r="AJ3932" s="200">
        <f t="shared" si="1191"/>
        <v>0</v>
      </c>
      <c r="AK3932" s="201" t="str">
        <f t="shared" si="1180"/>
        <v/>
      </c>
      <c r="AL3932" s="24"/>
      <c r="AM3932" s="24"/>
      <c r="AN3932" s="24"/>
      <c r="AO3932" s="24"/>
      <c r="AP3932" s="165" t="str">
        <f t="shared" si="1181"/>
        <v/>
      </c>
      <c r="AQ3932" s="203" t="str">
        <f t="shared" si="1182"/>
        <v/>
      </c>
      <c r="AR3932" s="206">
        <f t="shared" si="1183"/>
        <v>0</v>
      </c>
      <c r="AS3932" s="22" t="str">
        <f t="shared" si="1184"/>
        <v/>
      </c>
      <c r="AT3932" s="24" t="str">
        <f t="shared" si="1185"/>
        <v/>
      </c>
    </row>
    <row r="3933" spans="1:46">
      <c r="A3933" s="33" t="str">
        <f t="shared" si="1176"/>
        <v/>
      </c>
      <c r="B3933" s="23"/>
      <c r="C3933" s="23"/>
      <c r="D3933" s="202" t="str">
        <f t="shared" si="1187"/>
        <v/>
      </c>
      <c r="E3933" s="33" t="str">
        <f t="shared" si="1193"/>
        <v/>
      </c>
      <c r="F3933" s="23"/>
      <c r="G3933" s="23"/>
      <c r="H3933" s="29"/>
      <c r="I3933" s="204" t="str">
        <f t="shared" si="1177"/>
        <v/>
      </c>
      <c r="J3933" s="188"/>
      <c r="K3933" s="29"/>
      <c r="L3933" s="24"/>
      <c r="M3933" s="22"/>
      <c r="N3933" s="22"/>
      <c r="O3933" s="22"/>
      <c r="P3933" s="202" t="str">
        <f t="shared" si="1186"/>
        <v/>
      </c>
      <c r="Q3933" s="22"/>
      <c r="R3933" s="22"/>
      <c r="S3933" s="22"/>
      <c r="T3933" s="22"/>
      <c r="U3933" s="22"/>
      <c r="V3933" s="22"/>
      <c r="W3933" s="22"/>
      <c r="X3933" s="104"/>
      <c r="Y3933" s="195" t="str">
        <f t="shared" si="1189"/>
        <v/>
      </c>
      <c r="Z3933" s="196" t="str">
        <f t="shared" si="1188"/>
        <v/>
      </c>
      <c r="AA3933" s="22"/>
      <c r="AB3933" s="197" t="str">
        <f t="shared" si="1192"/>
        <v/>
      </c>
      <c r="AC3933" s="198" t="str">
        <f t="shared" si="1178"/>
        <v/>
      </c>
      <c r="AD3933" s="162"/>
      <c r="AE3933" s="199" t="str">
        <f t="shared" si="1179"/>
        <v/>
      </c>
      <c r="AF3933" s="199" t="str">
        <f>IF(AND(COUNTIFS($J$18:J3933,J3933)=1,AE3933=1),1,"")</f>
        <v/>
      </c>
      <c r="AG3933" s="199" t="str">
        <f>IF(C3933="","",IF(AND(COUNTIFS($J$18:J3933,J3933)=1,C3933&lt;&gt;""),1,""))</f>
        <v/>
      </c>
      <c r="AH3933" s="199" t="str">
        <f>IF(G3933="","",IF(AND(COUNTIFS($J$18:J3933,J3933)=1,G3933&lt;&gt;""),1,""))</f>
        <v/>
      </c>
      <c r="AI3933" s="200">
        <f t="shared" si="1190"/>
        <v>0</v>
      </c>
      <c r="AJ3933" s="200">
        <f t="shared" si="1191"/>
        <v>0</v>
      </c>
      <c r="AK3933" s="201" t="str">
        <f t="shared" si="1180"/>
        <v/>
      </c>
      <c r="AL3933" s="24"/>
      <c r="AM3933" s="24"/>
      <c r="AN3933" s="24"/>
      <c r="AO3933" s="24"/>
      <c r="AP3933" s="165" t="str">
        <f t="shared" si="1181"/>
        <v/>
      </c>
      <c r="AQ3933" s="203" t="str">
        <f t="shared" si="1182"/>
        <v/>
      </c>
      <c r="AR3933" s="206">
        <f t="shared" si="1183"/>
        <v>0</v>
      </c>
      <c r="AS3933" s="22" t="str">
        <f t="shared" si="1184"/>
        <v/>
      </c>
      <c r="AT3933" s="24" t="str">
        <f t="shared" si="1185"/>
        <v/>
      </c>
    </row>
    <row r="3934" spans="1:46">
      <c r="A3934" s="33" t="str">
        <f t="shared" si="1176"/>
        <v/>
      </c>
      <c r="B3934" s="23"/>
      <c r="C3934" s="23"/>
      <c r="D3934" s="202" t="str">
        <f t="shared" si="1187"/>
        <v/>
      </c>
      <c r="E3934" s="33" t="str">
        <f t="shared" si="1193"/>
        <v/>
      </c>
      <c r="F3934" s="23"/>
      <c r="G3934" s="23"/>
      <c r="H3934" s="29"/>
      <c r="I3934" s="204" t="str">
        <f t="shared" si="1177"/>
        <v/>
      </c>
      <c r="J3934" s="188"/>
      <c r="K3934" s="29"/>
      <c r="L3934" s="24"/>
      <c r="M3934" s="22"/>
      <c r="N3934" s="22"/>
      <c r="O3934" s="22"/>
      <c r="P3934" s="202" t="str">
        <f t="shared" si="1186"/>
        <v/>
      </c>
      <c r="Q3934" s="22"/>
      <c r="R3934" s="22"/>
      <c r="S3934" s="22"/>
      <c r="T3934" s="22"/>
      <c r="U3934" s="22"/>
      <c r="V3934" s="22"/>
      <c r="W3934" s="22"/>
      <c r="X3934" s="104"/>
      <c r="Y3934" s="195" t="str">
        <f t="shared" si="1189"/>
        <v/>
      </c>
      <c r="Z3934" s="196" t="str">
        <f t="shared" si="1188"/>
        <v/>
      </c>
      <c r="AA3934" s="22"/>
      <c r="AB3934" s="197" t="str">
        <f t="shared" si="1192"/>
        <v/>
      </c>
      <c r="AC3934" s="198" t="str">
        <f t="shared" si="1178"/>
        <v/>
      </c>
      <c r="AD3934" s="162"/>
      <c r="AE3934" s="199" t="str">
        <f t="shared" si="1179"/>
        <v/>
      </c>
      <c r="AF3934" s="199" t="str">
        <f>IF(AND(COUNTIFS($J$18:J3934,J3934)=1,AE3934=1),1,"")</f>
        <v/>
      </c>
      <c r="AG3934" s="199" t="str">
        <f>IF(C3934="","",IF(AND(COUNTIFS($J$18:J3934,J3934)=1,C3934&lt;&gt;""),1,""))</f>
        <v/>
      </c>
      <c r="AH3934" s="199" t="str">
        <f>IF(G3934="","",IF(AND(COUNTIFS($J$18:J3934,J3934)=1,G3934&lt;&gt;""),1,""))</f>
        <v/>
      </c>
      <c r="AI3934" s="200">
        <f t="shared" si="1190"/>
        <v>0</v>
      </c>
      <c r="AJ3934" s="200">
        <f t="shared" si="1191"/>
        <v>0</v>
      </c>
      <c r="AK3934" s="201" t="str">
        <f t="shared" si="1180"/>
        <v/>
      </c>
      <c r="AL3934" s="24"/>
      <c r="AM3934" s="24"/>
      <c r="AN3934" s="24"/>
      <c r="AO3934" s="24"/>
      <c r="AP3934" s="165" t="str">
        <f t="shared" si="1181"/>
        <v/>
      </c>
      <c r="AQ3934" s="203" t="str">
        <f t="shared" si="1182"/>
        <v/>
      </c>
      <c r="AR3934" s="206">
        <f t="shared" si="1183"/>
        <v>0</v>
      </c>
      <c r="AS3934" s="22" t="str">
        <f t="shared" si="1184"/>
        <v/>
      </c>
      <c r="AT3934" s="24" t="str">
        <f t="shared" si="1185"/>
        <v/>
      </c>
    </row>
    <row r="3935" spans="1:46">
      <c r="A3935" s="33" t="str">
        <f t="shared" si="1176"/>
        <v/>
      </c>
      <c r="B3935" s="23"/>
      <c r="C3935" s="23"/>
      <c r="D3935" s="202" t="str">
        <f t="shared" si="1187"/>
        <v/>
      </c>
      <c r="E3935" s="33" t="str">
        <f t="shared" si="1193"/>
        <v/>
      </c>
      <c r="F3935" s="23"/>
      <c r="G3935" s="23"/>
      <c r="H3935" s="29"/>
      <c r="I3935" s="204" t="str">
        <f t="shared" si="1177"/>
        <v/>
      </c>
      <c r="J3935" s="188"/>
      <c r="K3935" s="29"/>
      <c r="L3935" s="24"/>
      <c r="M3935" s="22"/>
      <c r="N3935" s="22"/>
      <c r="O3935" s="22"/>
      <c r="P3935" s="202" t="str">
        <f t="shared" si="1186"/>
        <v/>
      </c>
      <c r="Q3935" s="22"/>
      <c r="R3935" s="22"/>
      <c r="S3935" s="22"/>
      <c r="T3935" s="22"/>
      <c r="U3935" s="22"/>
      <c r="V3935" s="22"/>
      <c r="W3935" s="22"/>
      <c r="X3935" s="104"/>
      <c r="Y3935" s="195" t="str">
        <f t="shared" si="1189"/>
        <v/>
      </c>
      <c r="Z3935" s="196" t="str">
        <f t="shared" si="1188"/>
        <v/>
      </c>
      <c r="AA3935" s="22"/>
      <c r="AB3935" s="197" t="str">
        <f t="shared" si="1192"/>
        <v/>
      </c>
      <c r="AC3935" s="198" t="str">
        <f t="shared" si="1178"/>
        <v/>
      </c>
      <c r="AD3935" s="162"/>
      <c r="AE3935" s="199" t="str">
        <f t="shared" si="1179"/>
        <v/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0</v>
      </c>
      <c r="AJ3935" s="200">
        <f t="shared" si="1191"/>
        <v>0</v>
      </c>
      <c r="AK3935" s="201" t="str">
        <f t="shared" si="1180"/>
        <v/>
      </c>
      <c r="AL3935" s="24"/>
      <c r="AM3935" s="24"/>
      <c r="AN3935" s="24"/>
      <c r="AO3935" s="24"/>
      <c r="AP3935" s="165" t="str">
        <f t="shared" si="1181"/>
        <v/>
      </c>
      <c r="AQ3935" s="203" t="str">
        <f t="shared" si="1182"/>
        <v/>
      </c>
      <c r="AR3935" s="206">
        <f t="shared" si="1183"/>
        <v>0</v>
      </c>
      <c r="AS3935" s="22" t="str">
        <f t="shared" si="1184"/>
        <v/>
      </c>
      <c r="AT3935" s="24" t="str">
        <f t="shared" si="1185"/>
        <v/>
      </c>
    </row>
    <row r="3936" spans="1:46">
      <c r="A3936" s="33" t="str">
        <f t="shared" ref="A3936:A3994" si="1194">IF(C3936="cancel","cancel",IFERROR(IF(D3936="Q4","FY "&amp;RIGHT(B3936,2)-1&amp;"/"&amp;RIGHT(B3936,2),"FY "&amp;RIGHT(B3936,2)&amp;"/"&amp;RIGHT(B3936,2)+1),""))</f>
        <v/>
      </c>
      <c r="B3936" s="23"/>
      <c r="C3936" s="23"/>
      <c r="D3936" s="202" t="str">
        <f t="shared" si="1187"/>
        <v/>
      </c>
      <c r="E3936" s="33" t="str">
        <f t="shared" si="1193"/>
        <v/>
      </c>
      <c r="F3936" s="23"/>
      <c r="G3936" s="23"/>
      <c r="H3936" s="29"/>
      <c r="I3936" s="204" t="str">
        <f t="shared" ref="I3936:I3994" si="1195">IFERROR(IF(F3936="","",IF(F3936="TBA","TBA",IF(F3936="Cancel","Cancel",IF(AND(G3936&gt;=10,G3936&lt;=12),"Q3",IF(AND(G3936&gt;=1,G3936&lt;=3),"Q4",IF(AND(G3936&gt;=7,G3936&lt;=9),"Q2",IF(AND(G3936&gt;=4,G3936&lt;=6),"Q1"))))))),"")</f>
        <v/>
      </c>
      <c r="J3936" s="188"/>
      <c r="K3936" s="29"/>
      <c r="L3936" s="24"/>
      <c r="M3936" s="22"/>
      <c r="N3936" s="22"/>
      <c r="O3936" s="22"/>
      <c r="P3936" s="202" t="str">
        <f t="shared" si="1186"/>
        <v/>
      </c>
      <c r="Q3936" s="22"/>
      <c r="R3936" s="22"/>
      <c r="S3936" s="22"/>
      <c r="T3936" s="22"/>
      <c r="U3936" s="22"/>
      <c r="V3936" s="22"/>
      <c r="W3936" s="22"/>
      <c r="X3936" s="104"/>
      <c r="Y3936" s="195" t="str">
        <f t="shared" si="1189"/>
        <v/>
      </c>
      <c r="Z3936" s="196" t="str">
        <f t="shared" si="1188"/>
        <v/>
      </c>
      <c r="AA3936" s="22"/>
      <c r="AB3936" s="197" t="str">
        <f t="shared" si="1192"/>
        <v/>
      </c>
      <c r="AC3936" s="198" t="str">
        <f t="shared" ref="AC3936:AC3994" si="1196">IF(R3936&lt;&gt;"",AB3936*AD3936,"")</f>
        <v/>
      </c>
      <c r="AD3936" s="162"/>
      <c r="AE3936" s="199" t="str">
        <f t="shared" ref="AE3936:AE3994" si="1197">IF(Q3936="","",IF(Q3936="Yes",1,0))</f>
        <v/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0</v>
      </c>
      <c r="AJ3936" s="200">
        <f t="shared" si="1191"/>
        <v>0</v>
      </c>
      <c r="AK3936" s="201" t="str">
        <f t="shared" ref="AK3936:AK3994" si="1198">IF(AJ3936&gt;0,AJ3936/AI3936,"")</f>
        <v/>
      </c>
      <c r="AL3936" s="24"/>
      <c r="AM3936" s="24"/>
      <c r="AN3936" s="24"/>
      <c r="AO3936" s="24"/>
      <c r="AP3936" s="165" t="str">
        <f t="shared" ref="AP3936:AP3996" si="1199">IF(F3936="","",F3936&amp;G3936)</f>
        <v/>
      </c>
      <c r="AQ3936" s="203" t="str">
        <f t="shared" ref="AQ3936:AQ3996" si="1200">IF(W3936="","",F3936&amp;G3936&amp;W3936)</f>
        <v/>
      </c>
      <c r="AR3936" s="206">
        <f t="shared" ref="AR3936:AR3996" si="1201">IFERROR(IF(AND(M3936="YAMAHA", R3936="C28"), "YAMAHA_Non_Mounter", IF(AND(M3936="YAMAHA", R3936="C49"), "YAMAHA_Mounter", M3936)),"")</f>
        <v>0</v>
      </c>
      <c r="AS3936" s="22" t="str">
        <f t="shared" ref="AS3936:AS3996" si="1202">IFERROR(IF(OR(G3936="TBA", G3936=""), "", DATEDIF(DATE(B3936, C3936, 1), DATE(F3936, G3936, 1), "M")),"")</f>
        <v/>
      </c>
      <c r="AT3936" s="24" t="str">
        <f t="shared" ref="AT3936:AT3996" si="1203">IF(ISNUMBER(AS3936), IF(AS3936&gt;=0, IF(AS3936&lt;=3, "0-3 months", IF(AS3936&lt;=6, "4-6 months", "&gt; 6 months"))), "")</f>
        <v/>
      </c>
    </row>
    <row r="3937" spans="1:46">
      <c r="A3937" s="33" t="str">
        <f t="shared" si="1194"/>
        <v/>
      </c>
      <c r="B3937" s="23"/>
      <c r="C3937" s="23"/>
      <c r="D3937" s="202" t="str">
        <f t="shared" si="1187"/>
        <v/>
      </c>
      <c r="E3937" s="33" t="str">
        <f t="shared" si="1193"/>
        <v/>
      </c>
      <c r="F3937" s="23"/>
      <c r="G3937" s="23"/>
      <c r="H3937" s="29"/>
      <c r="I3937" s="204" t="str">
        <f t="shared" si="1195"/>
        <v/>
      </c>
      <c r="J3937" s="188"/>
      <c r="K3937" s="29"/>
      <c r="L3937" s="24"/>
      <c r="M3937" s="22"/>
      <c r="N3937" s="22"/>
      <c r="O3937" s="22"/>
      <c r="P3937" s="202" t="str">
        <f t="shared" ref="P3937:P3994" si="1204">IF(M3937="","",IF(AND(N3937&gt;0,L3937&lt;&gt;""),"MAIN UNIT",IF(AND(O3937&gt;0,L3937&lt;&gt;""),"SERVICE/ PARTS","C66 SERVICE/OTHERS")))</f>
        <v/>
      </c>
      <c r="Q3937" s="22"/>
      <c r="R3937" s="22"/>
      <c r="S3937" s="22"/>
      <c r="T3937" s="22"/>
      <c r="U3937" s="22"/>
      <c r="V3937" s="22"/>
      <c r="W3937" s="22"/>
      <c r="X3937" s="104"/>
      <c r="Y3937" s="195" t="str">
        <f t="shared" si="1189"/>
        <v/>
      </c>
      <c r="Z3937" s="196" t="str">
        <f t="shared" si="1188"/>
        <v/>
      </c>
      <c r="AA3937" s="22"/>
      <c r="AB3937" s="197" t="str">
        <f t="shared" si="1192"/>
        <v/>
      </c>
      <c r="AC3937" s="198" t="str">
        <f t="shared" si="1196"/>
        <v/>
      </c>
      <c r="AD3937" s="162"/>
      <c r="AE3937" s="199" t="str">
        <f t="shared" si="1197"/>
        <v/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0</v>
      </c>
      <c r="AJ3937" s="200">
        <f t="shared" si="1191"/>
        <v>0</v>
      </c>
      <c r="AK3937" s="201" t="str">
        <f t="shared" si="1198"/>
        <v/>
      </c>
      <c r="AL3937" s="24"/>
      <c r="AM3937" s="24"/>
      <c r="AN3937" s="24"/>
      <c r="AO3937" s="24"/>
      <c r="AP3937" s="165" t="str">
        <f t="shared" si="1199"/>
        <v/>
      </c>
      <c r="AQ3937" s="203" t="str">
        <f t="shared" si="1200"/>
        <v/>
      </c>
      <c r="AR3937" s="206">
        <f t="shared" si="1201"/>
        <v>0</v>
      </c>
      <c r="AS3937" s="22" t="str">
        <f t="shared" si="1202"/>
        <v/>
      </c>
      <c r="AT3937" s="24" t="str">
        <f t="shared" si="1203"/>
        <v/>
      </c>
    </row>
    <row r="3938" spans="1:46">
      <c r="A3938" s="33" t="str">
        <f t="shared" si="1194"/>
        <v/>
      </c>
      <c r="B3938" s="23"/>
      <c r="C3938" s="23"/>
      <c r="D3938" s="202" t="str">
        <f t="shared" si="1187"/>
        <v/>
      </c>
      <c r="E3938" s="33" t="str">
        <f t="shared" si="1193"/>
        <v/>
      </c>
      <c r="F3938" s="23"/>
      <c r="G3938" s="23"/>
      <c r="H3938" s="29"/>
      <c r="I3938" s="204" t="str">
        <f t="shared" si="1195"/>
        <v/>
      </c>
      <c r="J3938" s="188"/>
      <c r="K3938" s="29"/>
      <c r="L3938" s="24"/>
      <c r="M3938" s="22"/>
      <c r="N3938" s="22"/>
      <c r="O3938" s="22"/>
      <c r="P3938" s="202" t="str">
        <f t="shared" si="1204"/>
        <v/>
      </c>
      <c r="Q3938" s="22"/>
      <c r="R3938" s="22"/>
      <c r="S3938" s="22"/>
      <c r="T3938" s="22"/>
      <c r="U3938" s="22"/>
      <c r="V3938" s="22"/>
      <c r="W3938" s="22"/>
      <c r="X3938" s="104"/>
      <c r="Y3938" s="195" t="str">
        <f t="shared" si="1189"/>
        <v/>
      </c>
      <c r="Z3938" s="196" t="str">
        <f t="shared" si="1188"/>
        <v/>
      </c>
      <c r="AA3938" s="22"/>
      <c r="AB3938" s="197" t="str">
        <f t="shared" si="1192"/>
        <v/>
      </c>
      <c r="AC3938" s="198" t="str">
        <f t="shared" si="1196"/>
        <v/>
      </c>
      <c r="AD3938" s="162"/>
      <c r="AE3938" s="199" t="str">
        <f t="shared" si="1197"/>
        <v/>
      </c>
      <c r="AF3938" s="199" t="str">
        <f>IF(AND(COUNTIFS($J$18:J3938,J3938)=1,AE3938=1),1,"")</f>
        <v/>
      </c>
      <c r="AG3938" s="199" t="str">
        <f>IF(C3938="","",IF(AND(COUNTIFS($J$18:J3938,J3938)=1,C3938&lt;&gt;""),1,""))</f>
        <v/>
      </c>
      <c r="AH3938" s="199" t="str">
        <f>IF(G3938="","",IF(AND(COUNTIFS($J$18:J3938,J3938)=1,G3938&lt;&gt;""),1,""))</f>
        <v/>
      </c>
      <c r="AI3938" s="200">
        <f t="shared" si="1190"/>
        <v>0</v>
      </c>
      <c r="AJ3938" s="200">
        <f t="shared" si="1191"/>
        <v>0</v>
      </c>
      <c r="AK3938" s="201" t="str">
        <f t="shared" si="1198"/>
        <v/>
      </c>
      <c r="AL3938" s="24"/>
      <c r="AM3938" s="24"/>
      <c r="AN3938" s="24"/>
      <c r="AO3938" s="24"/>
      <c r="AP3938" s="165" t="str">
        <f t="shared" si="1199"/>
        <v/>
      </c>
      <c r="AQ3938" s="203" t="str">
        <f t="shared" si="1200"/>
        <v/>
      </c>
      <c r="AR3938" s="206">
        <f t="shared" si="1201"/>
        <v>0</v>
      </c>
      <c r="AS3938" s="22" t="str">
        <f t="shared" si="1202"/>
        <v/>
      </c>
      <c r="AT3938" s="24" t="str">
        <f t="shared" si="1203"/>
        <v/>
      </c>
    </row>
    <row r="3939" spans="1:46">
      <c r="A3939" s="33" t="str">
        <f t="shared" si="1194"/>
        <v/>
      </c>
      <c r="B3939" s="23"/>
      <c r="C3939" s="23"/>
      <c r="D3939" s="202" t="str">
        <f t="shared" si="1187"/>
        <v/>
      </c>
      <c r="E3939" s="33" t="str">
        <f t="shared" si="1193"/>
        <v/>
      </c>
      <c r="F3939" s="23"/>
      <c r="G3939" s="23"/>
      <c r="H3939" s="29"/>
      <c r="I3939" s="204" t="str">
        <f t="shared" si="1195"/>
        <v/>
      </c>
      <c r="J3939" s="188"/>
      <c r="K3939" s="29"/>
      <c r="L3939" s="24"/>
      <c r="M3939" s="22"/>
      <c r="N3939" s="22"/>
      <c r="O3939" s="22"/>
      <c r="P3939" s="202" t="str">
        <f t="shared" si="1204"/>
        <v/>
      </c>
      <c r="Q3939" s="22"/>
      <c r="R3939" s="22"/>
      <c r="S3939" s="22"/>
      <c r="T3939" s="22"/>
      <c r="U3939" s="22"/>
      <c r="V3939" s="22"/>
      <c r="W3939" s="22"/>
      <c r="X3939" s="104"/>
      <c r="Y3939" s="195" t="str">
        <f t="shared" si="1189"/>
        <v/>
      </c>
      <c r="Z3939" s="196" t="str">
        <f t="shared" si="1188"/>
        <v/>
      </c>
      <c r="AA3939" s="22"/>
      <c r="AB3939" s="197" t="str">
        <f t="shared" si="1192"/>
        <v/>
      </c>
      <c r="AC3939" s="198" t="str">
        <f t="shared" si="1196"/>
        <v/>
      </c>
      <c r="AD3939" s="162"/>
      <c r="AE3939" s="199" t="str">
        <f t="shared" si="1197"/>
        <v/>
      </c>
      <c r="AF3939" s="199" t="str">
        <f>IF(AND(COUNTIFS($J$18:J3939,J3939)=1,AE3939=1),1,"")</f>
        <v/>
      </c>
      <c r="AG3939" s="199" t="str">
        <f>IF(C3939="","",IF(AND(COUNTIFS($J$18:J3939,J3939)=1,C3939&lt;&gt;""),1,""))</f>
        <v/>
      </c>
      <c r="AH3939" s="199" t="str">
        <f>IF(G3939="","",IF(AND(COUNTIFS($J$18:J3939,J3939)=1,G3939&lt;&gt;""),1,""))</f>
        <v/>
      </c>
      <c r="AI3939" s="200">
        <f t="shared" si="1190"/>
        <v>0</v>
      </c>
      <c r="AJ3939" s="200">
        <f t="shared" si="1191"/>
        <v>0</v>
      </c>
      <c r="AK3939" s="201" t="str">
        <f t="shared" si="1198"/>
        <v/>
      </c>
      <c r="AL3939" s="24"/>
      <c r="AM3939" s="24"/>
      <c r="AN3939" s="24"/>
      <c r="AO3939" s="24"/>
      <c r="AP3939" s="165" t="str">
        <f t="shared" si="1199"/>
        <v/>
      </c>
      <c r="AQ3939" s="203" t="str">
        <f t="shared" si="1200"/>
        <v/>
      </c>
      <c r="AR3939" s="206">
        <f t="shared" si="1201"/>
        <v>0</v>
      </c>
      <c r="AS3939" s="22" t="str">
        <f t="shared" si="1202"/>
        <v/>
      </c>
      <c r="AT3939" s="24" t="str">
        <f t="shared" si="1203"/>
        <v/>
      </c>
    </row>
    <row r="3940" spans="1:46">
      <c r="A3940" s="33" t="str">
        <f t="shared" si="1194"/>
        <v/>
      </c>
      <c r="B3940" s="23"/>
      <c r="C3940" s="23"/>
      <c r="D3940" s="202" t="str">
        <f t="shared" si="1187"/>
        <v/>
      </c>
      <c r="E3940" s="33" t="str">
        <f t="shared" si="1193"/>
        <v/>
      </c>
      <c r="F3940" s="23"/>
      <c r="G3940" s="23"/>
      <c r="H3940" s="29"/>
      <c r="I3940" s="204" t="str">
        <f t="shared" si="1195"/>
        <v/>
      </c>
      <c r="J3940" s="188"/>
      <c r="K3940" s="29"/>
      <c r="L3940" s="24"/>
      <c r="M3940" s="22"/>
      <c r="N3940" s="22"/>
      <c r="O3940" s="22"/>
      <c r="P3940" s="202" t="str">
        <f t="shared" si="1204"/>
        <v/>
      </c>
      <c r="Q3940" s="22"/>
      <c r="R3940" s="22"/>
      <c r="S3940" s="22"/>
      <c r="T3940" s="22"/>
      <c r="U3940" s="22"/>
      <c r="V3940" s="22"/>
      <c r="W3940" s="22"/>
      <c r="X3940" s="104"/>
      <c r="Y3940" s="195" t="str">
        <f t="shared" si="1189"/>
        <v/>
      </c>
      <c r="Z3940" s="196" t="str">
        <f t="shared" si="1188"/>
        <v/>
      </c>
      <c r="AA3940" s="22"/>
      <c r="AB3940" s="197" t="str">
        <f t="shared" si="1192"/>
        <v/>
      </c>
      <c r="AC3940" s="198" t="str">
        <f t="shared" si="1196"/>
        <v/>
      </c>
      <c r="AD3940" s="162"/>
      <c r="AE3940" s="199" t="str">
        <f t="shared" si="1197"/>
        <v/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0</v>
      </c>
      <c r="AJ3940" s="200">
        <f t="shared" si="1191"/>
        <v>0</v>
      </c>
      <c r="AK3940" s="201" t="str">
        <f t="shared" si="1198"/>
        <v/>
      </c>
      <c r="AL3940" s="24"/>
      <c r="AM3940" s="24"/>
      <c r="AN3940" s="24"/>
      <c r="AO3940" s="24"/>
      <c r="AP3940" s="165" t="str">
        <f t="shared" si="1199"/>
        <v/>
      </c>
      <c r="AQ3940" s="203" t="str">
        <f t="shared" si="1200"/>
        <v/>
      </c>
      <c r="AR3940" s="206">
        <f t="shared" si="1201"/>
        <v>0</v>
      </c>
      <c r="AS3940" s="22" t="str">
        <f t="shared" si="1202"/>
        <v/>
      </c>
      <c r="AT3940" s="24" t="str">
        <f t="shared" si="1203"/>
        <v/>
      </c>
    </row>
    <row r="3941" spans="1:46">
      <c r="A3941" s="33" t="str">
        <f t="shared" si="1194"/>
        <v/>
      </c>
      <c r="B3941" s="23"/>
      <c r="C3941" s="23"/>
      <c r="D3941" s="202" t="str">
        <f t="shared" si="1187"/>
        <v/>
      </c>
      <c r="E3941" s="33" t="str">
        <f t="shared" si="1193"/>
        <v/>
      </c>
      <c r="F3941" s="23"/>
      <c r="G3941" s="23"/>
      <c r="H3941" s="29"/>
      <c r="I3941" s="204" t="str">
        <f t="shared" si="1195"/>
        <v/>
      </c>
      <c r="J3941" s="188"/>
      <c r="K3941" s="29"/>
      <c r="L3941" s="24"/>
      <c r="M3941" s="22"/>
      <c r="N3941" s="22"/>
      <c r="O3941" s="22"/>
      <c r="P3941" s="202" t="str">
        <f t="shared" si="1204"/>
        <v/>
      </c>
      <c r="Q3941" s="22"/>
      <c r="R3941" s="22"/>
      <c r="S3941" s="22"/>
      <c r="T3941" s="22"/>
      <c r="U3941" s="22"/>
      <c r="V3941" s="22"/>
      <c r="W3941" s="22"/>
      <c r="X3941" s="104"/>
      <c r="Y3941" s="195" t="str">
        <f t="shared" si="1189"/>
        <v/>
      </c>
      <c r="Z3941" s="196" t="str">
        <f t="shared" si="1188"/>
        <v/>
      </c>
      <c r="AA3941" s="22"/>
      <c r="AB3941" s="197" t="str">
        <f t="shared" si="1192"/>
        <v/>
      </c>
      <c r="AC3941" s="198" t="str">
        <f t="shared" si="1196"/>
        <v/>
      </c>
      <c r="AD3941" s="162"/>
      <c r="AE3941" s="199" t="str">
        <f t="shared" si="1197"/>
        <v/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0</v>
      </c>
      <c r="AJ3941" s="200">
        <f t="shared" si="1191"/>
        <v>0</v>
      </c>
      <c r="AK3941" s="201" t="str">
        <f t="shared" si="1198"/>
        <v/>
      </c>
      <c r="AL3941" s="24"/>
      <c r="AM3941" s="24"/>
      <c r="AN3941" s="24"/>
      <c r="AO3941" s="24"/>
      <c r="AP3941" s="165" t="str">
        <f t="shared" si="1199"/>
        <v/>
      </c>
      <c r="AQ3941" s="203" t="str">
        <f t="shared" si="1200"/>
        <v/>
      </c>
      <c r="AR3941" s="206">
        <f t="shared" si="1201"/>
        <v>0</v>
      </c>
      <c r="AS3941" s="22" t="str">
        <f t="shared" si="1202"/>
        <v/>
      </c>
      <c r="AT3941" s="24" t="str">
        <f t="shared" si="1203"/>
        <v/>
      </c>
    </row>
    <row r="3942" spans="1:46">
      <c r="A3942" s="33" t="str">
        <f t="shared" si="1194"/>
        <v/>
      </c>
      <c r="B3942" s="23"/>
      <c r="C3942" s="23"/>
      <c r="D3942" s="202" t="str">
        <f t="shared" si="1187"/>
        <v/>
      </c>
      <c r="E3942" s="33" t="str">
        <f t="shared" si="1193"/>
        <v/>
      </c>
      <c r="F3942" s="23"/>
      <c r="G3942" s="23"/>
      <c r="H3942" s="29"/>
      <c r="I3942" s="204" t="str">
        <f t="shared" si="1195"/>
        <v/>
      </c>
      <c r="J3942" s="188"/>
      <c r="K3942" s="29"/>
      <c r="L3942" s="24"/>
      <c r="M3942" s="22"/>
      <c r="N3942" s="22"/>
      <c r="O3942" s="22"/>
      <c r="P3942" s="202" t="str">
        <f t="shared" si="1204"/>
        <v/>
      </c>
      <c r="Q3942" s="22"/>
      <c r="R3942" s="22"/>
      <c r="S3942" s="22"/>
      <c r="T3942" s="22"/>
      <c r="U3942" s="22"/>
      <c r="V3942" s="22"/>
      <c r="W3942" s="22"/>
      <c r="X3942" s="104"/>
      <c r="Y3942" s="195" t="str">
        <f t="shared" si="1189"/>
        <v/>
      </c>
      <c r="Z3942" s="196" t="str">
        <f t="shared" si="1188"/>
        <v/>
      </c>
      <c r="AA3942" s="22"/>
      <c r="AB3942" s="197" t="str">
        <f t="shared" si="1192"/>
        <v/>
      </c>
      <c r="AC3942" s="198" t="str">
        <f t="shared" si="1196"/>
        <v/>
      </c>
      <c r="AD3942" s="162"/>
      <c r="AE3942" s="199" t="str">
        <f t="shared" si="1197"/>
        <v/>
      </c>
      <c r="AF3942" s="199" t="str">
        <f>IF(AND(COUNTIFS($J$18:J3942,J3942)=1,AE3942=1),1,"")</f>
        <v/>
      </c>
      <c r="AG3942" s="199" t="str">
        <f>IF(C3942="","",IF(AND(COUNTIFS($J$18:J3942,J3942)=1,C3942&lt;&gt;""),1,""))</f>
        <v/>
      </c>
      <c r="AH3942" s="199" t="str">
        <f>IF(G3942="","",IF(AND(COUNTIFS($J$18:J3942,J3942)=1,G3942&lt;&gt;""),1,""))</f>
        <v/>
      </c>
      <c r="AI3942" s="200">
        <f t="shared" si="1190"/>
        <v>0</v>
      </c>
      <c r="AJ3942" s="200">
        <f t="shared" si="1191"/>
        <v>0</v>
      </c>
      <c r="AK3942" s="201" t="str">
        <f t="shared" si="1198"/>
        <v/>
      </c>
      <c r="AL3942" s="24"/>
      <c r="AM3942" s="24"/>
      <c r="AN3942" s="24"/>
      <c r="AO3942" s="24"/>
      <c r="AP3942" s="165" t="str">
        <f t="shared" si="1199"/>
        <v/>
      </c>
      <c r="AQ3942" s="203" t="str">
        <f t="shared" si="1200"/>
        <v/>
      </c>
      <c r="AR3942" s="206">
        <f t="shared" si="1201"/>
        <v>0</v>
      </c>
      <c r="AS3942" s="22" t="str">
        <f t="shared" si="1202"/>
        <v/>
      </c>
      <c r="AT3942" s="24" t="str">
        <f t="shared" si="1203"/>
        <v/>
      </c>
    </row>
    <row r="3943" spans="1:46">
      <c r="A3943" s="33" t="str">
        <f t="shared" si="1194"/>
        <v/>
      </c>
      <c r="B3943" s="23"/>
      <c r="C3943" s="23"/>
      <c r="D3943" s="202" t="str">
        <f t="shared" si="1187"/>
        <v/>
      </c>
      <c r="E3943" s="33" t="str">
        <f t="shared" si="1193"/>
        <v/>
      </c>
      <c r="F3943" s="23"/>
      <c r="G3943" s="23"/>
      <c r="H3943" s="29"/>
      <c r="I3943" s="204" t="str">
        <f t="shared" si="1195"/>
        <v/>
      </c>
      <c r="J3943" s="188"/>
      <c r="K3943" s="29"/>
      <c r="L3943" s="24"/>
      <c r="M3943" s="22"/>
      <c r="N3943" s="22"/>
      <c r="O3943" s="22"/>
      <c r="P3943" s="202" t="str">
        <f t="shared" si="1204"/>
        <v/>
      </c>
      <c r="Q3943" s="22"/>
      <c r="R3943" s="22"/>
      <c r="S3943" s="22"/>
      <c r="T3943" s="22"/>
      <c r="U3943" s="22"/>
      <c r="V3943" s="22"/>
      <c r="W3943" s="22"/>
      <c r="X3943" s="104"/>
      <c r="Y3943" s="195" t="str">
        <f t="shared" si="1189"/>
        <v/>
      </c>
      <c r="Z3943" s="196" t="str">
        <f t="shared" si="1188"/>
        <v/>
      </c>
      <c r="AA3943" s="22"/>
      <c r="AB3943" s="197" t="str">
        <f t="shared" si="1192"/>
        <v/>
      </c>
      <c r="AC3943" s="198" t="str">
        <f t="shared" si="1196"/>
        <v/>
      </c>
      <c r="AD3943" s="162"/>
      <c r="AE3943" s="199" t="str">
        <f t="shared" si="1197"/>
        <v/>
      </c>
      <c r="AF3943" s="199" t="str">
        <f>IF(AND(COUNTIFS($J$18:J3943,J3943)=1,AE3943=1),1,"")</f>
        <v/>
      </c>
      <c r="AG3943" s="199" t="str">
        <f>IF(C3943="","",IF(AND(COUNTIFS($J$18:J3943,J3943)=1,C3943&lt;&gt;""),1,""))</f>
        <v/>
      </c>
      <c r="AH3943" s="199" t="str">
        <f>IF(G3943="","",IF(AND(COUNTIFS($J$18:J3943,J3943)=1,G3943&lt;&gt;""),1,""))</f>
        <v/>
      </c>
      <c r="AI3943" s="200">
        <f t="shared" si="1190"/>
        <v>0</v>
      </c>
      <c r="AJ3943" s="200">
        <f t="shared" si="1191"/>
        <v>0</v>
      </c>
      <c r="AK3943" s="201" t="str">
        <f t="shared" si="1198"/>
        <v/>
      </c>
      <c r="AL3943" s="24"/>
      <c r="AM3943" s="24"/>
      <c r="AN3943" s="24"/>
      <c r="AO3943" s="24"/>
      <c r="AP3943" s="165" t="str">
        <f t="shared" si="1199"/>
        <v/>
      </c>
      <c r="AQ3943" s="203" t="str">
        <f t="shared" si="1200"/>
        <v/>
      </c>
      <c r="AR3943" s="206">
        <f t="shared" si="1201"/>
        <v>0</v>
      </c>
      <c r="AS3943" s="22" t="str">
        <f t="shared" si="1202"/>
        <v/>
      </c>
      <c r="AT3943" s="24" t="str">
        <f t="shared" si="1203"/>
        <v/>
      </c>
    </row>
    <row r="3944" spans="1:46">
      <c r="A3944" s="33" t="str">
        <f t="shared" si="1194"/>
        <v/>
      </c>
      <c r="B3944" s="23"/>
      <c r="C3944" s="23"/>
      <c r="D3944" s="202" t="str">
        <f t="shared" si="1187"/>
        <v/>
      </c>
      <c r="E3944" s="33" t="str">
        <f t="shared" si="1193"/>
        <v/>
      </c>
      <c r="F3944" s="23"/>
      <c r="G3944" s="23"/>
      <c r="H3944" s="29"/>
      <c r="I3944" s="204" t="str">
        <f t="shared" si="1195"/>
        <v/>
      </c>
      <c r="J3944" s="188"/>
      <c r="K3944" s="29"/>
      <c r="L3944" s="24"/>
      <c r="M3944" s="22"/>
      <c r="N3944" s="22"/>
      <c r="O3944" s="22"/>
      <c r="P3944" s="202" t="str">
        <f t="shared" si="1204"/>
        <v/>
      </c>
      <c r="Q3944" s="22"/>
      <c r="R3944" s="22"/>
      <c r="S3944" s="22"/>
      <c r="T3944" s="22"/>
      <c r="U3944" s="22"/>
      <c r="V3944" s="22"/>
      <c r="W3944" s="22"/>
      <c r="X3944" s="104"/>
      <c r="Y3944" s="195" t="str">
        <f t="shared" si="1189"/>
        <v/>
      </c>
      <c r="Z3944" s="196" t="str">
        <f t="shared" si="1188"/>
        <v/>
      </c>
      <c r="AA3944" s="22"/>
      <c r="AB3944" s="197" t="str">
        <f t="shared" si="1192"/>
        <v/>
      </c>
      <c r="AC3944" s="198" t="str">
        <f t="shared" si="1196"/>
        <v/>
      </c>
      <c r="AD3944" s="162"/>
      <c r="AE3944" s="199" t="str">
        <f t="shared" si="1197"/>
        <v/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0</v>
      </c>
      <c r="AJ3944" s="200">
        <f t="shared" si="1191"/>
        <v>0</v>
      </c>
      <c r="AK3944" s="201" t="str">
        <f t="shared" si="1198"/>
        <v/>
      </c>
      <c r="AL3944" s="24"/>
      <c r="AM3944" s="24"/>
      <c r="AN3944" s="24"/>
      <c r="AO3944" s="24"/>
      <c r="AP3944" s="165" t="str">
        <f t="shared" si="1199"/>
        <v/>
      </c>
      <c r="AQ3944" s="203" t="str">
        <f t="shared" si="1200"/>
        <v/>
      </c>
      <c r="AR3944" s="206">
        <f t="shared" si="1201"/>
        <v>0</v>
      </c>
      <c r="AS3944" s="22" t="str">
        <f t="shared" si="1202"/>
        <v/>
      </c>
      <c r="AT3944" s="24" t="str">
        <f t="shared" si="1203"/>
        <v/>
      </c>
    </row>
    <row r="3945" spans="1:46">
      <c r="A3945" s="33" t="str">
        <f t="shared" si="1194"/>
        <v/>
      </c>
      <c r="B3945" s="23"/>
      <c r="C3945" s="23"/>
      <c r="D3945" s="202" t="str">
        <f t="shared" si="1187"/>
        <v/>
      </c>
      <c r="E3945" s="33" t="str">
        <f t="shared" si="1193"/>
        <v/>
      </c>
      <c r="F3945" s="23"/>
      <c r="G3945" s="23"/>
      <c r="H3945" s="29"/>
      <c r="I3945" s="204" t="str">
        <f t="shared" si="1195"/>
        <v/>
      </c>
      <c r="J3945" s="188"/>
      <c r="K3945" s="29"/>
      <c r="L3945" s="24"/>
      <c r="M3945" s="22"/>
      <c r="N3945" s="22"/>
      <c r="O3945" s="22"/>
      <c r="P3945" s="202" t="str">
        <f t="shared" si="1204"/>
        <v/>
      </c>
      <c r="Q3945" s="22"/>
      <c r="R3945" s="22"/>
      <c r="S3945" s="22"/>
      <c r="T3945" s="22"/>
      <c r="U3945" s="22"/>
      <c r="V3945" s="22"/>
      <c r="W3945" s="22"/>
      <c r="X3945" s="104"/>
      <c r="Y3945" s="195" t="str">
        <f t="shared" si="1189"/>
        <v/>
      </c>
      <c r="Z3945" s="196" t="str">
        <f t="shared" si="1188"/>
        <v/>
      </c>
      <c r="AA3945" s="22"/>
      <c r="AB3945" s="197" t="str">
        <f t="shared" si="1192"/>
        <v/>
      </c>
      <c r="AC3945" s="198" t="str">
        <f t="shared" si="1196"/>
        <v/>
      </c>
      <c r="AD3945" s="162"/>
      <c r="AE3945" s="199" t="str">
        <f t="shared" si="1197"/>
        <v/>
      </c>
      <c r="AF3945" s="199" t="str">
        <f>IF(AND(COUNTIFS($J$18:J3945,J3945)=1,AE3945=1),1,"")</f>
        <v/>
      </c>
      <c r="AG3945" s="199" t="str">
        <f>IF(C3945="","",IF(AND(COUNTIFS($J$18:J3945,J3945)=1,C3945&lt;&gt;""),1,""))</f>
        <v/>
      </c>
      <c r="AH3945" s="199" t="str">
        <f>IF(G3945="","",IF(AND(COUNTIFS($J$18:J3945,J3945)=1,G3945&lt;&gt;""),1,""))</f>
        <v/>
      </c>
      <c r="AI3945" s="200">
        <f t="shared" si="1190"/>
        <v>0</v>
      </c>
      <c r="AJ3945" s="200">
        <f t="shared" si="1191"/>
        <v>0</v>
      </c>
      <c r="AK3945" s="201" t="str">
        <f t="shared" si="1198"/>
        <v/>
      </c>
      <c r="AL3945" s="24"/>
      <c r="AM3945" s="24"/>
      <c r="AN3945" s="24"/>
      <c r="AO3945" s="24"/>
      <c r="AP3945" s="165" t="str">
        <f t="shared" si="1199"/>
        <v/>
      </c>
      <c r="AQ3945" s="203" t="str">
        <f t="shared" si="1200"/>
        <v/>
      </c>
      <c r="AR3945" s="206">
        <f t="shared" si="1201"/>
        <v>0</v>
      </c>
      <c r="AS3945" s="22" t="str">
        <f t="shared" si="1202"/>
        <v/>
      </c>
      <c r="AT3945" s="24" t="str">
        <f t="shared" si="1203"/>
        <v/>
      </c>
    </row>
    <row r="3946" spans="1:46">
      <c r="A3946" s="33" t="str">
        <f t="shared" si="1194"/>
        <v/>
      </c>
      <c r="B3946" s="23"/>
      <c r="C3946" s="23"/>
      <c r="D3946" s="202" t="str">
        <f t="shared" si="1187"/>
        <v/>
      </c>
      <c r="E3946" s="33" t="str">
        <f t="shared" si="1193"/>
        <v/>
      </c>
      <c r="F3946" s="23"/>
      <c r="G3946" s="23"/>
      <c r="H3946" s="29"/>
      <c r="I3946" s="204" t="str">
        <f t="shared" si="1195"/>
        <v/>
      </c>
      <c r="J3946" s="188"/>
      <c r="K3946" s="29"/>
      <c r="L3946" s="24"/>
      <c r="M3946" s="22"/>
      <c r="N3946" s="22"/>
      <c r="O3946" s="22"/>
      <c r="P3946" s="202" t="str">
        <f t="shared" si="1204"/>
        <v/>
      </c>
      <c r="Q3946" s="22"/>
      <c r="R3946" s="22"/>
      <c r="S3946" s="22"/>
      <c r="T3946" s="22"/>
      <c r="U3946" s="22"/>
      <c r="V3946" s="22"/>
      <c r="W3946" s="22"/>
      <c r="X3946" s="104"/>
      <c r="Y3946" s="195" t="str">
        <f t="shared" si="1189"/>
        <v/>
      </c>
      <c r="Z3946" s="196" t="str">
        <f t="shared" si="1188"/>
        <v/>
      </c>
      <c r="AA3946" s="22"/>
      <c r="AB3946" s="197" t="str">
        <f t="shared" si="1192"/>
        <v/>
      </c>
      <c r="AC3946" s="198" t="str">
        <f t="shared" si="1196"/>
        <v/>
      </c>
      <c r="AD3946" s="162"/>
      <c r="AE3946" s="199" t="str">
        <f t="shared" si="1197"/>
        <v/>
      </c>
      <c r="AF3946" s="199" t="str">
        <f>IF(AND(COUNTIFS($J$18:J3946,J3946)=1,AE3946=1),1,"")</f>
        <v/>
      </c>
      <c r="AG3946" s="199" t="str">
        <f>IF(C3946="","",IF(AND(COUNTIFS($J$18:J3946,J3946)=1,C3946&lt;&gt;""),1,""))</f>
        <v/>
      </c>
      <c r="AH3946" s="199" t="str">
        <f>IF(G3946="","",IF(AND(COUNTIFS($J$18:J3946,J3946)=1,G3946&lt;&gt;""),1,""))</f>
        <v/>
      </c>
      <c r="AI3946" s="200">
        <f t="shared" si="1190"/>
        <v>0</v>
      </c>
      <c r="AJ3946" s="200">
        <f t="shared" si="1191"/>
        <v>0</v>
      </c>
      <c r="AK3946" s="201" t="str">
        <f t="shared" si="1198"/>
        <v/>
      </c>
      <c r="AL3946" s="24"/>
      <c r="AM3946" s="24"/>
      <c r="AN3946" s="24"/>
      <c r="AO3946" s="24"/>
      <c r="AP3946" s="165" t="str">
        <f t="shared" si="1199"/>
        <v/>
      </c>
      <c r="AQ3946" s="203" t="str">
        <f t="shared" si="1200"/>
        <v/>
      </c>
      <c r="AR3946" s="206">
        <f t="shared" si="1201"/>
        <v>0</v>
      </c>
      <c r="AS3946" s="22" t="str">
        <f t="shared" si="1202"/>
        <v/>
      </c>
      <c r="AT3946" s="24" t="str">
        <f t="shared" si="1203"/>
        <v/>
      </c>
    </row>
    <row r="3947" spans="1:46">
      <c r="A3947" s="33" t="str">
        <f t="shared" si="1194"/>
        <v/>
      </c>
      <c r="B3947" s="23"/>
      <c r="C3947" s="23"/>
      <c r="D3947" s="202" t="str">
        <f t="shared" si="1187"/>
        <v/>
      </c>
      <c r="E3947" s="33" t="str">
        <f t="shared" si="1193"/>
        <v/>
      </c>
      <c r="F3947" s="23"/>
      <c r="G3947" s="23"/>
      <c r="H3947" s="29"/>
      <c r="I3947" s="204" t="str">
        <f t="shared" si="1195"/>
        <v/>
      </c>
      <c r="J3947" s="188"/>
      <c r="K3947" s="29"/>
      <c r="L3947" s="24"/>
      <c r="M3947" s="22"/>
      <c r="N3947" s="22"/>
      <c r="O3947" s="22"/>
      <c r="P3947" s="202" t="str">
        <f t="shared" si="1204"/>
        <v/>
      </c>
      <c r="Q3947" s="22"/>
      <c r="R3947" s="22"/>
      <c r="S3947" s="22"/>
      <c r="T3947" s="22"/>
      <c r="U3947" s="22"/>
      <c r="V3947" s="22"/>
      <c r="W3947" s="22"/>
      <c r="X3947" s="104"/>
      <c r="Y3947" s="195" t="str">
        <f t="shared" si="1189"/>
        <v/>
      </c>
      <c r="Z3947" s="196" t="str">
        <f t="shared" si="1188"/>
        <v/>
      </c>
      <c r="AA3947" s="22"/>
      <c r="AB3947" s="197" t="str">
        <f t="shared" si="1192"/>
        <v/>
      </c>
      <c r="AC3947" s="198" t="str">
        <f t="shared" si="1196"/>
        <v/>
      </c>
      <c r="AD3947" s="162"/>
      <c r="AE3947" s="199" t="str">
        <f t="shared" si="1197"/>
        <v/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0</v>
      </c>
      <c r="AJ3947" s="200">
        <f t="shared" si="1191"/>
        <v>0</v>
      </c>
      <c r="AK3947" s="201" t="str">
        <f t="shared" si="1198"/>
        <v/>
      </c>
      <c r="AL3947" s="24"/>
      <c r="AM3947" s="24"/>
      <c r="AN3947" s="24"/>
      <c r="AO3947" s="24"/>
      <c r="AP3947" s="165" t="str">
        <f t="shared" si="1199"/>
        <v/>
      </c>
      <c r="AQ3947" s="203" t="str">
        <f t="shared" si="1200"/>
        <v/>
      </c>
      <c r="AR3947" s="206">
        <f t="shared" si="1201"/>
        <v>0</v>
      </c>
      <c r="AS3947" s="22" t="str">
        <f t="shared" si="1202"/>
        <v/>
      </c>
      <c r="AT3947" s="24" t="str">
        <f t="shared" si="1203"/>
        <v/>
      </c>
    </row>
    <row r="3948" spans="1:46">
      <c r="A3948" s="33" t="str">
        <f t="shared" si="1194"/>
        <v/>
      </c>
      <c r="B3948" s="23"/>
      <c r="C3948" s="23"/>
      <c r="D3948" s="202" t="str">
        <f t="shared" si="1187"/>
        <v/>
      </c>
      <c r="E3948" s="33" t="str">
        <f t="shared" si="1193"/>
        <v/>
      </c>
      <c r="F3948" s="23"/>
      <c r="G3948" s="23"/>
      <c r="H3948" s="29"/>
      <c r="I3948" s="204" t="str">
        <f t="shared" si="1195"/>
        <v/>
      </c>
      <c r="J3948" s="188"/>
      <c r="K3948" s="29"/>
      <c r="L3948" s="24"/>
      <c r="M3948" s="22"/>
      <c r="N3948" s="22"/>
      <c r="O3948" s="22"/>
      <c r="P3948" s="202" t="str">
        <f t="shared" si="1204"/>
        <v/>
      </c>
      <c r="Q3948" s="22"/>
      <c r="R3948" s="22"/>
      <c r="S3948" s="22"/>
      <c r="T3948" s="22"/>
      <c r="U3948" s="22"/>
      <c r="V3948" s="22"/>
      <c r="W3948" s="22"/>
      <c r="X3948" s="104"/>
      <c r="Y3948" s="195" t="str">
        <f t="shared" si="1189"/>
        <v/>
      </c>
      <c r="Z3948" s="196" t="str">
        <f t="shared" si="1188"/>
        <v/>
      </c>
      <c r="AA3948" s="22"/>
      <c r="AB3948" s="197" t="str">
        <f t="shared" si="1192"/>
        <v/>
      </c>
      <c r="AC3948" s="198" t="str">
        <f t="shared" si="1196"/>
        <v/>
      </c>
      <c r="AD3948" s="162"/>
      <c r="AE3948" s="199" t="str">
        <f t="shared" si="1197"/>
        <v/>
      </c>
      <c r="AF3948" s="199" t="str">
        <f>IF(AND(COUNTIFS($J$18:J3948,J3948)=1,AE3948=1),1,"")</f>
        <v/>
      </c>
      <c r="AG3948" s="199" t="str">
        <f>IF(C3948="","",IF(AND(COUNTIFS($J$18:J3948,J3948)=1,C3948&lt;&gt;""),1,""))</f>
        <v/>
      </c>
      <c r="AH3948" s="199" t="str">
        <f>IF(G3948="","",IF(AND(COUNTIFS($J$18:J3948,J3948)=1,G3948&lt;&gt;""),1,""))</f>
        <v/>
      </c>
      <c r="AI3948" s="200">
        <f t="shared" si="1190"/>
        <v>0</v>
      </c>
      <c r="AJ3948" s="200">
        <f t="shared" si="1191"/>
        <v>0</v>
      </c>
      <c r="AK3948" s="201" t="str">
        <f t="shared" si="1198"/>
        <v/>
      </c>
      <c r="AL3948" s="24"/>
      <c r="AM3948" s="24"/>
      <c r="AN3948" s="24"/>
      <c r="AO3948" s="24"/>
      <c r="AP3948" s="165" t="str">
        <f t="shared" si="1199"/>
        <v/>
      </c>
      <c r="AQ3948" s="203" t="str">
        <f t="shared" si="1200"/>
        <v/>
      </c>
      <c r="AR3948" s="206">
        <f t="shared" si="1201"/>
        <v>0</v>
      </c>
      <c r="AS3948" s="22" t="str">
        <f t="shared" si="1202"/>
        <v/>
      </c>
      <c r="AT3948" s="24" t="str">
        <f t="shared" si="1203"/>
        <v/>
      </c>
    </row>
    <row r="3949" spans="1:46">
      <c r="A3949" s="33" t="str">
        <f t="shared" si="1194"/>
        <v/>
      </c>
      <c r="B3949" s="23"/>
      <c r="C3949" s="23"/>
      <c r="D3949" s="202" t="str">
        <f t="shared" si="1187"/>
        <v/>
      </c>
      <c r="E3949" s="33" t="str">
        <f t="shared" si="1193"/>
        <v/>
      </c>
      <c r="F3949" s="23"/>
      <c r="G3949" s="23"/>
      <c r="H3949" s="29"/>
      <c r="I3949" s="204" t="str">
        <f t="shared" si="1195"/>
        <v/>
      </c>
      <c r="J3949" s="188"/>
      <c r="K3949" s="29"/>
      <c r="L3949" s="24"/>
      <c r="M3949" s="22"/>
      <c r="N3949" s="22"/>
      <c r="O3949" s="22"/>
      <c r="P3949" s="202" t="str">
        <f t="shared" si="1204"/>
        <v/>
      </c>
      <c r="Q3949" s="22"/>
      <c r="R3949" s="22"/>
      <c r="S3949" s="22"/>
      <c r="T3949" s="22"/>
      <c r="U3949" s="22"/>
      <c r="V3949" s="22"/>
      <c r="W3949" s="22"/>
      <c r="X3949" s="104"/>
      <c r="Y3949" s="195" t="str">
        <f t="shared" si="1189"/>
        <v/>
      </c>
      <c r="Z3949" s="196" t="str">
        <f t="shared" si="1188"/>
        <v/>
      </c>
      <c r="AA3949" s="22"/>
      <c r="AB3949" s="197" t="str">
        <f t="shared" si="1192"/>
        <v/>
      </c>
      <c r="AC3949" s="198" t="str">
        <f t="shared" si="1196"/>
        <v/>
      </c>
      <c r="AD3949" s="162"/>
      <c r="AE3949" s="199" t="str">
        <f t="shared" si="1197"/>
        <v/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0</v>
      </c>
      <c r="AJ3949" s="200">
        <f t="shared" si="1191"/>
        <v>0</v>
      </c>
      <c r="AK3949" s="201" t="str">
        <f t="shared" si="1198"/>
        <v/>
      </c>
      <c r="AL3949" s="24"/>
      <c r="AM3949" s="24"/>
      <c r="AN3949" s="24"/>
      <c r="AO3949" s="24"/>
      <c r="AP3949" s="165" t="str">
        <f t="shared" si="1199"/>
        <v/>
      </c>
      <c r="AQ3949" s="203" t="str">
        <f t="shared" si="1200"/>
        <v/>
      </c>
      <c r="AR3949" s="206">
        <f t="shared" si="1201"/>
        <v>0</v>
      </c>
      <c r="AS3949" s="22" t="str">
        <f t="shared" si="1202"/>
        <v/>
      </c>
      <c r="AT3949" s="24" t="str">
        <f t="shared" si="1203"/>
        <v/>
      </c>
    </row>
    <row r="3950" spans="1:46">
      <c r="A3950" s="33" t="str">
        <f t="shared" si="1194"/>
        <v/>
      </c>
      <c r="B3950" s="23"/>
      <c r="C3950" s="23"/>
      <c r="D3950" s="202" t="str">
        <f t="shared" si="1187"/>
        <v/>
      </c>
      <c r="E3950" s="33" t="str">
        <f t="shared" si="1193"/>
        <v/>
      </c>
      <c r="F3950" s="23"/>
      <c r="G3950" s="23"/>
      <c r="H3950" s="29"/>
      <c r="I3950" s="204" t="str">
        <f t="shared" si="1195"/>
        <v/>
      </c>
      <c r="J3950" s="188"/>
      <c r="K3950" s="29"/>
      <c r="L3950" s="24"/>
      <c r="M3950" s="22"/>
      <c r="N3950" s="22"/>
      <c r="O3950" s="22"/>
      <c r="P3950" s="202" t="str">
        <f t="shared" si="1204"/>
        <v/>
      </c>
      <c r="Q3950" s="22"/>
      <c r="R3950" s="22"/>
      <c r="S3950" s="22"/>
      <c r="T3950" s="22"/>
      <c r="U3950" s="22"/>
      <c r="V3950" s="22"/>
      <c r="W3950" s="22"/>
      <c r="X3950" s="104"/>
      <c r="Y3950" s="195" t="str">
        <f t="shared" si="1189"/>
        <v/>
      </c>
      <c r="Z3950" s="196" t="str">
        <f t="shared" si="1188"/>
        <v/>
      </c>
      <c r="AA3950" s="22"/>
      <c r="AB3950" s="197" t="str">
        <f t="shared" si="1192"/>
        <v/>
      </c>
      <c r="AC3950" s="198" t="str">
        <f t="shared" si="1196"/>
        <v/>
      </c>
      <c r="AD3950" s="162"/>
      <c r="AE3950" s="199" t="str">
        <f t="shared" si="1197"/>
        <v/>
      </c>
      <c r="AF3950" s="199" t="str">
        <f>IF(AND(COUNTIFS($J$18:J3950,J3950)=1,AE3950=1),1,"")</f>
        <v/>
      </c>
      <c r="AG3950" s="199" t="str">
        <f>IF(C3950="","",IF(AND(COUNTIFS($J$18:J3950,J3950)=1,C3950&lt;&gt;""),1,""))</f>
        <v/>
      </c>
      <c r="AH3950" s="199" t="str">
        <f>IF(G3950="","",IF(AND(COUNTIFS($J$18:J3950,J3950)=1,G3950&lt;&gt;""),1,""))</f>
        <v/>
      </c>
      <c r="AI3950" s="200">
        <f t="shared" si="1190"/>
        <v>0</v>
      </c>
      <c r="AJ3950" s="200">
        <f t="shared" si="1191"/>
        <v>0</v>
      </c>
      <c r="AK3950" s="201" t="str">
        <f t="shared" si="1198"/>
        <v/>
      </c>
      <c r="AL3950" s="24"/>
      <c r="AM3950" s="24"/>
      <c r="AN3950" s="24"/>
      <c r="AO3950" s="24"/>
      <c r="AP3950" s="165" t="str">
        <f t="shared" si="1199"/>
        <v/>
      </c>
      <c r="AQ3950" s="203" t="str">
        <f t="shared" si="1200"/>
        <v/>
      </c>
      <c r="AR3950" s="206">
        <f t="shared" si="1201"/>
        <v>0</v>
      </c>
      <c r="AS3950" s="22" t="str">
        <f t="shared" si="1202"/>
        <v/>
      </c>
      <c r="AT3950" s="24" t="str">
        <f t="shared" si="1203"/>
        <v/>
      </c>
    </row>
    <row r="3951" spans="1:46">
      <c r="A3951" s="33" t="str">
        <f t="shared" si="1194"/>
        <v/>
      </c>
      <c r="B3951" s="23"/>
      <c r="C3951" s="23"/>
      <c r="D3951" s="202" t="str">
        <f t="shared" si="1187"/>
        <v/>
      </c>
      <c r="E3951" s="33" t="str">
        <f t="shared" si="1193"/>
        <v/>
      </c>
      <c r="F3951" s="23"/>
      <c r="G3951" s="23"/>
      <c r="H3951" s="29"/>
      <c r="I3951" s="204" t="str">
        <f t="shared" si="1195"/>
        <v/>
      </c>
      <c r="J3951" s="188"/>
      <c r="K3951" s="29"/>
      <c r="L3951" s="24"/>
      <c r="M3951" s="22"/>
      <c r="N3951" s="22"/>
      <c r="O3951" s="22"/>
      <c r="P3951" s="202" t="str">
        <f t="shared" si="1204"/>
        <v/>
      </c>
      <c r="Q3951" s="22"/>
      <c r="R3951" s="22"/>
      <c r="S3951" s="22"/>
      <c r="T3951" s="22"/>
      <c r="U3951" s="22"/>
      <c r="V3951" s="22"/>
      <c r="W3951" s="22"/>
      <c r="X3951" s="104"/>
      <c r="Y3951" s="195" t="str">
        <f t="shared" si="1189"/>
        <v/>
      </c>
      <c r="Z3951" s="196" t="str">
        <f t="shared" si="1188"/>
        <v/>
      </c>
      <c r="AA3951" s="22"/>
      <c r="AB3951" s="197" t="str">
        <f t="shared" si="1192"/>
        <v/>
      </c>
      <c r="AC3951" s="198" t="str">
        <f t="shared" si="1196"/>
        <v/>
      </c>
      <c r="AD3951" s="162"/>
      <c r="AE3951" s="199" t="str">
        <f t="shared" si="1197"/>
        <v/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0</v>
      </c>
      <c r="AJ3951" s="200">
        <f t="shared" si="1191"/>
        <v>0</v>
      </c>
      <c r="AK3951" s="201" t="str">
        <f t="shared" si="1198"/>
        <v/>
      </c>
      <c r="AL3951" s="24"/>
      <c r="AM3951" s="24"/>
      <c r="AN3951" s="24"/>
      <c r="AO3951" s="24"/>
      <c r="AP3951" s="165" t="str">
        <f t="shared" si="1199"/>
        <v/>
      </c>
      <c r="AQ3951" s="203" t="str">
        <f t="shared" si="1200"/>
        <v/>
      </c>
      <c r="AR3951" s="206">
        <f t="shared" si="1201"/>
        <v>0</v>
      </c>
      <c r="AS3951" s="22" t="str">
        <f t="shared" si="1202"/>
        <v/>
      </c>
      <c r="AT3951" s="24" t="str">
        <f t="shared" si="1203"/>
        <v/>
      </c>
    </row>
    <row r="3952" spans="1:46">
      <c r="A3952" s="33" t="str">
        <f t="shared" si="1194"/>
        <v/>
      </c>
      <c r="B3952" s="23"/>
      <c r="C3952" s="23"/>
      <c r="D3952" s="202" t="str">
        <f t="shared" si="1187"/>
        <v/>
      </c>
      <c r="E3952" s="33" t="str">
        <f t="shared" si="1193"/>
        <v/>
      </c>
      <c r="F3952" s="23"/>
      <c r="G3952" s="23"/>
      <c r="H3952" s="29"/>
      <c r="I3952" s="204" t="str">
        <f t="shared" si="1195"/>
        <v/>
      </c>
      <c r="J3952" s="188"/>
      <c r="K3952" s="29"/>
      <c r="L3952" s="24"/>
      <c r="M3952" s="22"/>
      <c r="N3952" s="22"/>
      <c r="O3952" s="22"/>
      <c r="P3952" s="202" t="str">
        <f t="shared" si="1204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189"/>
        <v/>
      </c>
      <c r="Z3952" s="196" t="str">
        <f t="shared" si="1188"/>
        <v/>
      </c>
      <c r="AA3952" s="22"/>
      <c r="AB3952" s="197" t="str">
        <f t="shared" si="1192"/>
        <v/>
      </c>
      <c r="AC3952" s="198" t="str">
        <f t="shared" si="1196"/>
        <v/>
      </c>
      <c r="AD3952" s="162"/>
      <c r="AE3952" s="199" t="str">
        <f t="shared" si="1197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 t="shared" si="1190"/>
        <v>0</v>
      </c>
      <c r="AJ3952" s="200">
        <f t="shared" si="1191"/>
        <v>0</v>
      </c>
      <c r="AK3952" s="201" t="str">
        <f t="shared" si="1198"/>
        <v/>
      </c>
      <c r="AL3952" s="24"/>
      <c r="AM3952" s="24"/>
      <c r="AN3952" s="24"/>
      <c r="AO3952" s="24"/>
      <c r="AP3952" s="165" t="str">
        <f t="shared" si="1199"/>
        <v/>
      </c>
      <c r="AQ3952" s="203" t="str">
        <f t="shared" si="1200"/>
        <v/>
      </c>
      <c r="AR3952" s="206">
        <f t="shared" si="1201"/>
        <v>0</v>
      </c>
      <c r="AS3952" s="22" t="str">
        <f t="shared" si="1202"/>
        <v/>
      </c>
      <c r="AT3952" s="24" t="str">
        <f t="shared" si="1203"/>
        <v/>
      </c>
    </row>
    <row r="3953" spans="1:46">
      <c r="A3953" s="33" t="str">
        <f t="shared" si="1194"/>
        <v/>
      </c>
      <c r="B3953" s="23"/>
      <c r="C3953" s="23"/>
      <c r="D3953" s="202" t="str">
        <f t="shared" si="1187"/>
        <v/>
      </c>
      <c r="E3953" s="33" t="str">
        <f t="shared" si="1193"/>
        <v/>
      </c>
      <c r="F3953" s="23"/>
      <c r="G3953" s="23"/>
      <c r="H3953" s="29"/>
      <c r="I3953" s="204" t="str">
        <f t="shared" si="1195"/>
        <v/>
      </c>
      <c r="J3953" s="188"/>
      <c r="K3953" s="29"/>
      <c r="L3953" s="24"/>
      <c r="M3953" s="22"/>
      <c r="N3953" s="22"/>
      <c r="O3953" s="22"/>
      <c r="P3953" s="202" t="str">
        <f t="shared" si="1204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189"/>
        <v/>
      </c>
      <c r="Z3953" s="196" t="str">
        <f t="shared" si="1188"/>
        <v/>
      </c>
      <c r="AA3953" s="22"/>
      <c r="AB3953" s="197" t="str">
        <f t="shared" si="1192"/>
        <v/>
      </c>
      <c r="AC3953" s="198" t="str">
        <f t="shared" si="1196"/>
        <v/>
      </c>
      <c r="AD3953" s="162"/>
      <c r="AE3953" s="199" t="str">
        <f t="shared" si="1197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0</v>
      </c>
      <c r="AJ3953" s="200">
        <f t="shared" si="1191"/>
        <v>0</v>
      </c>
      <c r="AK3953" s="201" t="str">
        <f t="shared" si="1198"/>
        <v/>
      </c>
      <c r="AL3953" s="24"/>
      <c r="AM3953" s="24"/>
      <c r="AN3953" s="24"/>
      <c r="AO3953" s="24"/>
      <c r="AP3953" s="165" t="str">
        <f t="shared" si="1199"/>
        <v/>
      </c>
      <c r="AQ3953" s="203" t="str">
        <f t="shared" si="1200"/>
        <v/>
      </c>
      <c r="AR3953" s="206">
        <f t="shared" si="1201"/>
        <v>0</v>
      </c>
      <c r="AS3953" s="22" t="str">
        <f t="shared" si="1202"/>
        <v/>
      </c>
      <c r="AT3953" s="24" t="str">
        <f t="shared" si="1203"/>
        <v/>
      </c>
    </row>
    <row r="3954" spans="1:46">
      <c r="A3954" s="33" t="str">
        <f t="shared" si="1194"/>
        <v/>
      </c>
      <c r="B3954" s="23"/>
      <c r="C3954" s="23"/>
      <c r="D3954" s="202" t="str">
        <f t="shared" ref="D3954:D3994" si="1205">IF(B3954="","",IF(AND(C3954&gt;=10,C3954&lt;=12),"Q3",IF(AND(C3954&gt;=1,C3954&lt;=3),"Q4",IF(AND(C3954&gt;=7,C3954&lt;=9),"Q2",IF(AND(C3954&gt;=4,C3954&lt;=6),"Q1")))))</f>
        <v/>
      </c>
      <c r="E3954" s="33" t="str">
        <f t="shared" si="1193"/>
        <v/>
      </c>
      <c r="F3954" s="23"/>
      <c r="G3954" s="23"/>
      <c r="H3954" s="29"/>
      <c r="I3954" s="204" t="str">
        <f t="shared" si="1195"/>
        <v/>
      </c>
      <c r="J3954" s="188"/>
      <c r="K3954" s="29"/>
      <c r="L3954" s="24"/>
      <c r="M3954" s="22"/>
      <c r="N3954" s="22"/>
      <c r="O3954" s="22"/>
      <c r="P3954" s="202" t="str">
        <f t="shared" si="1204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189"/>
        <v/>
      </c>
      <c r="Z3954" s="196" t="str">
        <f t="shared" ref="Z3954:Z3994" si="1206">IF(X3954="","",X3954*MAX(O3954,N3954))</f>
        <v/>
      </c>
      <c r="AA3954" s="22"/>
      <c r="AB3954" s="197" t="str">
        <f t="shared" si="1192"/>
        <v/>
      </c>
      <c r="AC3954" s="198" t="str">
        <f t="shared" si="1196"/>
        <v/>
      </c>
      <c r="AD3954" s="162"/>
      <c r="AE3954" s="199" t="str">
        <f t="shared" si="1197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 t="shared" si="1190"/>
        <v>0</v>
      </c>
      <c r="AJ3954" s="200">
        <f t="shared" si="1191"/>
        <v>0</v>
      </c>
      <c r="AK3954" s="201" t="str">
        <f t="shared" si="1198"/>
        <v/>
      </c>
      <c r="AL3954" s="24"/>
      <c r="AM3954" s="24"/>
      <c r="AN3954" s="24"/>
      <c r="AO3954" s="24"/>
      <c r="AP3954" s="165" t="str">
        <f t="shared" si="1199"/>
        <v/>
      </c>
      <c r="AQ3954" s="203" t="str">
        <f t="shared" si="1200"/>
        <v/>
      </c>
      <c r="AR3954" s="206">
        <f t="shared" si="1201"/>
        <v>0</v>
      </c>
      <c r="AS3954" s="22" t="str">
        <f t="shared" si="1202"/>
        <v/>
      </c>
      <c r="AT3954" s="24" t="str">
        <f t="shared" si="1203"/>
        <v/>
      </c>
    </row>
    <row r="3955" spans="1:46">
      <c r="A3955" s="33" t="str">
        <f t="shared" si="1194"/>
        <v/>
      </c>
      <c r="B3955" s="23"/>
      <c r="C3955" s="23"/>
      <c r="D3955" s="202" t="str">
        <f t="shared" si="1205"/>
        <v/>
      </c>
      <c r="E3955" s="33" t="str">
        <f t="shared" si="1193"/>
        <v/>
      </c>
      <c r="F3955" s="23"/>
      <c r="G3955" s="23"/>
      <c r="H3955" s="29"/>
      <c r="I3955" s="204" t="str">
        <f t="shared" si="1195"/>
        <v/>
      </c>
      <c r="J3955" s="188"/>
      <c r="K3955" s="29"/>
      <c r="L3955" s="24"/>
      <c r="M3955" s="22"/>
      <c r="N3955" s="22"/>
      <c r="O3955" s="22"/>
      <c r="P3955" s="202" t="str">
        <f t="shared" si="1204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189"/>
        <v/>
      </c>
      <c r="Z3955" s="196" t="str">
        <f t="shared" si="1206"/>
        <v/>
      </c>
      <c r="AA3955" s="22"/>
      <c r="AB3955" s="197" t="str">
        <f t="shared" si="1192"/>
        <v/>
      </c>
      <c r="AC3955" s="198" t="str">
        <f t="shared" si="1196"/>
        <v/>
      </c>
      <c r="AD3955" s="162"/>
      <c r="AE3955" s="199" t="str">
        <f t="shared" si="1197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 t="shared" si="1190"/>
        <v>0</v>
      </c>
      <c r="AJ3955" s="200">
        <f t="shared" si="1191"/>
        <v>0</v>
      </c>
      <c r="AK3955" s="201" t="str">
        <f t="shared" si="1198"/>
        <v/>
      </c>
      <c r="AL3955" s="24"/>
      <c r="AM3955" s="24"/>
      <c r="AN3955" s="24"/>
      <c r="AO3955" s="24"/>
      <c r="AP3955" s="165" t="str">
        <f t="shared" si="1199"/>
        <v/>
      </c>
      <c r="AQ3955" s="203" t="str">
        <f t="shared" si="1200"/>
        <v/>
      </c>
      <c r="AR3955" s="206">
        <f t="shared" si="1201"/>
        <v>0</v>
      </c>
      <c r="AS3955" s="22" t="str">
        <f t="shared" si="1202"/>
        <v/>
      </c>
      <c r="AT3955" s="24" t="str">
        <f t="shared" si="1203"/>
        <v/>
      </c>
    </row>
    <row r="3956" spans="1:46">
      <c r="A3956" s="33" t="str">
        <f t="shared" si="1194"/>
        <v/>
      </c>
      <c r="B3956" s="23"/>
      <c r="C3956" s="23"/>
      <c r="D3956" s="202" t="str">
        <f t="shared" si="1205"/>
        <v/>
      </c>
      <c r="E3956" s="33" t="str">
        <f t="shared" si="1193"/>
        <v/>
      </c>
      <c r="F3956" s="23"/>
      <c r="G3956" s="23"/>
      <c r="H3956" s="29"/>
      <c r="I3956" s="204" t="str">
        <f t="shared" si="1195"/>
        <v/>
      </c>
      <c r="J3956" s="188"/>
      <c r="K3956" s="29"/>
      <c r="L3956" s="24"/>
      <c r="M3956" s="22"/>
      <c r="N3956" s="22"/>
      <c r="O3956" s="22"/>
      <c r="P3956" s="202" t="str">
        <f t="shared" si="1204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207">IF(W3956="","",IF(W3956="RMB","1.13", "1"))</f>
        <v/>
      </c>
      <c r="Z3956" s="196" t="str">
        <f t="shared" si="1206"/>
        <v/>
      </c>
      <c r="AA3956" s="22"/>
      <c r="AB3956" s="197" t="str">
        <f t="shared" si="1192"/>
        <v/>
      </c>
      <c r="AC3956" s="198" t="str">
        <f t="shared" si="1196"/>
        <v/>
      </c>
      <c r="AD3956" s="162"/>
      <c r="AE3956" s="199" t="str">
        <f t="shared" si="1197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0</v>
      </c>
      <c r="AJ3956" s="200">
        <f t="shared" si="1191"/>
        <v>0</v>
      </c>
      <c r="AK3956" s="201" t="str">
        <f t="shared" si="1198"/>
        <v/>
      </c>
      <c r="AL3956" s="24"/>
      <c r="AM3956" s="24"/>
      <c r="AN3956" s="24"/>
      <c r="AO3956" s="24"/>
      <c r="AP3956" s="165" t="str">
        <f t="shared" si="1199"/>
        <v/>
      </c>
      <c r="AQ3956" s="203" t="str">
        <f t="shared" si="1200"/>
        <v/>
      </c>
      <c r="AR3956" s="206">
        <f t="shared" si="1201"/>
        <v>0</v>
      </c>
      <c r="AS3956" s="22" t="str">
        <f t="shared" si="1202"/>
        <v/>
      </c>
      <c r="AT3956" s="24" t="str">
        <f t="shared" si="1203"/>
        <v/>
      </c>
    </row>
    <row r="3957" spans="1:46">
      <c r="A3957" s="33" t="str">
        <f t="shared" si="1194"/>
        <v/>
      </c>
      <c r="B3957" s="23"/>
      <c r="C3957" s="23"/>
      <c r="D3957" s="202" t="str">
        <f t="shared" si="1205"/>
        <v/>
      </c>
      <c r="E3957" s="33" t="str">
        <f t="shared" si="1193"/>
        <v/>
      </c>
      <c r="F3957" s="23"/>
      <c r="G3957" s="23"/>
      <c r="H3957" s="29"/>
      <c r="I3957" s="204" t="str">
        <f t="shared" si="1195"/>
        <v/>
      </c>
      <c r="J3957" s="188"/>
      <c r="K3957" s="29"/>
      <c r="L3957" s="24"/>
      <c r="M3957" s="22"/>
      <c r="N3957" s="22"/>
      <c r="O3957" s="22"/>
      <c r="P3957" s="202" t="str">
        <f t="shared" si="1204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207"/>
        <v/>
      </c>
      <c r="Z3957" s="196" t="str">
        <f t="shared" si="1206"/>
        <v/>
      </c>
      <c r="AA3957" s="22"/>
      <c r="AB3957" s="197" t="str">
        <f t="shared" si="1192"/>
        <v/>
      </c>
      <c r="AC3957" s="198" t="str">
        <f t="shared" si="1196"/>
        <v/>
      </c>
      <c r="AD3957" s="162"/>
      <c r="AE3957" s="199" t="str">
        <f t="shared" si="1197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 t="shared" si="1190"/>
        <v>0</v>
      </c>
      <c r="AJ3957" s="200">
        <f t="shared" si="1191"/>
        <v>0</v>
      </c>
      <c r="AK3957" s="201" t="str">
        <f t="shared" si="1198"/>
        <v/>
      </c>
      <c r="AL3957" s="24"/>
      <c r="AM3957" s="24"/>
      <c r="AN3957" s="24"/>
      <c r="AO3957" s="24"/>
      <c r="AP3957" s="165" t="str">
        <f t="shared" si="1199"/>
        <v/>
      </c>
      <c r="AQ3957" s="203" t="str">
        <f t="shared" si="1200"/>
        <v/>
      </c>
      <c r="AR3957" s="206">
        <f t="shared" si="1201"/>
        <v>0</v>
      </c>
      <c r="AS3957" s="22" t="str">
        <f t="shared" si="1202"/>
        <v/>
      </c>
      <c r="AT3957" s="24" t="str">
        <f t="shared" si="1203"/>
        <v/>
      </c>
    </row>
    <row r="3958" spans="1:46">
      <c r="A3958" s="33" t="str">
        <f t="shared" si="1194"/>
        <v/>
      </c>
      <c r="B3958" s="23"/>
      <c r="C3958" s="23"/>
      <c r="D3958" s="202" t="str">
        <f t="shared" si="1205"/>
        <v/>
      </c>
      <c r="E3958" s="33" t="str">
        <f t="shared" si="1193"/>
        <v/>
      </c>
      <c r="F3958" s="23"/>
      <c r="G3958" s="23"/>
      <c r="H3958" s="29"/>
      <c r="I3958" s="204" t="str">
        <f t="shared" si="1195"/>
        <v/>
      </c>
      <c r="J3958" s="188"/>
      <c r="K3958" s="29"/>
      <c r="L3958" s="24"/>
      <c r="M3958" s="22"/>
      <c r="N3958" s="22"/>
      <c r="O3958" s="22"/>
      <c r="P3958" s="202" t="str">
        <f t="shared" si="1204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207"/>
        <v/>
      </c>
      <c r="Z3958" s="196" t="str">
        <f t="shared" si="1206"/>
        <v/>
      </c>
      <c r="AA3958" s="22"/>
      <c r="AB3958" s="197" t="str">
        <f t="shared" si="1192"/>
        <v/>
      </c>
      <c r="AC3958" s="198" t="str">
        <f t="shared" si="1196"/>
        <v/>
      </c>
      <c r="AD3958" s="162"/>
      <c r="AE3958" s="199" t="str">
        <f t="shared" si="1197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0</v>
      </c>
      <c r="AJ3958" s="200">
        <f t="shared" si="1191"/>
        <v>0</v>
      </c>
      <c r="AK3958" s="201" t="str">
        <f t="shared" si="1198"/>
        <v/>
      </c>
      <c r="AL3958" s="24"/>
      <c r="AM3958" s="24"/>
      <c r="AN3958" s="24"/>
      <c r="AO3958" s="24"/>
      <c r="AP3958" s="165" t="str">
        <f t="shared" si="1199"/>
        <v/>
      </c>
      <c r="AQ3958" s="203" t="str">
        <f t="shared" si="1200"/>
        <v/>
      </c>
      <c r="AR3958" s="206">
        <f t="shared" si="1201"/>
        <v>0</v>
      </c>
      <c r="AS3958" s="22" t="str">
        <f t="shared" si="1202"/>
        <v/>
      </c>
      <c r="AT3958" s="24" t="str">
        <f t="shared" si="1203"/>
        <v/>
      </c>
    </row>
    <row r="3959" spans="1:46">
      <c r="A3959" s="33" t="str">
        <f t="shared" si="1194"/>
        <v/>
      </c>
      <c r="B3959" s="23"/>
      <c r="C3959" s="23"/>
      <c r="D3959" s="202" t="str">
        <f t="shared" si="1205"/>
        <v/>
      </c>
      <c r="E3959" s="33" t="str">
        <f t="shared" si="1193"/>
        <v/>
      </c>
      <c r="F3959" s="23"/>
      <c r="G3959" s="23"/>
      <c r="H3959" s="29"/>
      <c r="I3959" s="204" t="str">
        <f t="shared" si="1195"/>
        <v/>
      </c>
      <c r="J3959" s="188"/>
      <c r="K3959" s="29"/>
      <c r="L3959" s="24"/>
      <c r="M3959" s="22"/>
      <c r="N3959" s="22"/>
      <c r="O3959" s="22"/>
      <c r="P3959" s="202" t="str">
        <f t="shared" si="1204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207"/>
        <v/>
      </c>
      <c r="Z3959" s="196" t="str">
        <f t="shared" si="1206"/>
        <v/>
      </c>
      <c r="AA3959" s="22"/>
      <c r="AB3959" s="197" t="str">
        <f t="shared" si="1192"/>
        <v/>
      </c>
      <c r="AC3959" s="198" t="str">
        <f t="shared" si="1196"/>
        <v/>
      </c>
      <c r="AD3959" s="162"/>
      <c r="AE3959" s="199" t="str">
        <f t="shared" si="1197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0</v>
      </c>
      <c r="AJ3959" s="200">
        <f t="shared" si="1191"/>
        <v>0</v>
      </c>
      <c r="AK3959" s="201" t="str">
        <f t="shared" si="1198"/>
        <v/>
      </c>
      <c r="AL3959" s="24"/>
      <c r="AM3959" s="24"/>
      <c r="AN3959" s="24"/>
      <c r="AO3959" s="24"/>
      <c r="AP3959" s="165" t="str">
        <f t="shared" si="1199"/>
        <v/>
      </c>
      <c r="AQ3959" s="203" t="str">
        <f t="shared" si="1200"/>
        <v/>
      </c>
      <c r="AR3959" s="206">
        <f t="shared" si="1201"/>
        <v>0</v>
      </c>
      <c r="AS3959" s="22" t="str">
        <f t="shared" si="1202"/>
        <v/>
      </c>
      <c r="AT3959" s="24" t="str">
        <f t="shared" si="1203"/>
        <v/>
      </c>
    </row>
    <row r="3960" spans="1:46">
      <c r="A3960" s="33" t="str">
        <f t="shared" si="1194"/>
        <v/>
      </c>
      <c r="B3960" s="23"/>
      <c r="C3960" s="23"/>
      <c r="D3960" s="202" t="str">
        <f t="shared" si="1205"/>
        <v/>
      </c>
      <c r="E3960" s="33" t="str">
        <f t="shared" si="1193"/>
        <v/>
      </c>
      <c r="F3960" s="23"/>
      <c r="G3960" s="23"/>
      <c r="H3960" s="29"/>
      <c r="I3960" s="204" t="str">
        <f t="shared" si="1195"/>
        <v/>
      </c>
      <c r="J3960" s="188"/>
      <c r="K3960" s="29"/>
      <c r="L3960" s="24"/>
      <c r="M3960" s="22"/>
      <c r="N3960" s="22"/>
      <c r="O3960" s="22"/>
      <c r="P3960" s="202" t="str">
        <f t="shared" si="1204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207"/>
        <v/>
      </c>
      <c r="Z3960" s="196" t="str">
        <f t="shared" si="1206"/>
        <v/>
      </c>
      <c r="AA3960" s="22"/>
      <c r="AB3960" s="197" t="str">
        <f t="shared" si="1192"/>
        <v/>
      </c>
      <c r="AC3960" s="198" t="str">
        <f t="shared" si="1196"/>
        <v/>
      </c>
      <c r="AD3960" s="162"/>
      <c r="AE3960" s="199" t="str">
        <f t="shared" si="1197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 t="shared" si="1190"/>
        <v>0</v>
      </c>
      <c r="AJ3960" s="200">
        <f t="shared" si="1191"/>
        <v>0</v>
      </c>
      <c r="AK3960" s="201" t="str">
        <f t="shared" si="1198"/>
        <v/>
      </c>
      <c r="AL3960" s="24"/>
      <c r="AM3960" s="24"/>
      <c r="AN3960" s="24"/>
      <c r="AO3960" s="24"/>
      <c r="AP3960" s="165" t="str">
        <f t="shared" si="1199"/>
        <v/>
      </c>
      <c r="AQ3960" s="203" t="str">
        <f t="shared" si="1200"/>
        <v/>
      </c>
      <c r="AR3960" s="206">
        <f t="shared" si="1201"/>
        <v>0</v>
      </c>
      <c r="AS3960" s="22" t="str">
        <f t="shared" si="1202"/>
        <v/>
      </c>
      <c r="AT3960" s="24" t="str">
        <f t="shared" si="1203"/>
        <v/>
      </c>
    </row>
    <row r="3961" spans="1:46">
      <c r="A3961" s="33" t="str">
        <f t="shared" si="1194"/>
        <v/>
      </c>
      <c r="B3961" s="23"/>
      <c r="C3961" s="23"/>
      <c r="D3961" s="202" t="str">
        <f t="shared" si="1205"/>
        <v/>
      </c>
      <c r="E3961" s="33" t="str">
        <f t="shared" si="1193"/>
        <v/>
      </c>
      <c r="F3961" s="23"/>
      <c r="G3961" s="23"/>
      <c r="H3961" s="29"/>
      <c r="I3961" s="204" t="str">
        <f t="shared" si="1195"/>
        <v/>
      </c>
      <c r="J3961" s="188"/>
      <c r="K3961" s="29"/>
      <c r="L3961" s="24"/>
      <c r="M3961" s="22"/>
      <c r="N3961" s="22"/>
      <c r="O3961" s="22"/>
      <c r="P3961" s="202" t="str">
        <f t="shared" si="1204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207"/>
        <v/>
      </c>
      <c r="Z3961" s="196" t="str">
        <f t="shared" si="1206"/>
        <v/>
      </c>
      <c r="AA3961" s="22"/>
      <c r="AB3961" s="197" t="str">
        <f t="shared" si="1192"/>
        <v/>
      </c>
      <c r="AC3961" s="198" t="str">
        <f t="shared" si="1196"/>
        <v/>
      </c>
      <c r="AD3961" s="162"/>
      <c r="AE3961" s="199" t="str">
        <f t="shared" si="1197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0</v>
      </c>
      <c r="AJ3961" s="200">
        <f t="shared" si="1191"/>
        <v>0</v>
      </c>
      <c r="AK3961" s="201" t="str">
        <f t="shared" si="1198"/>
        <v/>
      </c>
      <c r="AL3961" s="24"/>
      <c r="AM3961" s="24"/>
      <c r="AN3961" s="24"/>
      <c r="AO3961" s="24"/>
      <c r="AP3961" s="165" t="str">
        <f t="shared" si="1199"/>
        <v/>
      </c>
      <c r="AQ3961" s="203" t="str">
        <f t="shared" si="1200"/>
        <v/>
      </c>
      <c r="AR3961" s="206">
        <f t="shared" si="1201"/>
        <v>0</v>
      </c>
      <c r="AS3961" s="22" t="str">
        <f t="shared" si="1202"/>
        <v/>
      </c>
      <c r="AT3961" s="24" t="str">
        <f t="shared" si="1203"/>
        <v/>
      </c>
    </row>
    <row r="3962" spans="1:46">
      <c r="A3962" s="33" t="str">
        <f t="shared" si="1194"/>
        <v/>
      </c>
      <c r="B3962" s="23"/>
      <c r="C3962" s="23"/>
      <c r="D3962" s="202" t="str">
        <f t="shared" si="1205"/>
        <v/>
      </c>
      <c r="E3962" s="33" t="str">
        <f t="shared" si="1193"/>
        <v/>
      </c>
      <c r="F3962" s="23"/>
      <c r="G3962" s="23"/>
      <c r="H3962" s="29"/>
      <c r="I3962" s="204" t="str">
        <f t="shared" si="1195"/>
        <v/>
      </c>
      <c r="J3962" s="188"/>
      <c r="K3962" s="29"/>
      <c r="L3962" s="24"/>
      <c r="M3962" s="22"/>
      <c r="N3962" s="22"/>
      <c r="O3962" s="22"/>
      <c r="P3962" s="202" t="str">
        <f t="shared" si="1204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207"/>
        <v/>
      </c>
      <c r="Z3962" s="196" t="str">
        <f t="shared" si="1206"/>
        <v/>
      </c>
      <c r="AA3962" s="22"/>
      <c r="AB3962" s="197" t="str">
        <f t="shared" si="1192"/>
        <v/>
      </c>
      <c r="AC3962" s="198" t="str">
        <f t="shared" si="1196"/>
        <v/>
      </c>
      <c r="AD3962" s="162"/>
      <c r="AE3962" s="199" t="str">
        <f t="shared" si="1197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 t="shared" si="1190"/>
        <v>0</v>
      </c>
      <c r="AJ3962" s="200">
        <f t="shared" si="1191"/>
        <v>0</v>
      </c>
      <c r="AK3962" s="201" t="str">
        <f t="shared" si="1198"/>
        <v/>
      </c>
      <c r="AL3962" s="24"/>
      <c r="AM3962" s="24"/>
      <c r="AN3962" s="24"/>
      <c r="AO3962" s="24"/>
      <c r="AP3962" s="165" t="str">
        <f t="shared" si="1199"/>
        <v/>
      </c>
      <c r="AQ3962" s="203" t="str">
        <f t="shared" si="1200"/>
        <v/>
      </c>
      <c r="AR3962" s="206">
        <f t="shared" si="1201"/>
        <v>0</v>
      </c>
      <c r="AS3962" s="22" t="str">
        <f t="shared" si="1202"/>
        <v/>
      </c>
      <c r="AT3962" s="24" t="str">
        <f t="shared" si="1203"/>
        <v/>
      </c>
    </row>
    <row r="3963" spans="1:46">
      <c r="A3963" s="33" t="str">
        <f t="shared" si="1194"/>
        <v/>
      </c>
      <c r="B3963" s="23"/>
      <c r="C3963" s="23"/>
      <c r="D3963" s="202" t="str">
        <f t="shared" si="1205"/>
        <v/>
      </c>
      <c r="E3963" s="33" t="str">
        <f t="shared" si="1193"/>
        <v/>
      </c>
      <c r="F3963" s="23"/>
      <c r="G3963" s="23"/>
      <c r="H3963" s="29"/>
      <c r="I3963" s="204" t="str">
        <f t="shared" si="1195"/>
        <v/>
      </c>
      <c r="J3963" s="188"/>
      <c r="K3963" s="29"/>
      <c r="L3963" s="24"/>
      <c r="M3963" s="22"/>
      <c r="N3963" s="22"/>
      <c r="O3963" s="22"/>
      <c r="P3963" s="202" t="str">
        <f t="shared" si="1204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207"/>
        <v/>
      </c>
      <c r="Z3963" s="196" t="str">
        <f t="shared" si="1206"/>
        <v/>
      </c>
      <c r="AA3963" s="22"/>
      <c r="AB3963" s="197" t="str">
        <f t="shared" si="1192"/>
        <v/>
      </c>
      <c r="AC3963" s="198" t="str">
        <f t="shared" si="1196"/>
        <v/>
      </c>
      <c r="AD3963" s="162"/>
      <c r="AE3963" s="199" t="str">
        <f t="shared" si="1197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0</v>
      </c>
      <c r="AJ3963" s="200">
        <f t="shared" si="1191"/>
        <v>0</v>
      </c>
      <c r="AK3963" s="201" t="str">
        <f t="shared" si="1198"/>
        <v/>
      </c>
      <c r="AL3963" s="24"/>
      <c r="AM3963" s="24"/>
      <c r="AN3963" s="24"/>
      <c r="AO3963" s="24"/>
      <c r="AP3963" s="165" t="str">
        <f t="shared" si="1199"/>
        <v/>
      </c>
      <c r="AQ3963" s="203" t="str">
        <f t="shared" si="1200"/>
        <v/>
      </c>
      <c r="AR3963" s="206">
        <f t="shared" si="1201"/>
        <v>0</v>
      </c>
      <c r="AS3963" s="22" t="str">
        <f t="shared" si="1202"/>
        <v/>
      </c>
      <c r="AT3963" s="24" t="str">
        <f t="shared" si="1203"/>
        <v/>
      </c>
    </row>
    <row r="3964" spans="1:46">
      <c r="A3964" s="33" t="str">
        <f t="shared" si="1194"/>
        <v/>
      </c>
      <c r="B3964" s="23"/>
      <c r="C3964" s="23"/>
      <c r="D3964" s="202" t="str">
        <f t="shared" si="1205"/>
        <v/>
      </c>
      <c r="E3964" s="33" t="str">
        <f t="shared" si="1193"/>
        <v/>
      </c>
      <c r="F3964" s="23"/>
      <c r="G3964" s="23"/>
      <c r="H3964" s="29"/>
      <c r="I3964" s="204" t="str">
        <f t="shared" si="1195"/>
        <v/>
      </c>
      <c r="J3964" s="188"/>
      <c r="K3964" s="29"/>
      <c r="L3964" s="24"/>
      <c r="M3964" s="22"/>
      <c r="N3964" s="22"/>
      <c r="O3964" s="22"/>
      <c r="P3964" s="202" t="str">
        <f t="shared" si="1204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207"/>
        <v/>
      </c>
      <c r="Z3964" s="196" t="str">
        <f t="shared" si="1206"/>
        <v/>
      </c>
      <c r="AA3964" s="22"/>
      <c r="AB3964" s="197" t="str">
        <f t="shared" si="1192"/>
        <v/>
      </c>
      <c r="AC3964" s="198" t="str">
        <f t="shared" si="1196"/>
        <v/>
      </c>
      <c r="AD3964" s="162"/>
      <c r="AE3964" s="199" t="str">
        <f t="shared" si="1197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 t="shared" si="1190"/>
        <v>0</v>
      </c>
      <c r="AJ3964" s="200">
        <f t="shared" si="1191"/>
        <v>0</v>
      </c>
      <c r="AK3964" s="201" t="str">
        <f t="shared" si="1198"/>
        <v/>
      </c>
      <c r="AL3964" s="24"/>
      <c r="AM3964" s="24"/>
      <c r="AN3964" s="24"/>
      <c r="AO3964" s="24"/>
      <c r="AP3964" s="165" t="str">
        <f t="shared" si="1199"/>
        <v/>
      </c>
      <c r="AQ3964" s="203" t="str">
        <f t="shared" si="1200"/>
        <v/>
      </c>
      <c r="AR3964" s="206">
        <f t="shared" si="1201"/>
        <v>0</v>
      </c>
      <c r="AS3964" s="22" t="str">
        <f t="shared" si="1202"/>
        <v/>
      </c>
      <c r="AT3964" s="24" t="str">
        <f t="shared" si="1203"/>
        <v/>
      </c>
    </row>
    <row r="3965" spans="1:46">
      <c r="A3965" s="33" t="str">
        <f t="shared" si="1194"/>
        <v/>
      </c>
      <c r="B3965" s="23"/>
      <c r="C3965" s="23"/>
      <c r="D3965" s="202" t="str">
        <f t="shared" si="1205"/>
        <v/>
      </c>
      <c r="E3965" s="33" t="str">
        <f t="shared" si="1193"/>
        <v/>
      </c>
      <c r="F3965" s="23"/>
      <c r="G3965" s="23"/>
      <c r="H3965" s="29"/>
      <c r="I3965" s="204" t="str">
        <f t="shared" si="1195"/>
        <v/>
      </c>
      <c r="J3965" s="188"/>
      <c r="K3965" s="29"/>
      <c r="L3965" s="24"/>
      <c r="M3965" s="22"/>
      <c r="N3965" s="22"/>
      <c r="O3965" s="22"/>
      <c r="P3965" s="202" t="str">
        <f t="shared" si="1204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207"/>
        <v/>
      </c>
      <c r="Z3965" s="196" t="str">
        <f t="shared" si="1206"/>
        <v/>
      </c>
      <c r="AA3965" s="22"/>
      <c r="AB3965" s="197" t="str">
        <f t="shared" si="1192"/>
        <v/>
      </c>
      <c r="AC3965" s="198" t="str">
        <f t="shared" si="1196"/>
        <v/>
      </c>
      <c r="AD3965" s="162"/>
      <c r="AE3965" s="199" t="str">
        <f t="shared" si="1197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 t="shared" si="1190"/>
        <v>0</v>
      </c>
      <c r="AJ3965" s="200">
        <f t="shared" si="1191"/>
        <v>0</v>
      </c>
      <c r="AK3965" s="201" t="str">
        <f t="shared" si="1198"/>
        <v/>
      </c>
      <c r="AL3965" s="24"/>
      <c r="AM3965" s="24"/>
      <c r="AN3965" s="24"/>
      <c r="AO3965" s="24"/>
      <c r="AP3965" s="165" t="str">
        <f t="shared" si="1199"/>
        <v/>
      </c>
      <c r="AQ3965" s="203" t="str">
        <f t="shared" si="1200"/>
        <v/>
      </c>
      <c r="AR3965" s="206">
        <f t="shared" si="1201"/>
        <v>0</v>
      </c>
      <c r="AS3965" s="22" t="str">
        <f t="shared" si="1202"/>
        <v/>
      </c>
      <c r="AT3965" s="24" t="str">
        <f t="shared" si="1203"/>
        <v/>
      </c>
    </row>
    <row r="3966" spans="1:46">
      <c r="A3966" s="33" t="str">
        <f t="shared" si="1194"/>
        <v/>
      </c>
      <c r="B3966" s="23"/>
      <c r="C3966" s="23"/>
      <c r="D3966" s="202" t="str">
        <f t="shared" si="1205"/>
        <v/>
      </c>
      <c r="E3966" s="33" t="str">
        <f t="shared" si="1193"/>
        <v/>
      </c>
      <c r="F3966" s="23"/>
      <c r="G3966" s="23"/>
      <c r="H3966" s="29"/>
      <c r="I3966" s="204" t="str">
        <f t="shared" si="1195"/>
        <v/>
      </c>
      <c r="J3966" s="188"/>
      <c r="K3966" s="29"/>
      <c r="L3966" s="24"/>
      <c r="M3966" s="22"/>
      <c r="N3966" s="22"/>
      <c r="O3966" s="22"/>
      <c r="P3966" s="202" t="str">
        <f t="shared" si="1204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207"/>
        <v/>
      </c>
      <c r="Z3966" s="196" t="str">
        <f t="shared" si="1206"/>
        <v/>
      </c>
      <c r="AA3966" s="22"/>
      <c r="AB3966" s="197" t="str">
        <f t="shared" si="1192"/>
        <v/>
      </c>
      <c r="AC3966" s="198" t="str">
        <f t="shared" si="1196"/>
        <v/>
      </c>
      <c r="AD3966" s="162"/>
      <c r="AE3966" s="199" t="str">
        <f t="shared" si="1197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0</v>
      </c>
      <c r="AJ3966" s="200">
        <f t="shared" si="1191"/>
        <v>0</v>
      </c>
      <c r="AK3966" s="201" t="str">
        <f t="shared" si="1198"/>
        <v/>
      </c>
      <c r="AL3966" s="24"/>
      <c r="AM3966" s="24"/>
      <c r="AN3966" s="24"/>
      <c r="AO3966" s="24"/>
      <c r="AP3966" s="165" t="str">
        <f t="shared" si="1199"/>
        <v/>
      </c>
      <c r="AQ3966" s="203" t="str">
        <f t="shared" si="1200"/>
        <v/>
      </c>
      <c r="AR3966" s="206">
        <f t="shared" si="1201"/>
        <v>0</v>
      </c>
      <c r="AS3966" s="22" t="str">
        <f t="shared" si="1202"/>
        <v/>
      </c>
      <c r="AT3966" s="24" t="str">
        <f t="shared" si="1203"/>
        <v/>
      </c>
    </row>
    <row r="3967" spans="1:46">
      <c r="A3967" s="33" t="str">
        <f t="shared" si="1194"/>
        <v/>
      </c>
      <c r="B3967" s="23"/>
      <c r="C3967" s="23"/>
      <c r="D3967" s="202" t="str">
        <f t="shared" si="1205"/>
        <v/>
      </c>
      <c r="E3967" s="33" t="str">
        <f t="shared" si="1193"/>
        <v/>
      </c>
      <c r="F3967" s="23"/>
      <c r="G3967" s="23"/>
      <c r="H3967" s="29"/>
      <c r="I3967" s="204" t="str">
        <f t="shared" si="1195"/>
        <v/>
      </c>
      <c r="J3967" s="188"/>
      <c r="K3967" s="29"/>
      <c r="L3967" s="24"/>
      <c r="M3967" s="22"/>
      <c r="N3967" s="22"/>
      <c r="O3967" s="22"/>
      <c r="P3967" s="202" t="str">
        <f t="shared" si="1204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07"/>
        <v/>
      </c>
      <c r="Z3967" s="196" t="str">
        <f t="shared" si="1206"/>
        <v/>
      </c>
      <c r="AA3967" s="22"/>
      <c r="AB3967" s="197" t="str">
        <f t="shared" si="1192"/>
        <v/>
      </c>
      <c r="AC3967" s="198" t="str">
        <f t="shared" si="1196"/>
        <v/>
      </c>
      <c r="AD3967" s="162"/>
      <c r="AE3967" s="199" t="str">
        <f t="shared" si="1197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0"/>
        <v>0</v>
      </c>
      <c r="AJ3967" s="200">
        <f t="shared" si="1191"/>
        <v>0</v>
      </c>
      <c r="AK3967" s="201" t="str">
        <f t="shared" si="1198"/>
        <v/>
      </c>
      <c r="AL3967" s="24"/>
      <c r="AM3967" s="24"/>
      <c r="AN3967" s="24"/>
      <c r="AO3967" s="24"/>
      <c r="AP3967" s="165" t="str">
        <f t="shared" si="1199"/>
        <v/>
      </c>
      <c r="AQ3967" s="203" t="str">
        <f t="shared" si="1200"/>
        <v/>
      </c>
      <c r="AR3967" s="206">
        <f t="shared" si="1201"/>
        <v>0</v>
      </c>
      <c r="AS3967" s="22" t="str">
        <f t="shared" si="1202"/>
        <v/>
      </c>
      <c r="AT3967" s="24" t="str">
        <f t="shared" si="1203"/>
        <v/>
      </c>
    </row>
    <row r="3968" spans="1:46">
      <c r="A3968" s="33" t="str">
        <f t="shared" si="1194"/>
        <v/>
      </c>
      <c r="B3968" s="23"/>
      <c r="C3968" s="23"/>
      <c r="D3968" s="202" t="str">
        <f t="shared" si="1205"/>
        <v/>
      </c>
      <c r="E3968" s="33" t="str">
        <f t="shared" si="1193"/>
        <v/>
      </c>
      <c r="F3968" s="23"/>
      <c r="G3968" s="23"/>
      <c r="H3968" s="29"/>
      <c r="I3968" s="204" t="str">
        <f t="shared" si="1195"/>
        <v/>
      </c>
      <c r="J3968" s="188"/>
      <c r="K3968" s="29"/>
      <c r="L3968" s="24"/>
      <c r="M3968" s="22"/>
      <c r="N3968" s="22"/>
      <c r="O3968" s="22"/>
      <c r="P3968" s="202" t="str">
        <f t="shared" si="1204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07"/>
        <v/>
      </c>
      <c r="Z3968" s="196" t="str">
        <f t="shared" si="1206"/>
        <v/>
      </c>
      <c r="AA3968" s="22"/>
      <c r="AB3968" s="197" t="str">
        <f t="shared" si="1192"/>
        <v/>
      </c>
      <c r="AC3968" s="198" t="str">
        <f t="shared" si="1196"/>
        <v/>
      </c>
      <c r="AD3968" s="162"/>
      <c r="AE3968" s="199" t="str">
        <f t="shared" si="1197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0</v>
      </c>
      <c r="AJ3968" s="200">
        <f t="shared" si="1191"/>
        <v>0</v>
      </c>
      <c r="AK3968" s="201" t="str">
        <f t="shared" si="1198"/>
        <v/>
      </c>
      <c r="AL3968" s="24"/>
      <c r="AM3968" s="24"/>
      <c r="AN3968" s="24"/>
      <c r="AO3968" s="24"/>
      <c r="AP3968" s="165" t="str">
        <f t="shared" si="1199"/>
        <v/>
      </c>
      <c r="AQ3968" s="203" t="str">
        <f t="shared" si="1200"/>
        <v/>
      </c>
      <c r="AR3968" s="206">
        <f t="shared" si="1201"/>
        <v>0</v>
      </c>
      <c r="AS3968" s="22" t="str">
        <f t="shared" si="1202"/>
        <v/>
      </c>
      <c r="AT3968" s="24" t="str">
        <f t="shared" si="1203"/>
        <v/>
      </c>
    </row>
    <row r="3969" spans="1:46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4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>
      <c r="A3995" s="216"/>
      <c r="B3995" s="23"/>
      <c r="C3995" s="23"/>
      <c r="D3995" s="217"/>
      <c r="E3995" s="22"/>
      <c r="F3995" s="23"/>
      <c r="G3995" s="23"/>
      <c r="H3995" s="29"/>
      <c r="I3995" s="218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19"/>
      <c r="Z3995" s="220"/>
      <c r="AA3995" s="22"/>
      <c r="AB3995" s="221"/>
      <c r="AC3995" s="221"/>
      <c r="AD3995" s="162"/>
      <c r="AE3995" s="222"/>
      <c r="AF3995" s="223"/>
      <c r="AG3995" s="223"/>
      <c r="AH3995" s="223"/>
      <c r="AI3995" s="224"/>
      <c r="AJ3995" s="224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>
      <c r="A3996" s="216"/>
      <c r="B3996" s="23"/>
      <c r="C3996" s="23"/>
      <c r="D3996" s="217"/>
      <c r="E3996" s="22"/>
      <c r="F3996" s="23"/>
      <c r="G3996" s="23"/>
      <c r="H3996" s="29"/>
      <c r="I3996" s="218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19"/>
      <c r="Z3996" s="220"/>
      <c r="AA3996" s="22"/>
      <c r="AB3996" s="221"/>
      <c r="AC3996" s="221"/>
      <c r="AD3996" s="162"/>
      <c r="AE3996" s="222"/>
      <c r="AF3996" s="223"/>
      <c r="AG3996" s="223"/>
      <c r="AH3996" s="223"/>
      <c r="AI3996" s="224"/>
      <c r="AJ3996" s="224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>
      <c r="A3997" s="216"/>
      <c r="B3997" s="23"/>
      <c r="C3997" s="23"/>
      <c r="D3997" s="217"/>
      <c r="E3997" s="22"/>
      <c r="F3997" s="23"/>
      <c r="G3997" s="23"/>
      <c r="H3997" s="29"/>
      <c r="I3997" s="218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19"/>
      <c r="Z3997" s="220"/>
      <c r="AA3997" s="22"/>
      <c r="AB3997" s="221"/>
      <c r="AC3997" s="221"/>
      <c r="AD3997" s="162" t="s">
        <v>3523</v>
      </c>
      <c r="AE3997" s="222"/>
      <c r="AF3997" s="223"/>
      <c r="AG3997" s="223"/>
      <c r="AH3997" s="223"/>
      <c r="AI3997" s="224"/>
      <c r="AJ3997" s="224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8"/>
    </row>
    <row r="4003" spans="9:30">
      <c r="AD4003" s="229"/>
    </row>
    <row r="4007" spans="9:30">
      <c r="I4007" s="238"/>
    </row>
    <row r="4011" spans="9:30">
      <c r="K4011" s="247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07" priority="149"/>
  </conditionalFormatting>
  <conditionalFormatting sqref="J3509 J3502:J3507 J3255:J3500">
    <cfRule type="duplicateValues" dxfId="106" priority="29"/>
  </conditionalFormatting>
  <conditionalFormatting sqref="Z3255:Z3500 Z3502:Z3674 Z3677:Z3994">
    <cfRule type="cellIs" dxfId="105" priority="27" operator="lessThanOrEqual">
      <formula>0</formula>
    </cfRule>
  </conditionalFormatting>
  <conditionalFormatting sqref="J856">
    <cfRule type="duplicateValues" dxfId="104" priority="14"/>
  </conditionalFormatting>
  <conditionalFormatting sqref="J1670:J1673">
    <cfRule type="duplicateValues" dxfId="103" priority="24"/>
  </conditionalFormatting>
  <conditionalFormatting sqref="J2327:J2902">
    <cfRule type="duplicateValues" dxfId="102" priority="26"/>
  </conditionalFormatting>
  <conditionalFormatting sqref="J2910:J2911">
    <cfRule type="duplicateValues" dxfId="101" priority="19"/>
  </conditionalFormatting>
  <conditionalFormatting sqref="J2912">
    <cfRule type="duplicateValues" dxfId="100" priority="23"/>
  </conditionalFormatting>
  <conditionalFormatting sqref="J2913">
    <cfRule type="duplicateValues" dxfId="99" priority="22"/>
  </conditionalFormatting>
  <conditionalFormatting sqref="J2995:J2996">
    <cfRule type="duplicateValues" dxfId="98" priority="18"/>
  </conditionalFormatting>
  <conditionalFormatting sqref="J3018 J3020:J3023">
    <cfRule type="duplicateValues" dxfId="97" priority="21"/>
  </conditionalFormatting>
  <conditionalFormatting sqref="J3019">
    <cfRule type="duplicateValues" dxfId="96" priority="20"/>
  </conditionalFormatting>
  <conditionalFormatting sqref="J3115">
    <cfRule type="duplicateValues" dxfId="95" priority="17"/>
  </conditionalFormatting>
  <conditionalFormatting sqref="J3148">
    <cfRule type="duplicateValues" dxfId="94" priority="16"/>
  </conditionalFormatting>
  <conditionalFormatting sqref="J3191:J3192">
    <cfRule type="duplicateValues" dxfId="93" priority="15"/>
  </conditionalFormatting>
  <conditionalFormatting sqref="J3196:J3201 J3203 J3205:J3213">
    <cfRule type="duplicateValues" dxfId="92" priority="13"/>
  </conditionalFormatting>
  <conditionalFormatting sqref="J3214:J3254 J2931:J3195 J2079:J2929 J2:J2077">
    <cfRule type="duplicateValues" dxfId="91" priority="25"/>
  </conditionalFormatting>
  <conditionalFormatting sqref="Z2:Z3254">
    <cfRule type="cellIs" dxfId="90" priority="12" operator="lessThanOrEqual">
      <formula>0</formula>
    </cfRule>
  </conditionalFormatting>
  <conditionalFormatting sqref="J3202">
    <cfRule type="duplicateValues" dxfId="89" priority="11"/>
  </conditionalFormatting>
  <conditionalFormatting sqref="J2930">
    <cfRule type="duplicateValues" dxfId="88" priority="10"/>
  </conditionalFormatting>
  <conditionalFormatting sqref="J3204">
    <cfRule type="duplicateValues" dxfId="87" priority="9"/>
  </conditionalFormatting>
  <conditionalFormatting sqref="J2078">
    <cfRule type="duplicateValues" dxfId="86" priority="8"/>
  </conditionalFormatting>
  <conditionalFormatting sqref="J3515">
    <cfRule type="duplicateValues" dxfId="85" priority="7"/>
  </conditionalFormatting>
  <conditionalFormatting sqref="J3501">
    <cfRule type="duplicateValues" dxfId="84" priority="5"/>
  </conditionalFormatting>
  <conditionalFormatting sqref="Z3501">
    <cfRule type="cellIs" dxfId="83" priority="4" operator="lessThanOrEqual">
      <formula>0</formula>
    </cfRule>
  </conditionalFormatting>
  <conditionalFormatting sqref="K3738:K3749">
    <cfRule type="duplicateValues" dxfId="82" priority="3"/>
  </conditionalFormatting>
  <conditionalFormatting sqref="Z3675">
    <cfRule type="cellIs" dxfId="81" priority="2" operator="lessThanOrEqual">
      <formula>0</formula>
    </cfRule>
  </conditionalFormatting>
  <conditionalFormatting sqref="Z3676">
    <cfRule type="cellIs" dxfId="80" priority="1" operator="lessThanOrEqual">
      <formula>0</formula>
    </cfRule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abSelected="1" topLeftCell="Y9" zoomScale="70" zoomScaleNormal="70" workbookViewId="0">
      <selection activeCell="AI29" sqref="AI29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5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64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2" thickBot="1">
      <c r="A2" s="167" t="s">
        <v>3333</v>
      </c>
      <c r="B2" s="168">
        <v>0.1212</v>
      </c>
      <c r="C2" s="76"/>
      <c r="D2" s="69"/>
      <c r="E2" s="77"/>
      <c r="F2" s="146">
        <v>2025</v>
      </c>
      <c r="G2" s="146">
        <v>2</v>
      </c>
      <c r="H2" s="147" t="str">
        <f>IF(F2="","",F2&amp;G2)</f>
        <v>20252</v>
      </c>
      <c r="I2" s="147" t="str">
        <f>IF(H2="","",H2&amp;$K$1)</f>
        <v>20252JPY</v>
      </c>
      <c r="J2" s="147" t="str">
        <f>IF(H2="","",H2&amp;$L$1)</f>
        <v>20252RMB</v>
      </c>
      <c r="K2" s="146">
        <v>5.11E-2</v>
      </c>
      <c r="L2" s="182">
        <v>1.073</v>
      </c>
      <c r="M2" s="47"/>
      <c r="N2" s="107"/>
      <c r="O2" s="48"/>
      <c r="P2" s="265"/>
      <c r="Q2" s="176" t="s">
        <v>53</v>
      </c>
      <c r="R2" s="245">
        <v>3000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2025</v>
      </c>
      <c r="G3" s="146">
        <v>3</v>
      </c>
      <c r="H3" s="147" t="str">
        <f t="shared" ref="H3:H13" si="0">IF(F3="","",F3&amp;G3)</f>
        <v>20253</v>
      </c>
      <c r="I3" s="147" t="str">
        <f t="shared" ref="I3:I13" si="1">IF(H3="","",H3&amp;$K$1)</f>
        <v>20253JPY</v>
      </c>
      <c r="J3" s="147" t="str">
        <f t="shared" ref="J3:J13" si="2">IF(H3="","",H3&amp;$L$1)</f>
        <v>20253RMB</v>
      </c>
      <c r="K3" s="146">
        <v>5.11E-2</v>
      </c>
      <c r="L3" s="182">
        <v>1.073</v>
      </c>
      <c r="M3" s="47"/>
      <c r="N3" s="107"/>
      <c r="O3" s="48"/>
      <c r="P3" s="266" t="s">
        <v>3204</v>
      </c>
      <c r="Q3" s="177" t="s">
        <v>52</v>
      </c>
      <c r="R3" s="246">
        <v>7000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2025</v>
      </c>
      <c r="G4" s="146">
        <v>4</v>
      </c>
      <c r="H4" s="147" t="str">
        <f t="shared" si="0"/>
        <v>20254</v>
      </c>
      <c r="I4" s="147" t="str">
        <f t="shared" si="1"/>
        <v>20254JPY</v>
      </c>
      <c r="J4" s="147" t="str">
        <f t="shared" si="2"/>
        <v>20254RMB</v>
      </c>
      <c r="K4" s="146">
        <v>5.11E-2</v>
      </c>
      <c r="L4" s="182">
        <v>1.073</v>
      </c>
      <c r="M4" s="47"/>
      <c r="N4" s="107"/>
      <c r="O4" s="48"/>
      <c r="P4" s="266"/>
      <c r="Q4" s="177" t="s">
        <v>51</v>
      </c>
      <c r="R4" s="246">
        <v>34000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/>
      <c r="G5" s="146"/>
      <c r="H5" s="147" t="str">
        <f t="shared" si="0"/>
        <v/>
      </c>
      <c r="I5" s="147" t="str">
        <f t="shared" si="1"/>
        <v/>
      </c>
      <c r="J5" s="147" t="str">
        <f t="shared" si="2"/>
        <v/>
      </c>
      <c r="K5" s="146"/>
      <c r="L5" s="182"/>
      <c r="M5" s="47"/>
      <c r="N5" s="107"/>
      <c r="O5" s="48"/>
      <c r="P5" s="266"/>
      <c r="Q5" s="178" t="s">
        <v>50</v>
      </c>
      <c r="R5" s="246">
        <v>120000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54" t="s">
        <v>3388</v>
      </c>
      <c r="Q10" s="255"/>
      <c r="R10" s="255"/>
      <c r="S10" s="255"/>
      <c r="T10" s="255"/>
      <c r="U10" s="255"/>
      <c r="V10" s="255"/>
      <c r="AB10" s="258" t="s">
        <v>3389</v>
      </c>
      <c r="AC10" s="259"/>
      <c r="AD10" s="259"/>
      <c r="AE10" s="259"/>
      <c r="AF10" s="259"/>
      <c r="AG10" s="259"/>
      <c r="AH10" s="259"/>
      <c r="AI10" s="260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56"/>
      <c r="Q11" s="257"/>
      <c r="R11" s="257"/>
      <c r="S11" s="257"/>
      <c r="T11" s="257"/>
      <c r="U11" s="257"/>
      <c r="V11" s="257"/>
      <c r="AB11" s="261"/>
      <c r="AC11" s="262"/>
      <c r="AD11" s="262"/>
      <c r="AE11" s="262"/>
      <c r="AF11" s="262"/>
      <c r="AG11" s="262"/>
      <c r="AH11" s="262"/>
      <c r="AI11" s="263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2025</v>
      </c>
      <c r="R13" s="150">
        <v>2</v>
      </c>
      <c r="S13" s="79">
        <f>IF(R13="","",SUMIFS(raw_sheet!AB:AB,raw_sheet!E:E,list!P13,raw_sheet!F:F,list!Q13,raw_sheet!G:G,list!R13,raw_sheet!R:R,list!$S$12))</f>
        <v>27169006.532743365</v>
      </c>
      <c r="T13" s="79">
        <f>IF(R13="","",SUMIFS(raw_sheet!AB:AB,raw_sheet!E:E,list!P13,raw_sheet!F:F,list!Q13,raw_sheet!G:G,list!R13,raw_sheet!R:R,list!$T$12))</f>
        <v>2648557.2787610618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29817563.811504427</v>
      </c>
      <c r="AB13" s="150" t="s">
        <v>3173</v>
      </c>
      <c r="AC13" s="150">
        <v>2025</v>
      </c>
      <c r="AD13" s="150">
        <v>2</v>
      </c>
      <c r="AE13" s="79">
        <f>IF(AD13="","",SUMIFS(raw_sheet!AB:AB,raw_sheet!A:A,list!AB13,raw_sheet!B:B,list!AC13,raw_sheet!C:C,list!AD13,raw_sheet!S:S,list!$AE$12))</f>
        <v>636203.53982300893</v>
      </c>
      <c r="AF13" s="79">
        <f>IF(AD13="","",SUMIFS(raw_sheet!AB:AB,raw_sheet!A:A,list!AB13,raw_sheet!B:B,list!AC13,raw_sheet!C:C,list!AD13,raw_sheet!S:S,list!$AF$12))</f>
        <v>0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1300893.8053097348</v>
      </c>
      <c r="AI13" s="80">
        <f>IF(AD13="","",SUMIFS(raw_sheet!AB:AB,raw_sheet!A:A,list!AB13,raw_sheet!B:B,list!AC13,raw_sheet!C:C,list!AD13))</f>
        <v>1937097.3451327437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2025</v>
      </c>
      <c r="R14" s="150">
        <v>3</v>
      </c>
      <c r="S14" s="79">
        <f>IF(R14="","",SUMIFS(raw_sheet!AB:AB,raw_sheet!E:E,list!P14,raw_sheet!F:F,list!Q14,raw_sheet!G:G,list!R14,raw_sheet!R:R,list!$S$12))</f>
        <v>11507404.508849557</v>
      </c>
      <c r="T14" s="79">
        <f>IF(R14="","",SUMIFS(raw_sheet!AB:AB,raw_sheet!E:E,list!P14,raw_sheet!F:F,list!Q14,raw_sheet!G:G,list!R14,raw_sheet!R:R,list!$T$12))</f>
        <v>593663.36283185845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12101067.871681416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3698</v>
      </c>
      <c r="Q15" s="150">
        <v>2025</v>
      </c>
      <c r="R15" s="150">
        <v>4</v>
      </c>
      <c r="S15" s="79">
        <f>IF(R15="","",SUMIFS(raw_sheet!AB:AB,raw_sheet!E:E,list!P15,raw_sheet!F:F,list!Q15,raw_sheet!G:G,list!R15,raw_sheet!R:R,list!$S$12))</f>
        <v>12746641.78761062</v>
      </c>
      <c r="T15" s="79">
        <f>IF(R15="","",SUMIFS(raw_sheet!AB:AB,raw_sheet!E:E,list!P15,raw_sheet!F:F,list!Q15,raw_sheet!G:G,list!R15,raw_sheet!R:R,list!$T$12))</f>
        <v>7176066.8584070792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19922708.646017693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/>
      <c r="Q16" s="150"/>
      <c r="R16" s="150"/>
      <c r="S16" s="79" t="str">
        <f>IF(R16="","",SUMIFS(raw_sheet!AB:AB,raw_sheet!E:E,list!P16,raw_sheet!F:F,list!Q16,raw_sheet!G:G,list!R16,raw_sheet!R:R,list!$S$12))</f>
        <v/>
      </c>
      <c r="T16" s="79" t="str">
        <f>IF(R16="","",SUMIFS(raw_sheet!AB:AB,raw_sheet!E:E,list!P16,raw_sheet!F:F,list!Q16,raw_sheet!G:G,list!R16,raw_sheet!R:R,list!$T$12))</f>
        <v/>
      </c>
      <c r="U16" s="79" t="str">
        <f>IF(R16="","",SUMIFS(raw_sheet!AB:AB,raw_sheet!E:E,list!P16,raw_sheet!F:F,list!Q16,raw_sheet!G:G,list!R16,raw_sheet!R:R,list!$U$12))</f>
        <v/>
      </c>
      <c r="V16" s="80" t="str">
        <f>IF(R16="","",SUMIFS(raw_sheet!AB:AB,raw_sheet!E:E,list!P16,raw_sheet!F:F,list!Q16,raw_sheet!G:G,list!R16))</f>
        <v/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670000</v>
      </c>
      <c r="AK18" s="124" cm="1">
        <f t="array" ref="AK18">IFERROR(SUMPRODUCT((AD21:AD150="EAST")*(AJ21:AJ150)),0)</f>
        <v>0</v>
      </c>
      <c r="AL18" s="124" cm="1">
        <f t="array" ref="AL18">IFERROR(SUMPRODUCT((AD21:AD150="NORTH")*(AJ21:AJ150)),0)</f>
        <v>1370000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49" t="s">
        <v>3312</v>
      </c>
      <c r="D19" s="250"/>
      <c r="E19" s="251"/>
      <c r="F19" s="38"/>
      <c r="M19" s="47"/>
      <c r="N19" s="107"/>
      <c r="O19" s="39"/>
      <c r="P19" s="267" t="s">
        <v>3340</v>
      </c>
      <c r="Q19" s="268"/>
      <c r="R19" s="268"/>
      <c r="S19" s="268"/>
      <c r="T19" s="268"/>
      <c r="U19" s="268"/>
      <c r="V19" s="268"/>
      <c r="W19" s="268"/>
      <c r="X19" s="268"/>
      <c r="Y19" s="268"/>
      <c r="Z19" s="268"/>
      <c r="AB19" s="269" t="s">
        <v>3214</v>
      </c>
      <c r="AC19" s="270"/>
      <c r="AD19" s="270"/>
      <c r="AE19" s="270"/>
      <c r="AF19" s="270"/>
      <c r="AG19" s="270"/>
      <c r="AH19" s="270"/>
      <c r="AI19" s="270"/>
      <c r="AJ19" s="270"/>
      <c r="AK19" s="270"/>
      <c r="AL19" s="270"/>
      <c r="AM19" s="270"/>
    </row>
    <row r="20" spans="1:39" ht="16.2" thickBot="1">
      <c r="A20" s="167"/>
      <c r="B20" s="168"/>
      <c r="C20" s="249" t="s">
        <v>3215</v>
      </c>
      <c r="D20" s="250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6" t="s">
        <v>3473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7" t="s">
        <v>3222</v>
      </c>
      <c r="AM20" s="91" t="s">
        <v>3473</v>
      </c>
    </row>
    <row r="21" spans="1:39" ht="16.2" thickBot="1">
      <c r="A21" s="167"/>
      <c r="B21" s="168"/>
      <c r="C21" s="249" t="s">
        <v>3226</v>
      </c>
      <c r="D21" s="250"/>
      <c r="E21" s="146">
        <v>2025</v>
      </c>
      <c r="M21" s="47"/>
      <c r="N21" s="107"/>
      <c r="O21" s="39"/>
      <c r="P21" s="15" cm="1">
        <f t="array" ref="P21:Z70">_xlfn.CHOOSECOLS(_xlfn._xlws.FILTER(raw_sheet!E:AQ,(raw_sheet!F:F=list!Q13)*(raw_sheet!E:E=list!P13)*(raw_sheet!G:G=list!R13)*(raw_sheet!G:G&lt;&gt;"Cancel"),""),2,3,15,6,7,8,10,19,23,24,26)</f>
        <v>2025</v>
      </c>
      <c r="Q21" s="13">
        <v>2</v>
      </c>
      <c r="R21" s="13" t="str">
        <v>EAST</v>
      </c>
      <c r="S21" s="13" t="str">
        <v>C28SHA20241008/ZQR</v>
      </c>
      <c r="T21" s="13" t="str">
        <v>江苏中科朗恩斯</v>
      </c>
      <c r="U21" s="13" t="str">
        <v>YSi-V</v>
      </c>
      <c r="V21" s="13">
        <v>1</v>
      </c>
      <c r="W21" s="92" t="str">
        <v>RMB</v>
      </c>
      <c r="X21" s="97">
        <v>1.073</v>
      </c>
      <c r="Y21" s="92">
        <v>356084.0707964602</v>
      </c>
      <c r="Z21" s="228">
        <v>0.12</v>
      </c>
      <c r="AB21" s="15" cm="1">
        <f t="array" ref="AB21:AM23">_xlfn.CHOOSECOLS(_xlfn._xlws.FILTER(raw_sheet!A:AZ,(raw_sheet!B:B=list!AC13)*(raw_sheet!A:A=list!AB13)*(raw_sheet!C:C=list!AD13)*(raw_sheet!C:C&lt;&gt;"Cancel"),""),2,3,19,10,11,12,14,23,26,27,28,30)</f>
        <v>2025</v>
      </c>
      <c r="AC21" s="13">
        <v>2</v>
      </c>
      <c r="AD21" s="13" t="str">
        <v>NORTH</v>
      </c>
      <c r="AE21" s="13" t="str">
        <v>C49BJS20250109ZX</v>
      </c>
      <c r="AF21" s="13" t="str">
        <v>营口新山鹰</v>
      </c>
      <c r="AG21" s="13" t="str">
        <v>YSM20R</v>
      </c>
      <c r="AH21" s="13">
        <v>1</v>
      </c>
      <c r="AI21" s="92" t="str">
        <v>RMB</v>
      </c>
      <c r="AJ21" s="118">
        <v>750000</v>
      </c>
      <c r="AK21" s="97">
        <v>1.073</v>
      </c>
      <c r="AL21" s="92">
        <v>712168.14159292041</v>
      </c>
      <c r="AM21" s="228">
        <v>0.12</v>
      </c>
    </row>
    <row r="22" spans="1:39" ht="16.2" thickBot="1">
      <c r="A22" s="167"/>
      <c r="B22" s="168"/>
      <c r="C22" s="252" t="s">
        <v>3227</v>
      </c>
      <c r="D22" s="253"/>
      <c r="E22" s="150">
        <v>1</v>
      </c>
      <c r="F22" s="38"/>
      <c r="M22" s="47"/>
      <c r="N22" s="107"/>
      <c r="O22" s="39"/>
      <c r="P22" s="13">
        <v>2025</v>
      </c>
      <c r="Q22" s="13">
        <v>2</v>
      </c>
      <c r="R22" s="13" t="str">
        <v>SOUTH</v>
      </c>
      <c r="S22" s="13" t="str">
        <v>C49SZX20240168JY</v>
      </c>
      <c r="T22" s="13" t="str">
        <v>海凌科</v>
      </c>
      <c r="U22" s="13" t="str">
        <v>YSM20R</v>
      </c>
      <c r="V22" s="13">
        <v>1</v>
      </c>
      <c r="W22" s="92" t="str">
        <v>JPY</v>
      </c>
      <c r="X22" s="97">
        <v>5.11E-2</v>
      </c>
      <c r="Y22" s="92">
        <v>715400</v>
      </c>
      <c r="Z22" s="228">
        <v>0.12</v>
      </c>
      <c r="AB22" s="13">
        <v>2025</v>
      </c>
      <c r="AC22" s="13">
        <v>2</v>
      </c>
      <c r="AD22" s="13" t="str">
        <v>NORTH</v>
      </c>
      <c r="AE22" s="13" t="str">
        <v>C49BJS20250109ZX</v>
      </c>
      <c r="AF22" s="13" t="str">
        <v>营口新山鹰</v>
      </c>
      <c r="AG22" s="13" t="str">
        <v>YSM10</v>
      </c>
      <c r="AH22" s="13">
        <v>1</v>
      </c>
      <c r="AI22" s="92" t="str">
        <v>RMB</v>
      </c>
      <c r="AJ22" s="118">
        <v>620000</v>
      </c>
      <c r="AK22" s="97">
        <v>1.073</v>
      </c>
      <c r="AL22" s="92">
        <v>588725.66371681425</v>
      </c>
      <c r="AM22" s="228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2025</v>
      </c>
      <c r="Q23" s="13">
        <v>2</v>
      </c>
      <c r="R23" s="13" t="str">
        <v>SOUTH</v>
      </c>
      <c r="S23" s="13" t="str">
        <v>C49SZX20240168JY</v>
      </c>
      <c r="T23" s="13" t="str">
        <v>海凌科</v>
      </c>
      <c r="U23" s="13" t="str">
        <v>YSM20R</v>
      </c>
      <c r="V23" s="13">
        <v>1</v>
      </c>
      <c r="W23" s="92" t="str">
        <v>JPY</v>
      </c>
      <c r="X23" s="97">
        <v>5.11E-2</v>
      </c>
      <c r="Y23" s="92">
        <v>715400</v>
      </c>
      <c r="Z23" s="228">
        <v>0.12</v>
      </c>
      <c r="AB23" s="13">
        <v>2025</v>
      </c>
      <c r="AC23" s="13">
        <v>2</v>
      </c>
      <c r="AD23" s="13" t="str">
        <v>SOUTH</v>
      </c>
      <c r="AE23" s="13" t="str">
        <v>C49SZX20250004MZ</v>
      </c>
      <c r="AF23" s="13" t="str">
        <v>声谊</v>
      </c>
      <c r="AG23" s="13" t="str">
        <v>YSM20R</v>
      </c>
      <c r="AH23" s="13">
        <v>1</v>
      </c>
      <c r="AI23" s="92" t="str">
        <v>RMB</v>
      </c>
      <c r="AJ23" s="118">
        <v>670000</v>
      </c>
      <c r="AK23" s="97">
        <v>1.073</v>
      </c>
      <c r="AL23" s="92">
        <v>636203.53982300893</v>
      </c>
      <c r="AM23" s="228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2025</v>
      </c>
      <c r="Q24" s="13">
        <v>2</v>
      </c>
      <c r="R24" s="13" t="str">
        <v>SOUTH</v>
      </c>
      <c r="S24" s="13" t="str">
        <v>C49SZX20240168JY</v>
      </c>
      <c r="T24" s="13" t="str">
        <v>海凌科</v>
      </c>
      <c r="U24" s="13" t="str">
        <v>YSM20R</v>
      </c>
      <c r="V24" s="13">
        <v>1</v>
      </c>
      <c r="W24" s="92" t="str">
        <v>JPY</v>
      </c>
      <c r="X24" s="97">
        <v>5.11E-2</v>
      </c>
      <c r="Y24" s="92">
        <v>715400</v>
      </c>
      <c r="Z24" s="228">
        <v>0.12</v>
      </c>
      <c r="AB24" s="13"/>
      <c r="AC24" s="13"/>
      <c r="AD24" s="13"/>
      <c r="AE24" s="13"/>
      <c r="AF24" s="13"/>
      <c r="AG24" s="13"/>
      <c r="AH24" s="13"/>
      <c r="AI24" s="92"/>
      <c r="AJ24" s="118"/>
      <c r="AK24" s="97"/>
      <c r="AL24" s="92"/>
      <c r="AM24" s="228"/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2025</v>
      </c>
      <c r="Q25" s="13">
        <v>2</v>
      </c>
      <c r="R25" s="13" t="str">
        <v>SOUTH</v>
      </c>
      <c r="S25" s="13" t="str">
        <v>C49SZX20240168JY</v>
      </c>
      <c r="T25" s="13" t="str">
        <v>海凌科</v>
      </c>
      <c r="U25" s="13" t="str">
        <v>YSM20R</v>
      </c>
      <c r="V25" s="13">
        <v>1</v>
      </c>
      <c r="W25" s="92" t="str">
        <v>JPY</v>
      </c>
      <c r="X25" s="97">
        <v>5.11E-2</v>
      </c>
      <c r="Y25" s="92">
        <v>715400</v>
      </c>
      <c r="Z25" s="228">
        <v>0.12</v>
      </c>
      <c r="AB25" s="13"/>
      <c r="AC25" s="13"/>
      <c r="AD25" s="13"/>
      <c r="AE25" s="13"/>
      <c r="AF25" s="13"/>
      <c r="AG25" s="13"/>
      <c r="AH25" s="13"/>
      <c r="AI25" s="92"/>
      <c r="AJ25" s="118"/>
      <c r="AK25" s="97"/>
      <c r="AL25" s="92"/>
      <c r="AM25" s="228"/>
    </row>
    <row r="26" spans="1:39">
      <c r="A26" s="167"/>
      <c r="B26" s="168"/>
      <c r="P26" s="13">
        <v>2025</v>
      </c>
      <c r="Q26" s="13">
        <v>2</v>
      </c>
      <c r="R26" s="13" t="str">
        <v>SOUTH</v>
      </c>
      <c r="S26" s="13" t="str">
        <v>C49SZX20240183MZ</v>
      </c>
      <c r="T26" s="13" t="str">
        <v>德谦成</v>
      </c>
      <c r="U26" s="13" t="str">
        <v>YSM20R</v>
      </c>
      <c r="V26" s="13">
        <v>1</v>
      </c>
      <c r="W26" s="92" t="str">
        <v>JPY</v>
      </c>
      <c r="X26" s="97">
        <v>5.11E-2</v>
      </c>
      <c r="Y26" s="92">
        <v>705180</v>
      </c>
      <c r="Z26" s="228">
        <v>0.12</v>
      </c>
      <c r="AB26" s="13"/>
      <c r="AC26" s="13"/>
      <c r="AD26" s="13"/>
      <c r="AE26" s="13"/>
      <c r="AF26" s="13"/>
      <c r="AG26" s="13"/>
      <c r="AH26" s="13"/>
      <c r="AI26" s="92"/>
      <c r="AJ26" s="118"/>
      <c r="AK26" s="97"/>
      <c r="AL26" s="92"/>
      <c r="AM26" s="228"/>
    </row>
    <row r="27" spans="1:39">
      <c r="A27" s="167"/>
      <c r="B27" s="168"/>
      <c r="P27" s="13">
        <v>2025</v>
      </c>
      <c r="Q27" s="13">
        <v>2</v>
      </c>
      <c r="R27" s="13" t="str">
        <v>SOUTH</v>
      </c>
      <c r="S27" s="13" t="str">
        <v>C49SZX20240183MZ</v>
      </c>
      <c r="T27" s="13" t="str">
        <v>德谦成</v>
      </c>
      <c r="U27" s="13" t="str">
        <v>YSM20R</v>
      </c>
      <c r="V27" s="13">
        <v>1</v>
      </c>
      <c r="W27" s="92" t="str">
        <v>JPY</v>
      </c>
      <c r="X27" s="97">
        <v>5.11E-2</v>
      </c>
      <c r="Y27" s="92">
        <v>705180</v>
      </c>
      <c r="Z27" s="228">
        <v>0.12</v>
      </c>
      <c r="AB27" s="13"/>
      <c r="AC27" s="13"/>
      <c r="AD27" s="13"/>
      <c r="AE27" s="13"/>
      <c r="AF27" s="13"/>
      <c r="AG27" s="13"/>
      <c r="AH27" s="13"/>
      <c r="AI27" s="92"/>
      <c r="AJ27" s="118"/>
      <c r="AK27" s="97"/>
      <c r="AL27" s="92"/>
      <c r="AM27" s="228"/>
    </row>
    <row r="28" spans="1:39">
      <c r="A28" s="167"/>
      <c r="B28" s="168"/>
      <c r="P28" s="13">
        <v>2025</v>
      </c>
      <c r="Q28" s="13">
        <v>2</v>
      </c>
      <c r="R28" s="13" t="str">
        <v>SOUTH</v>
      </c>
      <c r="S28" s="13" t="str">
        <v>C49SZX20240183MZ</v>
      </c>
      <c r="T28" s="13" t="str">
        <v>德谦成</v>
      </c>
      <c r="U28" s="13" t="str">
        <v>YSM20R</v>
      </c>
      <c r="V28" s="13">
        <v>1</v>
      </c>
      <c r="W28" s="92" t="str">
        <v>JPY</v>
      </c>
      <c r="X28" s="97">
        <v>5.11E-2</v>
      </c>
      <c r="Y28" s="92">
        <v>705180</v>
      </c>
      <c r="Z28" s="228">
        <v>0.12</v>
      </c>
      <c r="AB28" s="13"/>
      <c r="AC28" s="13"/>
      <c r="AD28" s="13"/>
      <c r="AE28" s="13"/>
      <c r="AF28" s="13"/>
      <c r="AG28" s="13"/>
      <c r="AH28" s="13"/>
      <c r="AI28" s="92"/>
      <c r="AJ28" s="118"/>
      <c r="AK28" s="97"/>
      <c r="AL28" s="92"/>
      <c r="AM28" s="228"/>
    </row>
    <row r="29" spans="1:39">
      <c r="A29" s="167"/>
      <c r="B29" s="168"/>
      <c r="P29" s="13">
        <v>2025</v>
      </c>
      <c r="Q29" s="13">
        <v>2</v>
      </c>
      <c r="R29" s="13" t="str">
        <v>SOUTH</v>
      </c>
      <c r="S29" s="13" t="str">
        <v>C49SZX20240183MZ</v>
      </c>
      <c r="T29" s="13" t="str">
        <v>德谦成</v>
      </c>
      <c r="U29" s="13" t="str">
        <v>YSM20R</v>
      </c>
      <c r="V29" s="13">
        <v>1</v>
      </c>
      <c r="W29" s="92" t="str">
        <v>JPY</v>
      </c>
      <c r="X29" s="97">
        <v>5.11E-2</v>
      </c>
      <c r="Y29" s="92">
        <v>705180</v>
      </c>
      <c r="Z29" s="228">
        <v>0.12</v>
      </c>
      <c r="AB29" s="13"/>
      <c r="AC29" s="13"/>
      <c r="AD29" s="13"/>
      <c r="AE29" s="13"/>
      <c r="AF29" s="13"/>
      <c r="AG29" s="13"/>
      <c r="AH29" s="13"/>
      <c r="AI29" s="92"/>
      <c r="AJ29" s="118"/>
      <c r="AK29" s="97"/>
      <c r="AL29" s="92"/>
      <c r="AM29" s="228"/>
    </row>
    <row r="30" spans="1:39">
      <c r="A30" s="167"/>
      <c r="B30" s="168"/>
      <c r="J30" s="17" t="s">
        <v>544</v>
      </c>
      <c r="P30" s="13">
        <v>2025</v>
      </c>
      <c r="Q30" s="13">
        <v>2</v>
      </c>
      <c r="R30" s="13" t="str">
        <v>SOUTH</v>
      </c>
      <c r="S30" s="13" t="str">
        <v>C49SZX20240183MZ</v>
      </c>
      <c r="T30" s="13" t="str">
        <v>德谦成</v>
      </c>
      <c r="U30" s="13" t="str">
        <v>YSM20R</v>
      </c>
      <c r="V30" s="13">
        <v>1</v>
      </c>
      <c r="W30" s="92" t="str">
        <v>JPY</v>
      </c>
      <c r="X30" s="97">
        <v>5.11E-2</v>
      </c>
      <c r="Y30" s="92">
        <v>705180</v>
      </c>
      <c r="Z30" s="228">
        <v>0.12</v>
      </c>
      <c r="AB30" s="13"/>
      <c r="AC30" s="13"/>
      <c r="AD30" s="13"/>
      <c r="AE30" s="13"/>
      <c r="AF30" s="13"/>
      <c r="AG30" s="13"/>
      <c r="AH30" s="13"/>
      <c r="AI30" s="92"/>
      <c r="AJ30" s="118"/>
      <c r="AK30" s="97"/>
      <c r="AL30" s="92"/>
      <c r="AM30" s="228"/>
    </row>
    <row r="31" spans="1:39">
      <c r="A31" s="167"/>
      <c r="B31" s="168"/>
      <c r="P31" s="13">
        <v>2025</v>
      </c>
      <c r="Q31" s="13">
        <v>2</v>
      </c>
      <c r="R31" s="13" t="str">
        <v>SOUTH</v>
      </c>
      <c r="S31" s="13" t="str">
        <v>C49SZX20240183MZ</v>
      </c>
      <c r="T31" s="13" t="str">
        <v>德谦成</v>
      </c>
      <c r="U31" s="13" t="str">
        <v>YSM20R</v>
      </c>
      <c r="V31" s="13">
        <v>1</v>
      </c>
      <c r="W31" s="92" t="str">
        <v>JPY</v>
      </c>
      <c r="X31" s="97">
        <v>5.11E-2</v>
      </c>
      <c r="Y31" s="92">
        <v>705180</v>
      </c>
      <c r="Z31" s="228">
        <v>0.12</v>
      </c>
      <c r="AB31" s="13"/>
      <c r="AC31" s="13"/>
      <c r="AD31" s="13"/>
      <c r="AE31" s="13"/>
      <c r="AF31" s="13"/>
      <c r="AG31" s="13"/>
      <c r="AH31" s="13"/>
      <c r="AI31" s="92"/>
      <c r="AJ31" s="118"/>
      <c r="AK31" s="97"/>
      <c r="AL31" s="92"/>
      <c r="AM31" s="228"/>
    </row>
    <row r="32" spans="1:39">
      <c r="A32" s="167"/>
      <c r="B32" s="168"/>
      <c r="P32" s="13">
        <v>2025</v>
      </c>
      <c r="Q32" s="13">
        <v>2</v>
      </c>
      <c r="R32" s="13" t="str">
        <v>SOUTH</v>
      </c>
      <c r="S32" s="13" t="str">
        <v>C49SZX20240183MZ</v>
      </c>
      <c r="T32" s="13" t="str">
        <v>德谦成</v>
      </c>
      <c r="U32" s="13" t="str">
        <v>YSM10</v>
      </c>
      <c r="V32" s="13">
        <v>1</v>
      </c>
      <c r="W32" s="92" t="str">
        <v>JPY</v>
      </c>
      <c r="X32" s="97">
        <v>5.11E-2</v>
      </c>
      <c r="Y32" s="92">
        <v>506912</v>
      </c>
      <c r="Z32" s="228">
        <v>0.12</v>
      </c>
      <c r="AB32" s="13"/>
      <c r="AC32" s="13"/>
      <c r="AD32" s="13"/>
      <c r="AE32" s="13"/>
      <c r="AF32" s="13"/>
      <c r="AG32" s="13"/>
      <c r="AH32" s="13"/>
      <c r="AI32" s="92"/>
      <c r="AJ32" s="118"/>
      <c r="AK32" s="97"/>
      <c r="AL32" s="92"/>
      <c r="AM32" s="228"/>
    </row>
    <row r="33" spans="1:39">
      <c r="A33" s="167"/>
      <c r="B33" s="168"/>
      <c r="P33" s="13">
        <v>2025</v>
      </c>
      <c r="Q33" s="13">
        <v>2</v>
      </c>
      <c r="R33" s="13" t="str">
        <v>SOUTH</v>
      </c>
      <c r="S33" s="13" t="str">
        <v>C49SZX20240183MZ</v>
      </c>
      <c r="T33" s="13" t="str">
        <v>德谦成</v>
      </c>
      <c r="U33" s="13" t="str">
        <v>YSM10</v>
      </c>
      <c r="V33" s="13">
        <v>1</v>
      </c>
      <c r="W33" s="92" t="str">
        <v>JPY</v>
      </c>
      <c r="X33" s="97">
        <v>5.11E-2</v>
      </c>
      <c r="Y33" s="92">
        <v>506912</v>
      </c>
      <c r="Z33" s="228">
        <v>0.12</v>
      </c>
      <c r="AB33" s="13"/>
      <c r="AC33" s="13"/>
      <c r="AD33" s="13"/>
      <c r="AE33" s="13"/>
      <c r="AF33" s="13"/>
      <c r="AG33" s="13"/>
      <c r="AH33" s="13"/>
      <c r="AI33" s="92"/>
      <c r="AJ33" s="118"/>
      <c r="AK33" s="97"/>
      <c r="AL33" s="92"/>
      <c r="AM33" s="228"/>
    </row>
    <row r="34" spans="1:39">
      <c r="A34" s="167"/>
      <c r="B34" s="168"/>
      <c r="P34" s="13">
        <v>2025</v>
      </c>
      <c r="Q34" s="13">
        <v>2</v>
      </c>
      <c r="R34" s="13" t="str">
        <v>SOUTH</v>
      </c>
      <c r="S34" s="13" t="str">
        <v>C49SZX20240183MZ</v>
      </c>
      <c r="T34" s="13" t="str">
        <v>德谦成</v>
      </c>
      <c r="U34" s="13" t="str">
        <v>YSM10</v>
      </c>
      <c r="V34" s="13">
        <v>1</v>
      </c>
      <c r="W34" s="92" t="str">
        <v>JPY</v>
      </c>
      <c r="X34" s="97">
        <v>5.11E-2</v>
      </c>
      <c r="Y34" s="92">
        <v>506912</v>
      </c>
      <c r="Z34" s="228">
        <v>0.12</v>
      </c>
      <c r="AB34" s="13"/>
      <c r="AC34" s="13"/>
      <c r="AD34" s="13"/>
      <c r="AE34" s="13"/>
      <c r="AF34" s="13"/>
      <c r="AG34" s="13"/>
      <c r="AH34" s="13"/>
      <c r="AI34" s="92"/>
      <c r="AJ34" s="118"/>
      <c r="AK34" s="97"/>
      <c r="AL34" s="92"/>
      <c r="AM34" s="228"/>
    </row>
    <row r="35" spans="1:39">
      <c r="A35" s="167"/>
      <c r="B35" s="168"/>
      <c r="P35" s="13">
        <v>2025</v>
      </c>
      <c r="Q35" s="13">
        <v>2</v>
      </c>
      <c r="R35" s="13" t="str">
        <v>SOUTH</v>
      </c>
      <c r="S35" s="13" t="str">
        <v>C49SZX20240183MZ</v>
      </c>
      <c r="T35" s="13" t="str">
        <v>德谦成</v>
      </c>
      <c r="U35" s="13" t="str">
        <v>YSM10</v>
      </c>
      <c r="V35" s="13">
        <v>1</v>
      </c>
      <c r="W35" s="92" t="str">
        <v>JPY</v>
      </c>
      <c r="X35" s="97">
        <v>5.11E-2</v>
      </c>
      <c r="Y35" s="92">
        <v>506912</v>
      </c>
      <c r="Z35" s="228">
        <v>0.12</v>
      </c>
      <c r="AB35" s="13"/>
      <c r="AC35" s="13"/>
      <c r="AD35" s="13"/>
      <c r="AE35" s="13"/>
      <c r="AF35" s="13"/>
      <c r="AG35" s="13"/>
      <c r="AH35" s="13"/>
      <c r="AI35" s="92"/>
      <c r="AJ35" s="118"/>
      <c r="AK35" s="97"/>
      <c r="AL35" s="92"/>
      <c r="AM35" s="228"/>
    </row>
    <row r="36" spans="1:39">
      <c r="A36" s="167"/>
      <c r="B36" s="168"/>
      <c r="P36" s="13">
        <v>2025</v>
      </c>
      <c r="Q36" s="13">
        <v>2</v>
      </c>
      <c r="R36" s="13" t="str">
        <v>SOUTH</v>
      </c>
      <c r="S36" s="13" t="str">
        <v>C49SZX20240183MZ</v>
      </c>
      <c r="T36" s="13" t="str">
        <v>德谦成</v>
      </c>
      <c r="U36" s="13" t="str">
        <v>YSM10</v>
      </c>
      <c r="V36" s="13">
        <v>1</v>
      </c>
      <c r="W36" s="92" t="str">
        <v>JPY</v>
      </c>
      <c r="X36" s="97">
        <v>5.11E-2</v>
      </c>
      <c r="Y36" s="92">
        <v>506912</v>
      </c>
      <c r="Z36" s="228">
        <v>0.12</v>
      </c>
      <c r="AB36" s="13"/>
      <c r="AC36" s="13"/>
      <c r="AD36" s="13"/>
      <c r="AE36" s="13"/>
      <c r="AF36" s="13"/>
      <c r="AG36" s="13"/>
      <c r="AH36" s="13"/>
      <c r="AI36" s="92"/>
      <c r="AJ36" s="118"/>
      <c r="AK36" s="97"/>
      <c r="AL36" s="92"/>
      <c r="AM36" s="228"/>
    </row>
    <row r="37" spans="1:39">
      <c r="A37" s="167"/>
      <c r="B37" s="168"/>
      <c r="P37" s="13">
        <v>2025</v>
      </c>
      <c r="Q37" s="13">
        <v>2</v>
      </c>
      <c r="R37" s="13" t="str">
        <v>SOUTH</v>
      </c>
      <c r="S37" s="13" t="str">
        <v>C28SZX20240184MZ</v>
      </c>
      <c r="T37" s="13" t="str">
        <v>德谦成</v>
      </c>
      <c r="U37" s="13" t="str">
        <v>YSi-V</v>
      </c>
      <c r="V37" s="13">
        <v>1</v>
      </c>
      <c r="W37" s="92" t="str">
        <v>JPY</v>
      </c>
      <c r="X37" s="97">
        <v>5.11E-2</v>
      </c>
      <c r="Y37" s="92">
        <v>398580</v>
      </c>
      <c r="Z37" s="228">
        <v>0.12</v>
      </c>
      <c r="AB37" s="13"/>
      <c r="AC37" s="13"/>
      <c r="AD37" s="13"/>
      <c r="AE37" s="13"/>
      <c r="AF37" s="13"/>
      <c r="AG37" s="13"/>
      <c r="AH37" s="13"/>
      <c r="AI37" s="92"/>
      <c r="AJ37" s="118"/>
      <c r="AK37" s="97"/>
      <c r="AL37" s="92"/>
      <c r="AM37" s="228"/>
    </row>
    <row r="38" spans="1:39">
      <c r="A38" s="167"/>
      <c r="B38" s="168"/>
      <c r="P38" s="13">
        <v>2025</v>
      </c>
      <c r="Q38" s="13">
        <v>2</v>
      </c>
      <c r="R38" s="13" t="str">
        <v>SOUTH</v>
      </c>
      <c r="S38" s="13" t="str">
        <v>C49SZX20240191BY</v>
      </c>
      <c r="T38" s="13" t="str">
        <v>凯迪炫</v>
      </c>
      <c r="U38" s="13" t="str">
        <v>YSM20R</v>
      </c>
      <c r="V38" s="13">
        <v>1</v>
      </c>
      <c r="W38" s="92" t="str">
        <v>JPY</v>
      </c>
      <c r="X38" s="97">
        <v>5.11E-2</v>
      </c>
      <c r="Y38" s="92">
        <v>827820</v>
      </c>
      <c r="Z38" s="228">
        <v>0.12</v>
      </c>
      <c r="AB38" s="13"/>
      <c r="AC38" s="13"/>
      <c r="AD38" s="13"/>
      <c r="AE38" s="13"/>
      <c r="AF38" s="13"/>
      <c r="AG38" s="13"/>
      <c r="AH38" s="13"/>
      <c r="AI38" s="92"/>
      <c r="AJ38" s="118"/>
      <c r="AK38" s="97"/>
      <c r="AL38" s="92"/>
      <c r="AM38" s="228"/>
    </row>
    <row r="39" spans="1:39">
      <c r="A39" s="167"/>
      <c r="B39" s="168"/>
      <c r="P39" s="13">
        <v>2025</v>
      </c>
      <c r="Q39" s="13">
        <v>2</v>
      </c>
      <c r="R39" s="13" t="str">
        <v>SOUTH</v>
      </c>
      <c r="S39" s="13" t="str">
        <v>C49SZX20240191BY</v>
      </c>
      <c r="T39" s="13" t="str">
        <v>凯迪炫</v>
      </c>
      <c r="U39" s="13" t="str">
        <v>YSM10</v>
      </c>
      <c r="V39" s="13">
        <v>1</v>
      </c>
      <c r="W39" s="92" t="str">
        <v>JPY</v>
      </c>
      <c r="X39" s="97">
        <v>5.11E-2</v>
      </c>
      <c r="Y39" s="92">
        <v>408800</v>
      </c>
      <c r="Z39" s="228">
        <v>0.12</v>
      </c>
      <c r="AB39" s="13"/>
      <c r="AC39" s="13"/>
      <c r="AD39" s="13"/>
      <c r="AE39" s="13"/>
      <c r="AF39" s="13"/>
      <c r="AG39" s="13"/>
      <c r="AH39" s="13"/>
      <c r="AI39" s="92"/>
      <c r="AJ39" s="118"/>
      <c r="AK39" s="97"/>
      <c r="AL39" s="92"/>
      <c r="AM39" s="228"/>
    </row>
    <row r="40" spans="1:39">
      <c r="A40" s="103"/>
      <c r="B40" s="40"/>
      <c r="P40" s="13">
        <v>2025</v>
      </c>
      <c r="Q40" s="13">
        <v>2</v>
      </c>
      <c r="R40" s="13" t="str">
        <v>SOUTH</v>
      </c>
      <c r="S40" s="13" t="str">
        <v>C49SZX20240200SS</v>
      </c>
      <c r="T40" s="13" t="str">
        <v>乐凡</v>
      </c>
      <c r="U40" s="13" t="str">
        <v>YSM20R</v>
      </c>
      <c r="V40" s="13">
        <v>1</v>
      </c>
      <c r="W40" s="92" t="str">
        <v>JPY</v>
      </c>
      <c r="X40" s="97">
        <v>5.11E-2</v>
      </c>
      <c r="Y40" s="92">
        <v>682440.5</v>
      </c>
      <c r="Z40" s="228">
        <v>0.12</v>
      </c>
      <c r="AB40" s="13"/>
      <c r="AC40" s="13"/>
      <c r="AD40" s="13"/>
      <c r="AE40" s="13"/>
      <c r="AF40" s="13"/>
      <c r="AG40" s="13"/>
      <c r="AH40" s="13"/>
      <c r="AI40" s="92"/>
      <c r="AJ40" s="118"/>
      <c r="AK40" s="97"/>
      <c r="AL40" s="92"/>
      <c r="AM40" s="228"/>
    </row>
    <row r="41" spans="1:39">
      <c r="A41" s="103"/>
      <c r="B41" s="40"/>
      <c r="P41" s="13">
        <v>2025</v>
      </c>
      <c r="Q41" s="13">
        <v>2</v>
      </c>
      <c r="R41" s="13" t="str">
        <v>SOUTH</v>
      </c>
      <c r="S41" s="13" t="str">
        <v>C49SZX20240200SS</v>
      </c>
      <c r="T41" s="13" t="str">
        <v>乐凡</v>
      </c>
      <c r="U41" s="13" t="str">
        <v>YSM20R</v>
      </c>
      <c r="V41" s="13">
        <v>1</v>
      </c>
      <c r="W41" s="92" t="str">
        <v>JPY</v>
      </c>
      <c r="X41" s="97">
        <v>5.11E-2</v>
      </c>
      <c r="Y41" s="92">
        <v>682440.5</v>
      </c>
      <c r="Z41" s="228">
        <v>0.12</v>
      </c>
      <c r="AB41" s="13"/>
      <c r="AC41" s="13"/>
      <c r="AD41" s="13"/>
      <c r="AE41" s="13"/>
      <c r="AF41" s="13"/>
      <c r="AG41" s="13"/>
      <c r="AH41" s="13"/>
      <c r="AI41" s="92"/>
      <c r="AJ41" s="118"/>
      <c r="AK41" s="97"/>
      <c r="AL41" s="92"/>
      <c r="AM41" s="228"/>
    </row>
    <row r="42" spans="1:39">
      <c r="A42" s="103"/>
      <c r="B42" s="40"/>
      <c r="P42" s="13">
        <v>2025</v>
      </c>
      <c r="Q42" s="13">
        <v>2</v>
      </c>
      <c r="R42" s="13" t="str">
        <v>EAST</v>
      </c>
      <c r="S42" s="13" t="str">
        <v>C49SHA20241115/JXD</v>
      </c>
      <c r="T42" s="13" t="str">
        <v>江苏镭通智能</v>
      </c>
      <c r="U42" s="13" t="str">
        <v>YSM10</v>
      </c>
      <c r="V42" s="13">
        <v>1</v>
      </c>
      <c r="W42" s="92" t="str">
        <v>RMB</v>
      </c>
      <c r="X42" s="97">
        <v>1.073</v>
      </c>
      <c r="Y42" s="92">
        <v>740654.8672566372</v>
      </c>
      <c r="Z42" s="228">
        <v>0.12</v>
      </c>
      <c r="AB42" s="13"/>
      <c r="AC42" s="13"/>
      <c r="AD42" s="13"/>
      <c r="AE42" s="13"/>
      <c r="AF42" s="13"/>
      <c r="AG42" s="13"/>
      <c r="AH42" s="13"/>
      <c r="AI42" s="92"/>
      <c r="AJ42" s="118"/>
      <c r="AK42" s="97"/>
      <c r="AL42" s="92"/>
      <c r="AM42" s="228"/>
    </row>
    <row r="43" spans="1:39">
      <c r="A43" s="103"/>
      <c r="B43" s="40"/>
      <c r="P43" s="13">
        <v>2025</v>
      </c>
      <c r="Q43" s="13">
        <v>2</v>
      </c>
      <c r="R43" s="13" t="str">
        <v>SOUTH</v>
      </c>
      <c r="S43" s="13" t="str">
        <v>C49SZX20240192DZ</v>
      </c>
      <c r="T43" s="13" t="str">
        <v>深圳健科</v>
      </c>
      <c r="U43" s="13" t="str">
        <v>YSM20R</v>
      </c>
      <c r="V43" s="13">
        <v>1</v>
      </c>
      <c r="W43" s="92" t="str">
        <v>JPY</v>
      </c>
      <c r="X43" s="97">
        <v>5.11E-2</v>
      </c>
      <c r="Y43" s="92">
        <v>689850</v>
      </c>
      <c r="Z43" s="228">
        <v>0.12</v>
      </c>
      <c r="AB43" s="13"/>
      <c r="AC43" s="13"/>
      <c r="AD43" s="13"/>
      <c r="AE43" s="13"/>
      <c r="AF43" s="13"/>
      <c r="AG43" s="13"/>
      <c r="AH43" s="13"/>
      <c r="AI43" s="92"/>
      <c r="AJ43" s="118"/>
      <c r="AK43" s="97"/>
      <c r="AL43" s="92"/>
      <c r="AM43" s="228"/>
    </row>
    <row r="44" spans="1:39">
      <c r="A44" s="103"/>
      <c r="B44" s="40"/>
      <c r="P44" s="13">
        <v>2025</v>
      </c>
      <c r="Q44" s="13">
        <v>2</v>
      </c>
      <c r="R44" s="13" t="str">
        <v>SOUTH</v>
      </c>
      <c r="S44" s="13" t="str">
        <v>C49SZX20240192DZ</v>
      </c>
      <c r="T44" s="13" t="str">
        <v>深圳健科</v>
      </c>
      <c r="U44" s="13" t="str">
        <v>YSM20R</v>
      </c>
      <c r="V44" s="13">
        <v>1</v>
      </c>
      <c r="W44" s="92" t="str">
        <v>JPY</v>
      </c>
      <c r="X44" s="97">
        <v>5.11E-2</v>
      </c>
      <c r="Y44" s="92">
        <v>689850</v>
      </c>
      <c r="Z44" s="228">
        <v>0.12</v>
      </c>
      <c r="AB44" s="13"/>
      <c r="AC44" s="13"/>
      <c r="AD44" s="13"/>
      <c r="AE44" s="13"/>
      <c r="AF44" s="13"/>
      <c r="AG44" s="13"/>
      <c r="AH44" s="13"/>
      <c r="AI44" s="92"/>
      <c r="AJ44" s="118"/>
      <c r="AK44" s="97"/>
      <c r="AL44" s="92"/>
      <c r="AM44" s="228"/>
    </row>
    <row r="45" spans="1:39">
      <c r="A45" s="103"/>
      <c r="B45" s="40"/>
      <c r="P45" s="13">
        <v>2025</v>
      </c>
      <c r="Q45" s="13">
        <v>2</v>
      </c>
      <c r="R45" s="13" t="str">
        <v>SOUTH</v>
      </c>
      <c r="S45" s="13" t="str">
        <v>C49SZX20240192DZ</v>
      </c>
      <c r="T45" s="13" t="str">
        <v>深圳健科</v>
      </c>
      <c r="U45" s="13" t="str">
        <v>YSM10</v>
      </c>
      <c r="V45" s="13">
        <v>1</v>
      </c>
      <c r="W45" s="92" t="str">
        <v>JPY</v>
      </c>
      <c r="X45" s="97">
        <v>5.11E-2</v>
      </c>
      <c r="Y45" s="92">
        <v>511000</v>
      </c>
      <c r="Z45" s="228">
        <v>0.12</v>
      </c>
      <c r="AB45" s="13"/>
      <c r="AC45" s="13"/>
      <c r="AD45" s="13"/>
      <c r="AE45" s="13"/>
      <c r="AF45" s="13"/>
      <c r="AG45" s="13"/>
      <c r="AH45" s="13"/>
      <c r="AI45" s="92"/>
      <c r="AJ45" s="118"/>
      <c r="AK45" s="97"/>
      <c r="AL45" s="92"/>
      <c r="AM45" s="228"/>
    </row>
    <row r="46" spans="1:39">
      <c r="A46" s="103"/>
      <c r="B46" s="40"/>
      <c r="P46" s="13">
        <v>2025</v>
      </c>
      <c r="Q46" s="13">
        <v>2</v>
      </c>
      <c r="R46" s="13" t="str">
        <v>EAST</v>
      </c>
      <c r="S46" s="13" t="str">
        <v>C49SHA20241203/HZY</v>
      </c>
      <c r="T46" s="13" t="str">
        <v>浙江德茵</v>
      </c>
      <c r="U46" s="13" t="str">
        <v>YSM10</v>
      </c>
      <c r="V46" s="13">
        <v>1</v>
      </c>
      <c r="W46" s="92" t="str">
        <v>RMB</v>
      </c>
      <c r="X46" s="97">
        <v>1.073</v>
      </c>
      <c r="Y46" s="92">
        <v>588725.66371681425</v>
      </c>
      <c r="Z46" s="228">
        <v>0.12</v>
      </c>
      <c r="AB46" s="13"/>
      <c r="AC46" s="13"/>
      <c r="AD46" s="13"/>
      <c r="AE46" s="13"/>
      <c r="AF46" s="13"/>
      <c r="AG46" s="13"/>
      <c r="AH46" s="13"/>
      <c r="AI46" s="92"/>
      <c r="AJ46" s="118"/>
      <c r="AK46" s="97"/>
      <c r="AL46" s="92"/>
      <c r="AM46" s="228"/>
    </row>
    <row r="47" spans="1:39">
      <c r="A47" s="103"/>
      <c r="B47" s="40"/>
      <c r="P47" s="13">
        <v>2025</v>
      </c>
      <c r="Q47" s="13">
        <v>2</v>
      </c>
      <c r="R47" s="13" t="str">
        <v>SOUTH</v>
      </c>
      <c r="S47" s="13" t="str">
        <v>C49SZX20240209JL/4600006197</v>
      </c>
      <c r="T47" s="13" t="str">
        <v>高伟</v>
      </c>
      <c r="U47" s="13" t="str">
        <v>YSM10</v>
      </c>
      <c r="V47" s="13">
        <v>1</v>
      </c>
      <c r="W47" s="92" t="str">
        <v>USD</v>
      </c>
      <c r="X47" s="97">
        <v>7.8</v>
      </c>
      <c r="Y47" s="92">
        <v>468000</v>
      </c>
      <c r="Z47" s="228">
        <v>0.12</v>
      </c>
      <c r="AB47" s="13"/>
      <c r="AC47" s="13"/>
      <c r="AD47" s="13"/>
      <c r="AE47" s="13"/>
      <c r="AF47" s="13"/>
      <c r="AG47" s="13"/>
      <c r="AH47" s="13"/>
      <c r="AI47" s="92"/>
      <c r="AJ47" s="118"/>
      <c r="AK47" s="97"/>
      <c r="AL47" s="92"/>
      <c r="AM47" s="228"/>
    </row>
    <row r="48" spans="1:39">
      <c r="A48" s="103"/>
      <c r="B48" s="40"/>
      <c r="P48" s="13">
        <v>2025</v>
      </c>
      <c r="Q48" s="13">
        <v>2</v>
      </c>
      <c r="R48" s="13" t="str">
        <v>SOUTH</v>
      </c>
      <c r="S48" s="13" t="str">
        <v>C49SZX20240209JL/4600006197</v>
      </c>
      <c r="T48" s="13" t="str">
        <v>高伟</v>
      </c>
      <c r="U48" s="13" t="str">
        <v>YSM10</v>
      </c>
      <c r="V48" s="13">
        <v>1</v>
      </c>
      <c r="W48" s="92" t="str">
        <v>USD</v>
      </c>
      <c r="X48" s="97">
        <v>7.8</v>
      </c>
      <c r="Y48" s="92">
        <v>468000</v>
      </c>
      <c r="Z48" s="228">
        <v>0.12</v>
      </c>
      <c r="AB48" s="13"/>
      <c r="AC48" s="13"/>
      <c r="AD48" s="13"/>
      <c r="AE48" s="13"/>
      <c r="AF48" s="13"/>
      <c r="AG48" s="13"/>
      <c r="AH48" s="13"/>
      <c r="AI48" s="92"/>
      <c r="AJ48" s="118"/>
      <c r="AK48" s="97"/>
      <c r="AL48" s="92"/>
      <c r="AM48" s="228"/>
    </row>
    <row r="49" spans="1:39">
      <c r="A49" s="103"/>
      <c r="B49" s="40"/>
      <c r="P49" s="13">
        <v>2025</v>
      </c>
      <c r="Q49" s="13">
        <v>2</v>
      </c>
      <c r="R49" s="13" t="str">
        <v>EAST</v>
      </c>
      <c r="S49" s="13" t="str">
        <v>C28SHA20241217/ZQR</v>
      </c>
      <c r="T49" s="13" t="str">
        <v>上海和贤</v>
      </c>
      <c r="U49" s="13" t="str">
        <v>HELLER 2043MK5 N2</v>
      </c>
      <c r="V49" s="13">
        <v>1</v>
      </c>
      <c r="W49" s="92" t="str">
        <v>RMB</v>
      </c>
      <c r="X49" s="97">
        <v>1.073</v>
      </c>
      <c r="Y49" s="92">
        <v>492345.57522123895</v>
      </c>
      <c r="Z49" s="228">
        <v>0.12</v>
      </c>
      <c r="AB49" s="13"/>
      <c r="AC49" s="13"/>
      <c r="AD49" s="13"/>
      <c r="AE49" s="13"/>
      <c r="AF49" s="13"/>
      <c r="AG49" s="13"/>
      <c r="AH49" s="13"/>
      <c r="AI49" s="92"/>
      <c r="AJ49" s="118"/>
      <c r="AK49" s="97"/>
      <c r="AL49" s="92"/>
      <c r="AM49" s="228"/>
    </row>
    <row r="50" spans="1:39">
      <c r="A50" s="103"/>
      <c r="B50" s="40"/>
      <c r="P50" s="13">
        <v>2025</v>
      </c>
      <c r="Q50" s="13">
        <v>2</v>
      </c>
      <c r="R50" s="13" t="str">
        <v>SOUTH</v>
      </c>
      <c r="S50" s="13" t="str">
        <v>C49SZX20250001MZ</v>
      </c>
      <c r="T50" s="13" t="str">
        <v>芯隆</v>
      </c>
      <c r="U50" s="13" t="str">
        <v>YSM10</v>
      </c>
      <c r="V50" s="13">
        <v>1</v>
      </c>
      <c r="W50" s="92" t="str">
        <v>JPY</v>
      </c>
      <c r="X50" s="97">
        <v>5.11E-2</v>
      </c>
      <c r="Y50" s="92">
        <v>408800</v>
      </c>
      <c r="Z50" s="228">
        <v>0.12</v>
      </c>
      <c r="AB50" s="13"/>
      <c r="AC50" s="13"/>
      <c r="AD50" s="13"/>
      <c r="AE50" s="13"/>
      <c r="AF50" s="13"/>
      <c r="AG50" s="13"/>
      <c r="AH50" s="13"/>
      <c r="AI50" s="92"/>
      <c r="AJ50" s="118"/>
      <c r="AK50" s="97"/>
      <c r="AL50" s="92"/>
      <c r="AM50" s="228"/>
    </row>
    <row r="51" spans="1:39">
      <c r="A51" s="103"/>
      <c r="B51" s="40"/>
      <c r="P51" s="13">
        <v>2025</v>
      </c>
      <c r="Q51" s="13">
        <v>2</v>
      </c>
      <c r="R51" s="13" t="str">
        <v>SOUTH</v>
      </c>
      <c r="S51" s="13" t="str">
        <v>C49SZX20250001MZ</v>
      </c>
      <c r="T51" s="13" t="str">
        <v>芯隆</v>
      </c>
      <c r="U51" s="13" t="str">
        <v>YSM20R</v>
      </c>
      <c r="V51" s="13">
        <v>1</v>
      </c>
      <c r="W51" s="92" t="str">
        <v>JPY</v>
      </c>
      <c r="X51" s="97">
        <v>5.11E-2</v>
      </c>
      <c r="Y51" s="92">
        <v>664300</v>
      </c>
      <c r="Z51" s="228">
        <v>0.12</v>
      </c>
      <c r="AB51" s="13"/>
      <c r="AC51" s="13"/>
      <c r="AD51" s="13"/>
      <c r="AE51" s="13"/>
      <c r="AF51" s="13"/>
      <c r="AG51" s="13"/>
      <c r="AH51" s="13"/>
      <c r="AI51" s="92"/>
      <c r="AJ51" s="118"/>
      <c r="AK51" s="97"/>
      <c r="AL51" s="92"/>
      <c r="AM51" s="228"/>
    </row>
    <row r="52" spans="1:39">
      <c r="A52" s="103"/>
      <c r="B52" s="40"/>
      <c r="P52" s="13">
        <v>2025</v>
      </c>
      <c r="Q52" s="13">
        <v>2</v>
      </c>
      <c r="R52" s="13" t="str">
        <v>SOUTH</v>
      </c>
      <c r="S52" s="13" t="str">
        <v>C49SZX20250003BY</v>
      </c>
      <c r="T52" s="13" t="str">
        <v>富瑞森</v>
      </c>
      <c r="U52" s="13" t="str">
        <v>YSM20R</v>
      </c>
      <c r="V52" s="13">
        <v>1</v>
      </c>
      <c r="W52" s="92" t="str">
        <v>JPY</v>
      </c>
      <c r="X52" s="97">
        <v>5.11E-2</v>
      </c>
      <c r="Y52" s="92">
        <v>646926</v>
      </c>
      <c r="Z52" s="228">
        <v>0.12</v>
      </c>
      <c r="AB52" s="13"/>
      <c r="AC52" s="13"/>
      <c r="AD52" s="13"/>
      <c r="AE52" s="13"/>
      <c r="AF52" s="13"/>
      <c r="AG52" s="13"/>
      <c r="AH52" s="13"/>
      <c r="AI52" s="92"/>
      <c r="AJ52" s="118"/>
      <c r="AK52" s="97"/>
      <c r="AL52" s="92"/>
      <c r="AM52" s="228"/>
    </row>
    <row r="53" spans="1:39">
      <c r="A53" s="103"/>
      <c r="B53" s="40"/>
      <c r="P53" s="13">
        <v>2025</v>
      </c>
      <c r="Q53" s="13">
        <v>2</v>
      </c>
      <c r="R53" s="13" t="str">
        <v>SOUTH</v>
      </c>
      <c r="S53" s="13" t="str">
        <v>C49SZX20250003BY</v>
      </c>
      <c r="T53" s="13" t="str">
        <v>富瑞森</v>
      </c>
      <c r="U53" s="13" t="str">
        <v>YSM10</v>
      </c>
      <c r="V53" s="13">
        <v>1</v>
      </c>
      <c r="W53" s="92" t="str">
        <v>JPY</v>
      </c>
      <c r="X53" s="97">
        <v>5.11E-2</v>
      </c>
      <c r="Y53" s="92">
        <v>459900</v>
      </c>
      <c r="Z53" s="228">
        <v>0.12</v>
      </c>
      <c r="AB53" s="13"/>
      <c r="AC53" s="13"/>
      <c r="AD53" s="13"/>
      <c r="AE53" s="13"/>
      <c r="AF53" s="13"/>
      <c r="AG53" s="13"/>
      <c r="AH53" s="13"/>
      <c r="AI53" s="92"/>
      <c r="AJ53" s="118"/>
      <c r="AK53" s="97"/>
      <c r="AL53" s="92"/>
      <c r="AM53" s="228"/>
    </row>
    <row r="54" spans="1:39">
      <c r="A54" s="103"/>
      <c r="B54" s="40"/>
      <c r="P54" s="13">
        <v>2025</v>
      </c>
      <c r="Q54" s="13">
        <v>2</v>
      </c>
      <c r="R54" s="13" t="str">
        <v>SOUTH</v>
      </c>
      <c r="S54" s="13" t="str">
        <v>C28SZX20240212DX</v>
      </c>
      <c r="T54" s="13" t="str">
        <v>欧洋佳优</v>
      </c>
      <c r="U54" s="13" t="str">
        <v>YSi-V</v>
      </c>
      <c r="V54" s="13">
        <v>1</v>
      </c>
      <c r="W54" s="92" t="str">
        <v>JPY</v>
      </c>
      <c r="X54" s="97">
        <v>5.11E-2</v>
      </c>
      <c r="Y54" s="92">
        <v>371752.5</v>
      </c>
      <c r="Z54" s="228">
        <v>0.12</v>
      </c>
      <c r="AB54" s="13"/>
      <c r="AC54" s="13"/>
      <c r="AD54" s="13"/>
      <c r="AE54" s="13"/>
      <c r="AF54" s="13"/>
      <c r="AG54" s="13"/>
      <c r="AH54" s="13"/>
      <c r="AI54" s="92"/>
      <c r="AJ54" s="118"/>
      <c r="AK54" s="97"/>
      <c r="AL54" s="92"/>
      <c r="AM54" s="228"/>
    </row>
    <row r="55" spans="1:39">
      <c r="A55" s="103"/>
      <c r="B55" s="40"/>
      <c r="P55" s="13">
        <v>2025</v>
      </c>
      <c r="Q55" s="13">
        <v>2</v>
      </c>
      <c r="R55" s="13" t="str">
        <v>SOUTH</v>
      </c>
      <c r="S55" s="13" t="str">
        <v>C28SZX20240213DX</v>
      </c>
      <c r="T55" s="13" t="str">
        <v>欧洋佳优</v>
      </c>
      <c r="U55" s="13" t="str">
        <v>DSP-10-YMH</v>
      </c>
      <c r="V55" s="13">
        <v>1</v>
      </c>
      <c r="W55" s="92" t="str">
        <v>RMB</v>
      </c>
      <c r="X55" s="97">
        <v>1.073</v>
      </c>
      <c r="Y55" s="92">
        <v>175193.36283185842</v>
      </c>
      <c r="Z55" s="228">
        <v>0.12</v>
      </c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28"/>
    </row>
    <row r="56" spans="1:39">
      <c r="A56" s="103"/>
      <c r="B56" s="40"/>
      <c r="P56" s="13">
        <v>2025</v>
      </c>
      <c r="Q56" s="13">
        <v>2</v>
      </c>
      <c r="R56" s="13" t="str">
        <v>SOUTH</v>
      </c>
      <c r="S56" s="13" t="str">
        <v>C49SZX20250007JL</v>
      </c>
      <c r="T56" s="13" t="str">
        <v>倍斯特</v>
      </c>
      <c r="U56" s="13" t="str">
        <v>YSM10</v>
      </c>
      <c r="V56" s="13">
        <v>1</v>
      </c>
      <c r="W56" s="92" t="str">
        <v>JPY</v>
      </c>
      <c r="X56" s="97">
        <v>5.11E-2</v>
      </c>
      <c r="Y56" s="92">
        <v>383250</v>
      </c>
      <c r="Z56" s="228">
        <v>0.12</v>
      </c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28"/>
    </row>
    <row r="57" spans="1:39">
      <c r="A57" s="103"/>
      <c r="B57" s="40"/>
      <c r="P57" s="13">
        <v>2025</v>
      </c>
      <c r="Q57" s="13">
        <v>2</v>
      </c>
      <c r="R57" s="13" t="str">
        <v>SOUTH</v>
      </c>
      <c r="S57" s="13" t="str">
        <v>C49SZX20250007JL</v>
      </c>
      <c r="T57" s="13" t="str">
        <v>倍斯特</v>
      </c>
      <c r="U57" s="13" t="str">
        <v>YSM20R</v>
      </c>
      <c r="V57" s="13">
        <v>1</v>
      </c>
      <c r="W57" s="92" t="str">
        <v>JPY</v>
      </c>
      <c r="X57" s="97">
        <v>5.11E-2</v>
      </c>
      <c r="Y57" s="92">
        <v>656124</v>
      </c>
      <c r="Z57" s="228">
        <v>0.12</v>
      </c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28"/>
    </row>
    <row r="58" spans="1:39">
      <c r="A58" s="103"/>
      <c r="B58" s="40"/>
      <c r="P58" s="13">
        <v>2025</v>
      </c>
      <c r="Q58" s="13">
        <v>2</v>
      </c>
      <c r="R58" s="13" t="str">
        <v>SOUTH</v>
      </c>
      <c r="S58" s="13" t="str">
        <v>C49SZX20250007JL</v>
      </c>
      <c r="T58" s="13" t="str">
        <v>倍斯特</v>
      </c>
      <c r="U58" s="13" t="str">
        <v>YSM20R</v>
      </c>
      <c r="V58" s="13">
        <v>1</v>
      </c>
      <c r="W58" s="92" t="str">
        <v>JPY</v>
      </c>
      <c r="X58" s="97">
        <v>5.11E-2</v>
      </c>
      <c r="Y58" s="92">
        <v>656124</v>
      </c>
      <c r="Z58" s="228">
        <v>0.12</v>
      </c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28"/>
    </row>
    <row r="59" spans="1:39">
      <c r="A59" s="103"/>
      <c r="B59" s="40"/>
      <c r="P59" s="13">
        <v>2025</v>
      </c>
      <c r="Q59" s="13">
        <v>2</v>
      </c>
      <c r="R59" s="13" t="str">
        <v>SOUTH</v>
      </c>
      <c r="S59" s="13" t="str">
        <v>C49SZX20250011SQ</v>
      </c>
      <c r="T59" s="13" t="str">
        <v>旭宇盛翔</v>
      </c>
      <c r="U59" s="13" t="str">
        <v>YSM20R</v>
      </c>
      <c r="V59" s="13">
        <v>1</v>
      </c>
      <c r="W59" s="92" t="str">
        <v>JPY</v>
      </c>
      <c r="X59" s="97">
        <v>5.11E-2</v>
      </c>
      <c r="Y59" s="92">
        <v>817600</v>
      </c>
      <c r="Z59" s="228">
        <v>0.12</v>
      </c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28"/>
    </row>
    <row r="60" spans="1:39">
      <c r="A60" s="103"/>
      <c r="B60" s="40"/>
      <c r="P60" s="13">
        <v>2025</v>
      </c>
      <c r="Q60" s="13">
        <v>2</v>
      </c>
      <c r="R60" s="13" t="str">
        <v>EAST</v>
      </c>
      <c r="S60" s="13" t="str">
        <v>C49SHA20250103/TWB</v>
      </c>
      <c r="T60" s="13" t="str">
        <v>鹰潭鼎桥</v>
      </c>
      <c r="U60" s="13" t="str">
        <v>YSM20R</v>
      </c>
      <c r="V60" s="13">
        <v>1</v>
      </c>
      <c r="W60" s="92" t="str">
        <v>RMB</v>
      </c>
      <c r="X60" s="97">
        <v>1.073</v>
      </c>
      <c r="Y60" s="92">
        <v>625796.38938053104</v>
      </c>
      <c r="Z60" s="228">
        <v>0.12</v>
      </c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28"/>
    </row>
    <row r="61" spans="1:39">
      <c r="A61" s="103"/>
      <c r="B61" s="40"/>
      <c r="P61" s="13">
        <v>2025</v>
      </c>
      <c r="Q61" s="13">
        <v>2</v>
      </c>
      <c r="R61" s="13" t="str">
        <v>EAST</v>
      </c>
      <c r="S61" s="13" t="str">
        <v>C49SHA20250107/TWB</v>
      </c>
      <c r="T61" s="13" t="str">
        <v>紫光未来科技（杭州）</v>
      </c>
      <c r="U61" s="13" t="str">
        <v>YSM20R</v>
      </c>
      <c r="V61" s="13">
        <v>1</v>
      </c>
      <c r="W61" s="92" t="str">
        <v>RMB</v>
      </c>
      <c r="X61" s="97">
        <v>1.073</v>
      </c>
      <c r="Y61" s="90">
        <v>837984.51327433635</v>
      </c>
      <c r="Z61" s="228">
        <v>0.12</v>
      </c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28"/>
    </row>
    <row r="62" spans="1:39">
      <c r="A62" s="103"/>
      <c r="B62" s="40"/>
      <c r="P62" s="13">
        <v>2025</v>
      </c>
      <c r="Q62" s="13">
        <v>2</v>
      </c>
      <c r="R62" s="13" t="str">
        <v>EAST</v>
      </c>
      <c r="S62" s="13" t="str">
        <v>C49SHA20250107/TWB</v>
      </c>
      <c r="T62" s="13" t="str">
        <v>紫光未来科技（杭州）</v>
      </c>
      <c r="U62" s="13" t="str">
        <v>YSM20R</v>
      </c>
      <c r="V62" s="13">
        <v>1</v>
      </c>
      <c r="W62" s="92" t="str">
        <v>RMB</v>
      </c>
      <c r="X62" s="97">
        <v>1.073</v>
      </c>
      <c r="Y62" s="90">
        <v>837984.51327433635</v>
      </c>
      <c r="Z62" s="228">
        <v>0.12</v>
      </c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28"/>
    </row>
    <row r="63" spans="1:39">
      <c r="A63" s="103"/>
      <c r="B63" s="40"/>
      <c r="P63" s="13">
        <v>2025</v>
      </c>
      <c r="Q63" s="13">
        <v>2</v>
      </c>
      <c r="R63" s="13" t="str">
        <v>EAST</v>
      </c>
      <c r="S63" s="13" t="str">
        <v>C49SHA20250107/TWB</v>
      </c>
      <c r="T63" s="13" t="str">
        <v>紫光未来科技（杭州）</v>
      </c>
      <c r="U63" s="13" t="str">
        <v>YSM10</v>
      </c>
      <c r="V63" s="13">
        <v>1</v>
      </c>
      <c r="W63" s="92" t="str">
        <v>RMB</v>
      </c>
      <c r="X63" s="97">
        <v>1.073</v>
      </c>
      <c r="Y63" s="90">
        <v>837984.51327433635</v>
      </c>
      <c r="Z63" s="228">
        <v>0.12</v>
      </c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28"/>
    </row>
    <row r="64" spans="1:39">
      <c r="A64" s="103"/>
      <c r="B64" s="40"/>
      <c r="P64" s="13">
        <v>2025</v>
      </c>
      <c r="Q64" s="13">
        <v>2</v>
      </c>
      <c r="R64" s="13" t="str">
        <v>EAST</v>
      </c>
      <c r="S64" s="13" t="str">
        <v>C49SHA20250107/TWB</v>
      </c>
      <c r="T64" s="13" t="str">
        <v>紫光未来科技（杭州）</v>
      </c>
      <c r="U64" s="13" t="str">
        <v>YSM10</v>
      </c>
      <c r="V64" s="13">
        <v>1</v>
      </c>
      <c r="W64" s="92" t="str">
        <v>RMB</v>
      </c>
      <c r="X64" s="97">
        <v>1.073</v>
      </c>
      <c r="Y64" s="90">
        <v>837984.51327433635</v>
      </c>
      <c r="Z64" s="228">
        <v>0.12</v>
      </c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28"/>
    </row>
    <row r="65" spans="1:39">
      <c r="A65" s="103"/>
      <c r="B65" s="40"/>
      <c r="P65" s="13">
        <v>2025</v>
      </c>
      <c r="Q65" s="13">
        <v>2</v>
      </c>
      <c r="R65" s="13" t="str">
        <v>SOUTH</v>
      </c>
      <c r="S65" s="13" t="str">
        <v>C49SZX20250013MZ</v>
      </c>
      <c r="T65" s="13" t="str">
        <v>魔乐视</v>
      </c>
      <c r="U65" s="13" t="str">
        <v>YSM20R</v>
      </c>
      <c r="V65" s="13">
        <v>1</v>
      </c>
      <c r="W65" s="92" t="str">
        <v>JPY</v>
      </c>
      <c r="X65" s="97">
        <v>5.11E-2</v>
      </c>
      <c r="Y65" s="90">
        <v>654080</v>
      </c>
      <c r="Z65" s="228">
        <v>0.12</v>
      </c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8"/>
    </row>
    <row r="66" spans="1:39">
      <c r="A66" s="103"/>
      <c r="B66" s="40"/>
      <c r="P66" s="13">
        <v>2025</v>
      </c>
      <c r="Q66" s="13">
        <v>2</v>
      </c>
      <c r="R66" s="13" t="str">
        <v>SOUTH</v>
      </c>
      <c r="S66" s="13" t="str">
        <v>C49SZX20250013MZ</v>
      </c>
      <c r="T66" s="13" t="str">
        <v>魔乐视</v>
      </c>
      <c r="U66" s="13" t="str">
        <v>YSM20R</v>
      </c>
      <c r="V66" s="13">
        <v>1</v>
      </c>
      <c r="W66" s="92" t="str">
        <v>JPY</v>
      </c>
      <c r="X66" s="97">
        <v>5.11E-2</v>
      </c>
      <c r="Y66" s="90">
        <v>654080</v>
      </c>
      <c r="Z66" s="228">
        <v>0.12</v>
      </c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8"/>
    </row>
    <row r="67" spans="1:39">
      <c r="A67" s="103"/>
      <c r="B67" s="40"/>
      <c r="P67" s="13">
        <v>2025</v>
      </c>
      <c r="Q67" s="13">
        <v>2</v>
      </c>
      <c r="R67" s="13" t="str">
        <v>WEST</v>
      </c>
      <c r="S67" s="13" t="str">
        <v>C49CTU20250118/FZM</v>
      </c>
      <c r="T67" s="13" t="str">
        <v>四川蓝景光电</v>
      </c>
      <c r="U67" s="13" t="str">
        <v>YSM10</v>
      </c>
      <c r="V67" s="13">
        <v>1</v>
      </c>
      <c r="W67" s="92" t="str">
        <v>RMB</v>
      </c>
      <c r="X67" s="97">
        <v>1.073</v>
      </c>
      <c r="Y67" s="90">
        <v>402633.27964601771</v>
      </c>
      <c r="Z67" s="228">
        <v>0.12</v>
      </c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8"/>
    </row>
    <row r="68" spans="1:39">
      <c r="A68" s="103"/>
      <c r="B68" s="40"/>
      <c r="P68" s="13">
        <v>2025</v>
      </c>
      <c r="Q68" s="13">
        <v>2</v>
      </c>
      <c r="R68" s="13" t="str">
        <v>WEST</v>
      </c>
      <c r="S68" s="13" t="str">
        <v>C49CTU20250118/FZM</v>
      </c>
      <c r="T68" s="13" t="str">
        <v>四川蓝景光电</v>
      </c>
      <c r="U68" s="13" t="str">
        <v>YSM10</v>
      </c>
      <c r="V68" s="13">
        <v>1</v>
      </c>
      <c r="W68" s="92" t="str">
        <v>RMB</v>
      </c>
      <c r="X68" s="97">
        <v>1.073</v>
      </c>
      <c r="Y68" s="90">
        <v>402633.27964601771</v>
      </c>
      <c r="Z68" s="228">
        <v>0.12</v>
      </c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8"/>
    </row>
    <row r="69" spans="1:39">
      <c r="A69" s="103"/>
      <c r="B69" s="40"/>
      <c r="P69" s="13">
        <v>2025</v>
      </c>
      <c r="Q69" s="13">
        <v>2</v>
      </c>
      <c r="R69" s="13" t="str">
        <v>WEST</v>
      </c>
      <c r="S69" s="13" t="str">
        <v>C28XIY20250122/LJY</v>
      </c>
      <c r="T69" s="13" t="str">
        <v>河南铨宝</v>
      </c>
      <c r="U69" s="13" t="str">
        <v>YSi-V</v>
      </c>
      <c r="V69" s="13">
        <v>1</v>
      </c>
      <c r="W69" s="92" t="str">
        <v>RMB</v>
      </c>
      <c r="X69" s="97">
        <v>1.073</v>
      </c>
      <c r="Y69" s="90">
        <v>427300.88495575223</v>
      </c>
      <c r="Z69" s="228">
        <v>0.12</v>
      </c>
      <c r="AA69" s="13"/>
      <c r="AB69" s="13"/>
      <c r="AC69" s="13"/>
      <c r="AD69" s="13"/>
      <c r="AE69" s="13"/>
      <c r="AF69" s="13"/>
      <c r="AG69" s="13"/>
      <c r="AH69" s="13"/>
      <c r="AI69" s="92"/>
      <c r="AJ69" s="118"/>
      <c r="AK69" s="97"/>
      <c r="AL69" s="92"/>
      <c r="AM69" s="228"/>
    </row>
    <row r="70" spans="1:39">
      <c r="A70" s="103"/>
      <c r="B70" s="40"/>
      <c r="P70" s="13">
        <v>2025</v>
      </c>
      <c r="Q70" s="13">
        <v>2</v>
      </c>
      <c r="R70" s="13" t="str">
        <v>WEST</v>
      </c>
      <c r="S70" s="13" t="str">
        <v>C28XIY20250122/LJY</v>
      </c>
      <c r="T70" s="13" t="str">
        <v>河南铨宝</v>
      </c>
      <c r="U70" s="13" t="str">
        <v>YSi-V</v>
      </c>
      <c r="V70" s="13">
        <v>1</v>
      </c>
      <c r="W70" s="92" t="str">
        <v>RMB</v>
      </c>
      <c r="X70" s="97">
        <v>1.073</v>
      </c>
      <c r="Y70" s="90">
        <v>427300.88495575223</v>
      </c>
      <c r="Z70" s="228">
        <v>0.12</v>
      </c>
      <c r="AA70" s="13"/>
      <c r="AB70" s="13"/>
      <c r="AC70" s="13"/>
      <c r="AD70" s="13"/>
      <c r="AE70" s="13"/>
      <c r="AF70" s="13"/>
      <c r="AG70" s="13"/>
      <c r="AH70" s="13"/>
      <c r="AI70" s="92"/>
      <c r="AJ70" s="118"/>
      <c r="AK70" s="97"/>
      <c r="AL70" s="92"/>
      <c r="AM70" s="228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8"/>
      <c r="AA71" s="13"/>
      <c r="AB71" s="13"/>
      <c r="AC71" s="13"/>
      <c r="AD71" s="13"/>
      <c r="AE71" s="13"/>
      <c r="AF71" s="13"/>
      <c r="AG71" s="13"/>
      <c r="AH71" s="13"/>
      <c r="AI71" s="92"/>
      <c r="AJ71" s="118"/>
      <c r="AK71" s="97"/>
      <c r="AL71" s="92"/>
      <c r="AM71" s="228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8"/>
      <c r="AA72" s="13"/>
      <c r="AB72" s="13"/>
      <c r="AC72" s="13"/>
      <c r="AD72" s="13"/>
      <c r="AE72" s="13"/>
      <c r="AF72" s="13"/>
      <c r="AG72" s="13"/>
      <c r="AH72" s="13"/>
      <c r="AI72" s="92"/>
      <c r="AJ72" s="118"/>
      <c r="AK72" s="97"/>
      <c r="AL72" s="92"/>
      <c r="AM72" s="228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8"/>
      <c r="AA73" s="13"/>
      <c r="AB73" s="13"/>
      <c r="AC73" s="13"/>
      <c r="AD73" s="13"/>
      <c r="AE73" s="13"/>
      <c r="AF73" s="13"/>
      <c r="AG73" s="13"/>
      <c r="AH73" s="13"/>
      <c r="AI73" s="92"/>
      <c r="AJ73" s="118"/>
      <c r="AK73" s="97"/>
      <c r="AL73" s="92"/>
      <c r="AM73" s="228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8"/>
      <c r="AA74" s="13"/>
      <c r="AB74" s="13"/>
      <c r="AC74" s="13"/>
      <c r="AD74" s="13"/>
      <c r="AE74" s="13"/>
      <c r="AF74" s="13"/>
      <c r="AG74" s="13"/>
      <c r="AH74" s="13"/>
      <c r="AI74" s="92"/>
      <c r="AJ74" s="118"/>
      <c r="AK74" s="97"/>
      <c r="AL74" s="92"/>
      <c r="AM74" s="228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8"/>
      <c r="AA75" s="13"/>
      <c r="AB75" s="13"/>
      <c r="AC75" s="13"/>
      <c r="AD75" s="13"/>
      <c r="AE75" s="13"/>
      <c r="AF75" s="13"/>
      <c r="AG75" s="13"/>
      <c r="AH75" s="13"/>
      <c r="AI75" s="92"/>
      <c r="AJ75" s="118"/>
      <c r="AK75" s="97"/>
      <c r="AL75" s="92"/>
      <c r="AM75" s="228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8"/>
      <c r="AA76" s="13"/>
      <c r="AB76" s="13"/>
      <c r="AC76" s="13"/>
      <c r="AD76" s="13"/>
      <c r="AE76" s="13"/>
      <c r="AF76" s="13"/>
      <c r="AG76" s="13"/>
      <c r="AH76" s="13"/>
      <c r="AI76" s="92"/>
      <c r="AJ76" s="118"/>
      <c r="AK76" s="97"/>
      <c r="AL76" s="92"/>
      <c r="AM76" s="228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8"/>
      <c r="AA77" s="13"/>
      <c r="AB77" s="13"/>
      <c r="AC77" s="13"/>
      <c r="AD77" s="13"/>
      <c r="AE77" s="13"/>
      <c r="AF77" s="13"/>
      <c r="AG77" s="13"/>
      <c r="AH77" s="13"/>
      <c r="AI77" s="92"/>
      <c r="AJ77" s="118"/>
      <c r="AK77" s="97"/>
      <c r="AL77" s="92"/>
      <c r="AM77" s="228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8"/>
      <c r="AA78" s="13"/>
      <c r="AB78" s="13"/>
      <c r="AC78" s="13"/>
      <c r="AD78" s="13"/>
      <c r="AE78" s="13"/>
      <c r="AF78" s="13"/>
      <c r="AG78" s="13"/>
      <c r="AH78" s="13"/>
      <c r="AI78" s="92"/>
      <c r="AJ78" s="118"/>
      <c r="AK78" s="97"/>
      <c r="AL78" s="92"/>
      <c r="AM78" s="228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8"/>
      <c r="AA79" s="13"/>
      <c r="AB79" s="13"/>
      <c r="AC79" s="13"/>
      <c r="AD79" s="13"/>
      <c r="AE79" s="13"/>
      <c r="AF79" s="13"/>
      <c r="AG79" s="13"/>
      <c r="AH79" s="13"/>
      <c r="AI79" s="92"/>
      <c r="AJ79" s="118"/>
      <c r="AK79" s="97"/>
      <c r="AL79" s="92"/>
      <c r="AM79" s="228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8"/>
      <c r="AA80" s="13"/>
      <c r="AB80" s="13"/>
      <c r="AC80" s="13"/>
      <c r="AD80" s="13"/>
      <c r="AE80" s="13"/>
      <c r="AF80" s="13"/>
      <c r="AG80" s="13"/>
      <c r="AH80" s="13"/>
      <c r="AI80" s="92"/>
      <c r="AJ80" s="118"/>
      <c r="AK80" s="97"/>
      <c r="AL80" s="92"/>
      <c r="AM80" s="228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8"/>
      <c r="AA81" s="13"/>
      <c r="AB81" s="13"/>
      <c r="AC81" s="13"/>
      <c r="AD81" s="13"/>
      <c r="AE81" s="13"/>
      <c r="AF81" s="13"/>
      <c r="AG81" s="13"/>
      <c r="AH81" s="13"/>
      <c r="AI81" s="92"/>
      <c r="AJ81" s="118"/>
      <c r="AK81" s="97"/>
      <c r="AL81" s="92"/>
      <c r="AM81" s="228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8"/>
      <c r="AA82" s="13"/>
      <c r="AB82" s="13"/>
      <c r="AC82" s="13"/>
      <c r="AD82" s="13"/>
      <c r="AE82" s="13"/>
      <c r="AF82" s="13"/>
      <c r="AG82" s="13"/>
      <c r="AH82" s="13"/>
      <c r="AI82" s="92"/>
      <c r="AJ82" s="118"/>
      <c r="AK82" s="97"/>
      <c r="AL82" s="92"/>
      <c r="AM82" s="228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8"/>
      <c r="AA83" s="13"/>
      <c r="AB83" s="13"/>
      <c r="AC83" s="13"/>
      <c r="AD83" s="13"/>
      <c r="AE83" s="13"/>
      <c r="AF83" s="13"/>
      <c r="AG83" s="13"/>
      <c r="AH83" s="13"/>
      <c r="AI83" s="92"/>
      <c r="AJ83" s="118"/>
      <c r="AK83" s="97"/>
      <c r="AL83" s="92"/>
      <c r="AM83" s="228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8"/>
      <c r="AA84" s="13"/>
      <c r="AB84" s="13"/>
      <c r="AC84" s="13"/>
      <c r="AD84" s="13"/>
      <c r="AE84" s="13"/>
      <c r="AF84" s="13"/>
      <c r="AG84" s="13"/>
      <c r="AH84" s="13"/>
      <c r="AI84" s="92"/>
      <c r="AJ84" s="118"/>
      <c r="AK84" s="97"/>
      <c r="AL84" s="92"/>
      <c r="AM84" s="228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8"/>
      <c r="AA85" s="13"/>
      <c r="AB85" s="13"/>
      <c r="AC85" s="13"/>
      <c r="AD85" s="13"/>
      <c r="AE85" s="13"/>
      <c r="AF85" s="13"/>
      <c r="AG85" s="13"/>
      <c r="AH85" s="13"/>
      <c r="AI85" s="92"/>
      <c r="AJ85" s="118"/>
      <c r="AK85" s="97"/>
      <c r="AL85" s="92"/>
      <c r="AM85" s="228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8"/>
      <c r="AA86" s="13"/>
      <c r="AB86" s="13"/>
      <c r="AC86" s="13"/>
      <c r="AD86" s="13"/>
      <c r="AE86" s="13"/>
      <c r="AF86" s="13"/>
      <c r="AG86" s="13"/>
      <c r="AH86" s="13"/>
      <c r="AI86" s="92"/>
      <c r="AJ86" s="118"/>
      <c r="AK86" s="97"/>
      <c r="AL86" s="92"/>
      <c r="AM86" s="228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8"/>
      <c r="AA87" s="13"/>
      <c r="AB87" s="13"/>
      <c r="AC87" s="13"/>
      <c r="AD87" s="13"/>
      <c r="AE87" s="13"/>
      <c r="AF87" s="13"/>
      <c r="AG87" s="13"/>
      <c r="AH87" s="13"/>
      <c r="AI87" s="92"/>
      <c r="AJ87" s="118"/>
      <c r="AK87" s="97"/>
      <c r="AL87" s="92"/>
      <c r="AM87" s="228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8"/>
      <c r="AA88" s="13"/>
      <c r="AB88" s="13"/>
      <c r="AC88" s="13"/>
      <c r="AD88" s="13"/>
      <c r="AE88" s="13"/>
      <c r="AF88" s="13"/>
      <c r="AG88" s="13"/>
      <c r="AH88" s="13"/>
      <c r="AI88" s="92"/>
      <c r="AJ88" s="118"/>
      <c r="AK88" s="97"/>
      <c r="AL88" s="92"/>
      <c r="AM88" s="228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8"/>
      <c r="AA89" s="13"/>
      <c r="AB89" s="13"/>
      <c r="AC89" s="13"/>
      <c r="AD89" s="13"/>
      <c r="AE89" s="13"/>
      <c r="AF89" s="13"/>
      <c r="AM89" s="228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8"/>
      <c r="AA90" s="13"/>
      <c r="AB90" s="13"/>
      <c r="AC90" s="13"/>
      <c r="AD90" s="13"/>
      <c r="AE90" s="13"/>
      <c r="AF90" s="13"/>
      <c r="AM90" s="228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8"/>
      <c r="AA91" s="13"/>
      <c r="AB91" s="13"/>
      <c r="AC91" s="13"/>
      <c r="AD91" s="13"/>
      <c r="AE91" s="13"/>
      <c r="AF91" s="13"/>
      <c r="AM91" s="228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8"/>
      <c r="AA92" s="13"/>
      <c r="AB92" s="13"/>
      <c r="AC92" s="13"/>
      <c r="AD92" s="13"/>
      <c r="AE92" s="13"/>
      <c r="AF92" s="13"/>
      <c r="AM92" s="228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8"/>
      <c r="AA93" s="13"/>
      <c r="AB93" s="13"/>
      <c r="AC93" s="13"/>
      <c r="AD93" s="13"/>
      <c r="AE93" s="13"/>
      <c r="AF93" s="13"/>
      <c r="AM93" s="228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8"/>
      <c r="AA94" s="13"/>
      <c r="AB94" s="13"/>
      <c r="AC94" s="13"/>
      <c r="AD94" s="13"/>
      <c r="AE94" s="13"/>
      <c r="AF94" s="13"/>
      <c r="AM94" s="228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8"/>
      <c r="AA95" s="13"/>
      <c r="AB95" s="13"/>
      <c r="AC95" s="13"/>
      <c r="AD95" s="13"/>
      <c r="AE95" s="13"/>
      <c r="AF95" s="13"/>
      <c r="AM95" s="228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8"/>
      <c r="AA96" s="13"/>
      <c r="AB96" s="13"/>
      <c r="AC96" s="13"/>
      <c r="AM96" s="228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8"/>
      <c r="AA97" s="13"/>
      <c r="AB97" s="13"/>
      <c r="AC97" s="13"/>
      <c r="AM97" s="228"/>
    </row>
    <row r="98" spans="1:39">
      <c r="A98" s="103"/>
      <c r="B98" s="40"/>
      <c r="T98" s="13"/>
      <c r="U98" s="13"/>
      <c r="V98" s="13"/>
      <c r="W98" s="90"/>
      <c r="X98" s="97"/>
      <c r="Y98" s="90"/>
      <c r="Z98" s="228"/>
      <c r="AA98" s="13"/>
      <c r="AB98" s="13"/>
      <c r="AC98" s="13"/>
      <c r="AM98" s="228"/>
    </row>
    <row r="99" spans="1:39">
      <c r="A99" s="103"/>
      <c r="B99" s="40"/>
      <c r="T99" s="13"/>
      <c r="U99" s="13"/>
      <c r="V99" s="13"/>
      <c r="W99" s="90"/>
      <c r="X99" s="97"/>
      <c r="Y99" s="90"/>
      <c r="Z99" s="228"/>
      <c r="AA99" s="13"/>
      <c r="AB99" s="13"/>
      <c r="AC99" s="13"/>
      <c r="AM99" s="228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8"/>
      <c r="AA100" s="13"/>
      <c r="AB100" s="13"/>
      <c r="AC100" s="13"/>
      <c r="AM100" s="228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8"/>
      <c r="AA101" s="13"/>
      <c r="AB101" s="13"/>
      <c r="AC101" s="13"/>
      <c r="AM101" s="228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8"/>
      <c r="AA102" s="13"/>
      <c r="AB102" s="13"/>
      <c r="AC102" s="13"/>
      <c r="AM102" s="228"/>
    </row>
    <row r="103" spans="1:39">
      <c r="A103" s="103"/>
      <c r="B103" s="40"/>
      <c r="V103" s="13"/>
      <c r="W103" s="90"/>
      <c r="X103" s="97"/>
      <c r="Y103" s="90"/>
      <c r="Z103" s="228"/>
      <c r="AA103" s="13"/>
      <c r="AB103" s="13"/>
      <c r="AC103" s="13"/>
      <c r="AM103" s="228"/>
    </row>
    <row r="104" spans="1:39">
      <c r="A104" s="103"/>
      <c r="B104" s="40"/>
      <c r="V104" s="13"/>
      <c r="W104" s="90"/>
      <c r="X104" s="97"/>
      <c r="Y104" s="90"/>
      <c r="Z104" s="228"/>
      <c r="AA104" s="13"/>
      <c r="AB104" s="13"/>
      <c r="AC104" s="13"/>
      <c r="AM104" s="228"/>
    </row>
    <row r="105" spans="1:39">
      <c r="A105" s="103"/>
      <c r="B105" s="40"/>
      <c r="V105" s="13"/>
      <c r="W105" s="90"/>
      <c r="X105" s="97"/>
      <c r="Y105" s="90"/>
      <c r="Z105" s="228"/>
      <c r="AA105" s="13"/>
      <c r="AB105" s="13"/>
      <c r="AC105" s="13"/>
      <c r="AM105" s="228"/>
    </row>
    <row r="106" spans="1:39">
      <c r="A106" s="103"/>
      <c r="B106" s="40"/>
      <c r="V106" s="13"/>
      <c r="W106" s="90"/>
      <c r="X106" s="97"/>
      <c r="Y106" s="90"/>
      <c r="Z106" s="228"/>
      <c r="AA106" s="13"/>
      <c r="AB106" s="13"/>
      <c r="AC106" s="13"/>
      <c r="AM106" s="228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5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5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8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8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8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8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8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8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8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8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8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8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8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8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8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8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8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8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8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8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8"/>
    </row>
    <row r="128" spans="1:39">
      <c r="A128" s="103"/>
      <c r="B128" s="40"/>
      <c r="V128" s="13"/>
      <c r="X128" s="97"/>
      <c r="AA128" s="13"/>
      <c r="AB128" s="13"/>
      <c r="AC128" s="13"/>
      <c r="AM128" s="228"/>
    </row>
    <row r="129" spans="1:39">
      <c r="A129" s="103"/>
      <c r="B129" s="40"/>
      <c r="V129" s="13"/>
      <c r="X129" s="97"/>
      <c r="AA129" s="13"/>
      <c r="AB129" s="13"/>
      <c r="AC129" s="13"/>
      <c r="AM129" s="228"/>
    </row>
    <row r="130" spans="1:39">
      <c r="A130" s="103"/>
      <c r="B130" s="40"/>
      <c r="V130" s="13"/>
      <c r="X130" s="97"/>
      <c r="AA130" s="13"/>
      <c r="AB130" s="13"/>
      <c r="AC130" s="13"/>
      <c r="AM130" s="228"/>
    </row>
    <row r="131" spans="1:39">
      <c r="A131" s="103"/>
      <c r="B131" s="40"/>
      <c r="V131" s="13"/>
      <c r="X131" s="97"/>
      <c r="AA131" s="13"/>
      <c r="AB131" s="13"/>
      <c r="AC131" s="13"/>
      <c r="AM131" s="228"/>
    </row>
    <row r="132" spans="1:39">
      <c r="A132" s="103"/>
      <c r="B132" s="40"/>
      <c r="V132" s="13"/>
      <c r="X132" s="97"/>
      <c r="AA132" s="13"/>
      <c r="AB132" s="13"/>
      <c r="AC132" s="13"/>
      <c r="AM132" s="228"/>
    </row>
    <row r="133" spans="1:39">
      <c r="A133" s="103"/>
      <c r="B133" s="40"/>
      <c r="V133" s="13"/>
      <c r="X133" s="97"/>
      <c r="AA133" s="13"/>
      <c r="AB133" s="13"/>
      <c r="AC133" s="13"/>
      <c r="AM133" s="228"/>
    </row>
    <row r="134" spans="1:39">
      <c r="A134" s="103"/>
      <c r="B134" s="40"/>
      <c r="V134" s="13"/>
      <c r="X134" s="97"/>
      <c r="AA134" s="13"/>
      <c r="AB134" s="13"/>
      <c r="AC134" s="13"/>
      <c r="AM134" s="228"/>
    </row>
    <row r="135" spans="1:39">
      <c r="A135" s="103"/>
      <c r="B135" s="40"/>
      <c r="V135" s="13"/>
      <c r="X135" s="97"/>
      <c r="AA135" s="13"/>
      <c r="AB135" s="13"/>
      <c r="AC135" s="13"/>
      <c r="AM135" s="228"/>
    </row>
    <row r="136" spans="1:39">
      <c r="A136" s="103"/>
      <c r="B136" s="40"/>
      <c r="V136" s="13"/>
      <c r="X136" s="97"/>
      <c r="AA136" s="13"/>
      <c r="AB136" s="13"/>
      <c r="AC136" s="13"/>
      <c r="AM136" s="228"/>
    </row>
    <row r="137" spans="1:39">
      <c r="A137" s="103"/>
      <c r="B137" s="40"/>
      <c r="V137" s="13"/>
      <c r="X137" s="97"/>
      <c r="AA137" s="13"/>
      <c r="AB137" s="13"/>
      <c r="AC137" s="13"/>
      <c r="AM137" s="228"/>
    </row>
    <row r="138" spans="1:39">
      <c r="A138" s="103"/>
      <c r="B138" s="40"/>
      <c r="V138" s="13"/>
      <c r="X138" s="97"/>
      <c r="AA138" s="13"/>
      <c r="AB138" s="13"/>
      <c r="AC138" s="13"/>
      <c r="AM138" s="228"/>
    </row>
    <row r="139" spans="1:39">
      <c r="A139" s="103"/>
      <c r="B139" s="40"/>
      <c r="V139" s="13"/>
      <c r="X139" s="97"/>
      <c r="AA139" s="13"/>
      <c r="AB139" s="13"/>
      <c r="AC139" s="13"/>
      <c r="AM139" s="228"/>
    </row>
    <row r="140" spans="1:39">
      <c r="A140" s="103"/>
      <c r="B140" s="40"/>
      <c r="V140" s="13"/>
      <c r="X140" s="97"/>
      <c r="AA140" s="13"/>
      <c r="AB140" s="13"/>
      <c r="AC140" s="13"/>
      <c r="AM140" s="228"/>
    </row>
    <row r="141" spans="1:39">
      <c r="A141" s="103"/>
      <c r="B141" s="40"/>
      <c r="V141" s="13"/>
      <c r="X141" s="97"/>
      <c r="AA141" s="13"/>
      <c r="AB141" s="13"/>
      <c r="AC141" s="13"/>
      <c r="AM141" s="228"/>
    </row>
    <row r="142" spans="1:39">
      <c r="A142" s="103"/>
      <c r="B142" s="40"/>
      <c r="V142" s="13"/>
      <c r="X142" s="97"/>
      <c r="AA142" s="13"/>
      <c r="AB142" s="13"/>
      <c r="AC142" s="13"/>
      <c r="AM142" s="228"/>
    </row>
    <row r="143" spans="1:39">
      <c r="A143" s="103"/>
      <c r="B143" s="40"/>
      <c r="V143" s="13"/>
      <c r="X143" s="97"/>
      <c r="AA143" s="13"/>
      <c r="AB143" s="13"/>
      <c r="AC143" s="13"/>
      <c r="AM143" s="228"/>
    </row>
    <row r="144" spans="1:39">
      <c r="A144" s="103"/>
      <c r="B144" s="40"/>
      <c r="X144" s="97"/>
      <c r="AA144" s="13"/>
      <c r="AB144" s="13"/>
      <c r="AC144" s="13"/>
      <c r="AM144" s="228"/>
    </row>
    <row r="145" spans="1:39">
      <c r="A145" s="103"/>
      <c r="B145" s="40"/>
      <c r="X145" s="97"/>
      <c r="AM145" s="228"/>
    </row>
    <row r="146" spans="1:39">
      <c r="A146" s="103"/>
      <c r="B146" s="40"/>
      <c r="X146" s="97"/>
      <c r="AM146" s="228"/>
    </row>
    <row r="147" spans="1:39">
      <c r="A147" s="103"/>
      <c r="B147" s="40"/>
      <c r="X147" s="97"/>
      <c r="AM147" s="228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AB10:AI11"/>
    <mergeCell ref="P1:P2"/>
    <mergeCell ref="P3:P5"/>
    <mergeCell ref="P19:Z19"/>
    <mergeCell ref="AB19:AM19"/>
    <mergeCell ref="C19:E19"/>
    <mergeCell ref="C21:D21"/>
    <mergeCell ref="C22:D22"/>
    <mergeCell ref="C20:D20"/>
    <mergeCell ref="P10:V11"/>
  </mergeCells>
  <phoneticPr fontId="5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89:AC1048576 AD10:AD18 AD20:AD8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A3" sqref="A3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2026</v>
      </c>
      <c r="B2" s="15">
        <v>12</v>
      </c>
      <c r="C2" t="s">
        <v>3699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2025</v>
      </c>
      <c r="B3" s="15">
        <v>11</v>
      </c>
      <c r="C3" t="s">
        <v>3698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2024</v>
      </c>
      <c r="B4" s="15">
        <v>10</v>
      </c>
      <c r="C4" t="s">
        <v>3173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2023</v>
      </c>
      <c r="B5" s="15">
        <v>9</v>
      </c>
      <c r="C5" t="s">
        <v>56</v>
      </c>
      <c r="E5" t="s">
        <v>3246</v>
      </c>
      <c r="F5" t="s">
        <v>3247</v>
      </c>
      <c r="G5" s="110">
        <v>43556</v>
      </c>
    </row>
    <row r="6" spans="1:7">
      <c r="A6" s="15">
        <v>2022</v>
      </c>
      <c r="B6" s="15">
        <v>8</v>
      </c>
      <c r="C6" t="s">
        <v>55</v>
      </c>
      <c r="E6" t="s">
        <v>3248</v>
      </c>
      <c r="F6" t="s">
        <v>3249</v>
      </c>
      <c r="G6" s="110">
        <v>43586</v>
      </c>
    </row>
    <row r="7" spans="1:7">
      <c r="A7" s="15">
        <v>2021</v>
      </c>
      <c r="B7" s="15">
        <v>7</v>
      </c>
      <c r="C7" t="s">
        <v>54</v>
      </c>
      <c r="E7" t="s">
        <v>3250</v>
      </c>
      <c r="F7" t="s">
        <v>2071</v>
      </c>
      <c r="G7" s="110">
        <v>43617</v>
      </c>
    </row>
    <row r="8" spans="1:7">
      <c r="A8" s="15">
        <v>2020</v>
      </c>
      <c r="B8" s="15">
        <v>6</v>
      </c>
      <c r="C8" t="s">
        <v>49</v>
      </c>
      <c r="E8" t="s">
        <v>3251</v>
      </c>
      <c r="F8" t="s">
        <v>2075</v>
      </c>
      <c r="G8" s="110">
        <v>43647</v>
      </c>
    </row>
    <row r="9" spans="1:7">
      <c r="A9" s="15">
        <v>2019</v>
      </c>
      <c r="B9" s="15">
        <v>5</v>
      </c>
      <c r="C9" t="s">
        <v>48</v>
      </c>
      <c r="E9" t="s">
        <v>3252</v>
      </c>
      <c r="F9" t="s">
        <v>3253</v>
      </c>
      <c r="G9" s="110">
        <v>43678</v>
      </c>
    </row>
    <row r="10" spans="1:7">
      <c r="A10" s="15">
        <v>2018</v>
      </c>
      <c r="B10" s="15">
        <v>4</v>
      </c>
      <c r="C10" t="s">
        <v>42</v>
      </c>
      <c r="E10" t="s">
        <v>3254</v>
      </c>
      <c r="F10" t="s">
        <v>3255</v>
      </c>
      <c r="G10" s="110">
        <v>43709</v>
      </c>
    </row>
    <row r="11" spans="1:7">
      <c r="A11" s="15">
        <v>2017</v>
      </c>
      <c r="B11" s="15">
        <v>3</v>
      </c>
      <c r="C11" s="15" t="s">
        <v>186</v>
      </c>
      <c r="E11" t="s">
        <v>3256</v>
      </c>
      <c r="F11" t="s">
        <v>3257</v>
      </c>
      <c r="G11" s="110">
        <v>43739</v>
      </c>
    </row>
    <row r="12" spans="1:7">
      <c r="A12" s="15" t="s">
        <v>186</v>
      </c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6:7">
      <c r="F49" s="244" t="s">
        <v>3270</v>
      </c>
      <c r="G49" s="110">
        <v>44896</v>
      </c>
    </row>
    <row r="50" spans="6:7">
      <c r="F50" s="244" t="s">
        <v>3271</v>
      </c>
      <c r="G50" s="110">
        <v>44927</v>
      </c>
    </row>
    <row r="51" spans="6:7">
      <c r="F51" s="244" t="s">
        <v>3272</v>
      </c>
      <c r="G51" s="110">
        <v>44958</v>
      </c>
    </row>
    <row r="52" spans="6:7">
      <c r="F52" s="244" t="s">
        <v>3274</v>
      </c>
      <c r="G52" s="110">
        <v>44986</v>
      </c>
    </row>
    <row r="53" spans="6:7">
      <c r="F53" s="244" t="s">
        <v>3276</v>
      </c>
      <c r="G53" s="110">
        <v>45017</v>
      </c>
    </row>
    <row r="54" spans="6:7">
      <c r="F54" s="244" t="s">
        <v>3277</v>
      </c>
      <c r="G54" s="110">
        <v>45047</v>
      </c>
    </row>
    <row r="55" spans="6:7">
      <c r="F55" s="244" t="s">
        <v>3279</v>
      </c>
      <c r="G55" s="110">
        <v>45078</v>
      </c>
    </row>
    <row r="56" spans="6:7">
      <c r="F56" s="244" t="s">
        <v>3281</v>
      </c>
      <c r="G56" s="110">
        <v>45108</v>
      </c>
    </row>
    <row r="57" spans="6:7">
      <c r="F57" s="244" t="s">
        <v>3283</v>
      </c>
      <c r="G57" s="110">
        <v>45139</v>
      </c>
    </row>
    <row r="58" spans="6:7">
      <c r="F58" s="244" t="s">
        <v>3285</v>
      </c>
      <c r="G58" s="110">
        <v>45170</v>
      </c>
    </row>
    <row r="59" spans="6:7">
      <c r="F59" s="244" t="s">
        <v>3286</v>
      </c>
      <c r="G59" s="110">
        <v>45200</v>
      </c>
    </row>
    <row r="60" spans="6:7">
      <c r="F60" s="244" t="s">
        <v>3288</v>
      </c>
      <c r="G60" s="110">
        <v>45231</v>
      </c>
    </row>
    <row r="61" spans="6:7">
      <c r="G61" s="110">
        <v>45261</v>
      </c>
    </row>
    <row r="62" spans="6:7">
      <c r="G62" s="110">
        <v>45292</v>
      </c>
    </row>
    <row r="63" spans="6:7">
      <c r="G63" s="110">
        <v>45323</v>
      </c>
    </row>
    <row r="64" spans="6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3690A33-9AEE-4FE9-B6EE-5F00D8ABCBF4}">
  <ds:schemaRefs>
    <ds:schemaRef ds:uri="http://schemas.openxmlformats.org/package/2006/metadata/core-properties"/>
    <ds:schemaRef ds:uri="http://schemas.microsoft.com/office/2006/documentManagement/types"/>
    <ds:schemaRef ds:uri="http://www.w3.org/XML/1998/namespace"/>
    <ds:schemaRef ds:uri="http://schemas.microsoft.com/office/infopath/2007/PartnerControls"/>
    <ds:schemaRef ds:uri="http://purl.org/dc/terms/"/>
    <ds:schemaRef ds:uri="dcec4b07-66e7-4e8f-b2bb-0bd07e3b5177"/>
    <ds:schemaRef ds:uri="http://purl.org/dc/elements/1.1/"/>
    <ds:schemaRef ds:uri="efa1766b-290e-4930-94b4-5079da17b09c"/>
    <ds:schemaRef ds:uri="http://schemas.microsoft.com/office/2006/metadata/properties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2025-02-14T03:58:36Z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