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954" documentId="13_ncr:1_{09AB83A8-F969-4E8F-9034-FBDE56616B19}" xr6:coauthVersionLast="47" xr6:coauthVersionMax="47" xr10:uidLastSave="{6E310D0A-01F3-498D-A72F-8416F1631585}"/>
  <bookViews>
    <workbookView xWindow="-108" yWindow="-108" windowWidth="23256" windowHeight="12576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990" i="1" l="1"/>
  <c r="I3991" i="1"/>
  <c r="I3992" i="1"/>
  <c r="I3993" i="1"/>
  <c r="I3994" i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AB3957" i="1" s="1"/>
  <c r="AC3957" i="1" s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56" i="1" l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9" i="1"/>
  <c r="AC3959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E3990" i="1"/>
  <c r="E3991" i="1"/>
  <c r="E3992" i="1"/>
  <c r="E3994" i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E3909" i="1"/>
  <c r="E3901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98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J3990" i="1"/>
  <c r="AK3990" i="1" s="1"/>
  <c r="AI3990" i="1"/>
  <c r="AJ3982" i="1"/>
  <c r="AK3982" i="1" s="1"/>
  <c r="AI3982" i="1"/>
  <c r="AJ3974" i="1"/>
  <c r="AK3974" i="1" s="1"/>
  <c r="AI3974" i="1"/>
  <c r="AJ3973" i="1"/>
  <c r="AK3973" i="1" s="1"/>
  <c r="AI3973" i="1"/>
  <c r="AJ3988" i="1"/>
  <c r="AK3988" i="1" s="1"/>
  <c r="AI3988" i="1"/>
  <c r="AI3980" i="1"/>
  <c r="AJ3980" i="1"/>
  <c r="AK3980" i="1" s="1"/>
  <c r="AI3972" i="1"/>
  <c r="AJ3972" i="1"/>
  <c r="AK3972" i="1" s="1"/>
  <c r="AB1466" i="1"/>
  <c r="AC1466" i="1" s="1"/>
  <c r="AI3987" i="1"/>
  <c r="AJ3987" i="1"/>
  <c r="AK398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958" i="1" l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K3947" i="1" s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J3989" i="1"/>
  <c r="AK3989" i="1" s="1"/>
  <c r="AI3762" i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951" i="1" l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<sst xmlns="http://schemas.openxmlformats.org/spreadsheetml/2006/main" count="47282" uniqueCount="3730">
  <si>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</si>
  <si>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</si>
  <si>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</si>
  <si>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</si>
  <si>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</si>
  <si>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</si>
  <si>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</si>
  <si>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</si>
  <si>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</si>
  <si>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</si>
  <si>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</si>
  <si>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</si>
  <si>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</si>
  <si>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</si>
  <si>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</si>
  <si>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</si>
  <si>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</si>
  <si>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</si>
  <si>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</si>
  <si>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</si>
  <si>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</si>
  <si>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</si>
  <si>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</si>
  <si>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</si>
  <si>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</si>
  <si>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</si>
  <si>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</si>
  <si>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</si>
  <si>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</si>
  <si>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</si>
  <si>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</si>
  <si>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</si>
  <si>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</si>
  <si>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</si>
  <si>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</si>
  <si>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</si>
  <si>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</si>
  <si>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</si>
  <si>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</si>
  <si>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</si>
  <si>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</si>
  <si>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</si>
  <si>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</si>
  <si>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</si>
  <si>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</si>
  <si>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</si>
  <si>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</si>
  <si>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</si>
  <si>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</si>
  <si>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</si>
  <si>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</si>
  <si>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</si>
  <si>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</si>
  <si>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</si>
  <si>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</si>
  <si>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</si>
  <si>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</si>
  <si>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</si>
  <si>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</si>
  <si>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</si>
  <si>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</si>
  <si>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</si>
  <si>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</si>
  <si>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</si>
  <si>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</si>
  <si>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</si>
  <si>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</si>
  <si>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</si>
  <si>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</si>
  <si>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</si>
  <si>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</si>
  <si>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</si>
  <si>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</si>
  <si>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</si>
  <si>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</si>
  <si>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</si>
  <si>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</si>
  <si>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</si>
  <si>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</si>
  <si>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</si>
  <si>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</si>
  <si>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</si>
  <si>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</si>
  <si>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</si>
  <si>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</si>
  <si>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</si>
  <si>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</si>
  <si>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</si>
  <si>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</si>
  <si>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</si>
  <si>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</si>
  <si>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</si>
  <si>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</si>
  <si>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</si>
  <si>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</si>
  <si>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</si>
  <si>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</si>
  <si>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</si>
  <si>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</si>
  <si>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</si>
  <si>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</si>
  <si>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</si>
  <si>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</si>
  <si>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</si>
  <si>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</si>
  <si>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</si>
  <si>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</si>
  <si>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</si>
  <si>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</si>
  <si>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</si>
  <si>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</si>
  <si>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</si>
  <si>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</si>
  <si>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</si>
  <si>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</si>
  <si>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</si>
  <si>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</si>
  <si>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</si>
  <si>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</si>
  <si>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</si>
  <si>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</si>
  <si>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</si>
  <si>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</si>
  <si>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</si>
  <si>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</si>
  <si>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</si>
  <si>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</si>
  <si>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</si>
  <si>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</si>
  <si>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</si>
  <si>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</si>
  <si>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</si>
  <si>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</si>
  <si>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</si>
  <si>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</si>
  <si>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</si>
  <si>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</si>
  <si>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</si>
  <si>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</si>
  <si>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</si>
  <si>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</si>
  <si>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</si>
  <si>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</si>
  <si>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</si>
  <si>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</si>
  <si>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</si>
  <si>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</si>
  <si>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</si>
  <si>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</si>
  <si>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</si>
  <si>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</si>
  <si>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</si>
  <si>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</si>
  <si>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</si>
  <si>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</si>
  <si>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</si>
  <si>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</si>
  <si>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</si>
  <si>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</si>
  <si>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</si>
  <si>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</si>
  <si>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</si>
  <si>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</si>
  <si>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</si>
  <si>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</si>
  <si>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</si>
  <si>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</si>
  <si>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</si>
  <si>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</si>
  <si>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</si>
  <si>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</si>
  <si>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</si>
  <si>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</si>
  <si>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</si>
  <si>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</si>
  <si>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</si>
  <si>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</si>
  <si>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</si>
  <si>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</si>
  <si>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</si>
  <si>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</si>
  <si>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</si>
  <si>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</si>
  <si>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</si>
  <si>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</si>
  <si>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</si>
  <si>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</si>
  <si>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</si>
  <si>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</si>
  <si>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</si>
  <si>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</si>
  <si>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</si>
  <si>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</si>
  <si>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</si>
  <si>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</si>
  <si>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</si>
  <si>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</si>
  <si>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</si>
  <si>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</si>
  <si>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</si>
  <si>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</si>
  <si>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</si>
  <si>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</si>
  <si>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</si>
  <si>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</si>
  <si>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</si>
  <si>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</si>
  <si>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</si>
  <si>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</si>
  <si>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</si>
  <si>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</si>
  <si>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</si>
  <si>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</si>
  <si>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</si>
  <si>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</si>
  <si>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</si>
  <si>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</si>
  <si>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</si>
  <si>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</si>
  <si>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</si>
  <si>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</si>
  <si>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</si>
  <si>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</si>
  <si>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</si>
  <si>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</si>
  <si>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</si>
  <si>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</si>
  <si>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</si>
  <si>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</si>
  <si>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</si>
  <si>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</si>
  <si>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</si>
  <si>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</si>
  <si>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</si>
  <si>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</si>
  <si>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</si>
  <si>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</si>
  <si>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</si>
  <si>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</si>
  <si>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</si>
  <si>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</si>
  <si>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</si>
  <si>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</si>
  <si>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</si>
  <si>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</si>
  <si>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</si>
  <si>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</si>
  <si>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</si>
  <si>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</si>
  <si>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</si>
  <si>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</si>
  <si>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</si>
  <si>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</si>
  <si>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</si>
  <si>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</si>
  <si>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</si>
  <si>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</si>
  <si>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</si>
  <si>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</si>
  <si>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</si>
  <si>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</si>
  <si>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</si>
  <si>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</si>
  <si>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</si>
  <si>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</si>
  <si>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</si>
  <si>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</si>
  <si>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</si>
  <si>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</si>
  <si>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</si>
  <si>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</si>
  <si>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</si>
  <si>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</si>
  <si>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</si>
  <si>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</si>
  <si>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</si>
  <si>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</si>
  <si>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</si>
  <si>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</si>
  <si>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</si>
  <si>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</si>
  <si>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</si>
  <si>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</si>
  <si>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</si>
  <si>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</si>
  <si>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</si>
  <si>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</si>
  <si>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</si>
  <si>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</si>
  <si>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</si>
  <si>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</si>
  <si>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</si>
  <si>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</si>
  <si>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</si>
  <si>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</si>
  <si>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</si>
  <si>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</si>
  <si>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</si>
  <si>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</si>
  <si>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</si>
  <si>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</si>
  <si>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</si>
  <si>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</si>
  <si>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</si>
  <si>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</si>
  <si>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</si>
  <si>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</si>
  <si>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</si>
  <si>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</si>
  <si>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</si>
  <si>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</si>
  <si>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</si>
  <si>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</si>
  <si>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</si>
  <si>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</si>
  <si>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</si>
  <si>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</si>
  <si>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</si>
  <si>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</si>
  <si>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</si>
  <si>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</si>
  <si>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</si>
  <si>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</si>
  <si>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</si>
  <si>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</si>
  <si>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</si>
  <si>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</si>
  <si>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</si>
  <si>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</si>
  <si>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</si>
  <si>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</si>
  <si>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</si>
  <si>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</si>
  <si>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</si>
  <si>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</si>
  <si>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</si>
  <si>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</si>
  <si>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</si>
  <si>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</si>
  <si>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</si>
  <si>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</si>
  <si>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</si>
  <si>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</si>
  <si>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</si>
  <si>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</si>
  <si>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</si>
  <si>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</si>
  <si>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</si>
  <si>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</si>
  <si>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</si>
  <si>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</si>
  <si>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</si>
  <si>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</si>
  <si>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</si>
  <si>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</si>
  <si>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</si>
  <si>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</si>
  <si>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</si>
  <si>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</si>
  <si>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</si>
  <si>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</si>
  <si>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</si>
  <si>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</si>
  <si>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</si>
  <si>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</si>
  <si>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</si>
  <si>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</si>
  <si>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</si>
  <si>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</si>
  <si>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</si>
  <si>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</si>
  <si>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</si>
  <si>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</si>
  <si>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</si>
  <si>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</si>
  <si>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</si>
  <si>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</si>
  <si>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</si>
  <si>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</si>
  <si>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</si>
  <si>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</si>
  <si>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</si>
  <si>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</si>
  <si>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</si>
  <si>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</si>
  <si>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</si>
  <si>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</si>
  <si>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</si>
  <si>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</si>
  <si>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</si>
  <si>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</si>
  <si>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</si>
  <si>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</si>
  <si>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</si>
  <si>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</si>
  <si>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</si>
  <si>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</si>
  <si>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</si>
  <si>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</si>
  <si>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</si>
  <si>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</si>
  <si>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</si>
  <si>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</si>
  <si>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</si>
  <si>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</si>
  <si>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</si>
  <si>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</si>
  <si>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</si>
  <si>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</si>
  <si>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</si>
  <si>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</si>
  <si>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</si>
  <si>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</si>
  <si>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</si>
  <si>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</si>
  <si>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</si>
  <si>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</si>
  <si>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</si>
  <si>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</si>
  <si>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</si>
  <si>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</si>
  <si>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</si>
  <si>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</si>
  <si>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</si>
  <si>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</si>
  <si>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</si>
  <si>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</si>
  <si>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</si>
  <si>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</si>
  <si>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</si>
  <si>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</si>
  <si>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</si>
  <si>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</si>
  <si>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</si>
  <si>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</si>
  <si>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</si>
  <si>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</si>
  <si>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</si>
  <si>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</si>
  <si>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</si>
  <si>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</si>
  <si>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</si>
  <si>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</si>
  <si>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</si>
  <si>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</si>
  <si>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</si>
  <si>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</si>
  <si>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</si>
  <si>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</si>
  <si>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</si>
  <si>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</si>
  <si>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</si>
  <si>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</si>
  <si>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</si>
  <si>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</si>
  <si>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</si>
  <si>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</si>
  <si>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</si>
  <si>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</si>
  <si>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</si>
  <si>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</si>
  <si>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</si>
  <si>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</si>
  <si>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</si>
  <si>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</si>
  <si>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</si>
  <si>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</si>
  <si>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</si>
  <si>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</si>
  <si>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</si>
  <si>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</si>
  <si>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</si>
  <si>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</si>
  <si>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</si>
  <si>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</si>
  <si>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</si>
  <si>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</si>
  <si>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</si>
  <si>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</si>
  <si>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</si>
  <si>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</si>
  <si>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</si>
  <si>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</si>
  <si>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</si>
  <si>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</si>
  <si>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</si>
  <si>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</si>
  <si>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</si>
  <si>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</si>
  <si>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</si>
  <si>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</si>
  <si>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</si>
  <si>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</si>
  <si>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</si>
  <si>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</si>
  <si>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</si>
  <si>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</si>
  <si>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</si>
  <si>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</si>
  <si>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</si>
  <si>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</si>
  <si>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</si>
  <si>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</si>
  <si>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</si>
  <si>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</si>
  <si>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</si>
  <si>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</si>
  <si>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</si>
  <si>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</si>
  <si>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</si>
  <si>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</si>
  <si>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</si>
  <si>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</si>
  <si>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</si>
  <si>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</si>
  <si>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</si>
  <si>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</si>
  <si>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</si>
  <si>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</si>
  <si>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</si>
  <si>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</si>
  <si>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</si>
  <si>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</si>
  <si>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</si>
  <si>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</si>
  <si>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</si>
  <si>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</si>
  <si>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</si>
  <si>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</si>
  <si>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</si>
  <si>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</si>
  <si>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</si>
  <si>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</si>
  <si>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</si>
  <si>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</si>
  <si>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</si>
  <si>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</si>
  <si>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</si>
  <si>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</si>
  <si>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</si>
  <si>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</si>
  <si>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</si>
  <si>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</si>
  <si>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</si>
  <si>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</si>
  <si>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</si>
  <si>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</si>
  <si>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</si>
  <si>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</si>
  <si>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</si>
  <si>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</si>
  <si>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</si>
  <si>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</si>
  <si>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</si>
  <si>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</si>
  <si>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</si>
  <si>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</si>
  <si>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</si>
  <si>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</si>
  <si>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</si>
  <si>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</si>
  <si>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</si>
  <si>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</si>
  <si>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</si>
  <si>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</si>
  <si>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</si>
  <si>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</si>
  <si>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</si>
  <si>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</si>
  <si>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</si>
  <si>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</si>
  <si>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</si>
  <si>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</si>
  <si>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</si>
  <si>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</si>
  <si>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</si>
  <si>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</si>
  <si>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</si>
  <si>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</si>
  <si>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</si>
  <si>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</si>
  <si>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</si>
  <si>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</si>
  <si>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</si>
  <si>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</si>
  <si>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</si>
  <si>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</si>
  <si>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</si>
  <si>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</si>
  <si>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</si>
  <si>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</si>
  <si>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</si>
  <si>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</si>
  <si>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</si>
  <si>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</si>
  <si>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</si>
  <si>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</si>
  <si>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</si>
  <si>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</si>
  <si>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</si>
  <si>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</si>
  <si>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</si>
  <si>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</si>
  <si>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</si>
  <si>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</si>
  <si>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</si>
  <si>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</si>
  <si>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</si>
  <si>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</si>
  <si>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</si>
  <si>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</si>
  <si>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</si>
  <si>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</si>
  <si>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</si>
  <si>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</si>
  <si>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</si>
  <si>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</si>
  <si>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</si>
  <si>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</si>
  <si>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</si>
  <si>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</si>
  <si>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</si>
  <si>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</si>
  <si>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</si>
  <si>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</si>
  <si>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</si>
  <si>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</si>
  <si>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</si>
  <si>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</si>
  <si>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</si>
  <si>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</si>
  <si>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</si>
  <si>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</si>
  <si>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</si>
  <si>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</si>
  <si>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</si>
  <si>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</si>
  <si>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</si>
  <si>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</si>
  <si>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</si>
  <si>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</si>
  <si>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</si>
  <si>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</si>
  <si>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</si>
  <si>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</si>
  <si>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</si>
  <si>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</si>
  <si>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</si>
  <si>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</si>
  <si>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</si>
  <si>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</si>
  <si>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</si>
  <si>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</si>
  <si>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</si>
  <si>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</si>
  <si>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</si>
  <si>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</si>
  <si>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</si>
  <si>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</si>
  <si>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</si>
  <si>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</si>
  <si>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</si>
  <si>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</si>
  <si>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</si>
  <si>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</si>
  <si>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</si>
  <si>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</si>
  <si>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</si>
  <si>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</si>
  <si>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</si>
  <si>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</si>
  <si>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</si>
  <si>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</si>
  <si>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</si>
  <si>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</si>
  <si>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</si>
  <si>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</si>
  <si>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</si>
  <si>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</si>
  <si>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</si>
  <si>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</si>
  <si>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</si>
  <si>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</si>
  <si>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</si>
  <si>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</si>
  <si>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</si>
  <si>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</si>
  <si>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</si>
  <si>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</si>
  <si>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</si>
  <si>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</si>
  <si>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</si>
  <si>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</si>
  <si>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</si>
  <si>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</si>
  <si>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</si>
  <si>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</si>
  <si>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</si>
  <si>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</si>
  <si>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</si>
  <si>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</si>
  <si>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</si>
  <si>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</si>
  <si>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</si>
  <si>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</si>
  <si>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</si>
  <si>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</si>
  <si>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</si>
  <si>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</si>
  <si>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</si>
  <si>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</si>
  <si>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</si>
  <si>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</si>
  <si>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</si>
  <si>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</si>
  <si>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</si>
  <si>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</si>
  <si>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</si>
  <si>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</si>
  <si>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</si>
  <si>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</si>
  <si>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</si>
  <si>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</si>
  <si>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</si>
  <si>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</si>
  <si>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</si>
  <si>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</si>
  <si>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</si>
  <si>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</si>
  <si>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</si>
  <si>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</si>
  <si>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</si>
  <si>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</si>
  <si>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</si>
  <si>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</si>
  <si>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</si>
  <si>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</si>
  <si>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</si>
  <si>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</si>
  <si>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</si>
  <si>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</si>
  <si>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</si>
  <si>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</si>
  <si>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</si>
  <si>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</si>
  <si>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</si>
  <si>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</si>
  <si>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</si>
  <si>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</si>
  <si>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</si>
  <si>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</si>
  <si>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</si>
  <si>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</si>
  <si>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</si>
  <si>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</si>
  <si>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</si>
  <si>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</si>
  <si>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</si>
  <si>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</si>
  <si>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</si>
  <si>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</si>
  <si>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</si>
  <si>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</si>
  <si>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</si>
  <si>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</si>
  <si>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</si>
  <si>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</si>
  <si>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</si>
  <si>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</si>
  <si>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</si>
  <si>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</si>
  <si>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</si>
  <si>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</si>
  <si>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</si>
  <si>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</si>
  <si>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</si>
  <si>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</si>
  <si>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</si>
  <si>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</si>
  <si>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</si>
  <si>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</si>
  <si>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</si>
  <si>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</si>
  <si>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</si>
  <si>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</si>
  <si>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</si>
  <si>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</si>
  <si>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</si>
  <si>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</si>
  <si>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</si>
  <si>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</si>
  <si>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</si>
  <si>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</si>
  <si>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</si>
  <si>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</si>
  <si>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</si>
  <si>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</si>
  <si>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</si>
  <si>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</si>
  <si>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</si>
  <si>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</si>
  <si>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</si>
  <si>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</si>
  <si>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</si>
  <si>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</si>
  <si>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</si>
  <si>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</si>
  <si>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</si>
  <si>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</si>
  <si>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</si>
  <si>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</si>
  <si>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</si>
  <si>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</si>
  <si>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</si>
  <si>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</si>
  <si>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</si>
  <si>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</si>
  <si>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</si>
  <si>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</si>
  <si>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</si>
  <si>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</si>
  <si>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</si>
  <si>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</si>
  <si>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</si>
  <si>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</si>
  <si>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</si>
  <si>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</si>
  <si>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</si>
  <si>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</si>
  <si>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</si>
  <si>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</si>
  <si>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</si>
  <si>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</si>
  <si>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</si>
  <si>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</si>
  <si>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</si>
  <si>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</si>
  <si>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</si>
  <si>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</si>
  <si>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</si>
  <si>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</si>
  <si>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</si>
  <si>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</si>
  <si>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</si>
  <si>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</si>
  <si>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</si>
  <si>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</si>
  <si>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</si>
  <si>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</si>
  <si>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</si>
  <si>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</si>
  <si>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</si>
  <si>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</si>
  <si>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</si>
  <si>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</si>
  <si>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</si>
  <si>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</si>
  <si>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</si>
  <si>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</si>
  <si>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</si>
  <si>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</si>
  <si>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</si>
  <si>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</si>
  <si>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</si>
  <si>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</si>
  <si>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</si>
  <si>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</si>
  <si>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</si>
  <si>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</si>
  <si>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</si>
  <si>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</si>
  <si>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</si>
  <si>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</si>
  <si>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</si>
  <si>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</si>
  <si>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</si>
  <si>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</si>
  <si>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</si>
  <si>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</si>
  <si>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</si>
  <si>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</si>
  <si>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</si>
  <si>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</si>
  <si>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</si>
  <si>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</si>
  <si>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</si>
  <si>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</si>
  <si>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</si>
  <si>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</si>
  <si>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</si>
  <si>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</si>
  <si>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</si>
  <si>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</si>
  <si>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</si>
  <si>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</si>
  <si>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</si>
  <si>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</si>
  <si>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</si>
  <si>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</si>
  <si>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</si>
  <si>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</si>
  <si>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</si>
  <si>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</si>
  <si>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</si>
  <si>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</si>
  <si>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</si>
  <si>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</si>
  <si>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</si>
  <si>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</si>
  <si>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</si>
  <si>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</si>
  <si>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</si>
  <si>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</si>
  <si>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</si>
  <si>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</si>
  <si>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</si>
  <si>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</si>
  <si>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</si>
  <si>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</si>
  <si>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</si>
  <si>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</si>
  <si>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</si>
  <si>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</si>
  <si>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</si>
  <si>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</si>
  <si>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</si>
  <si>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</si>
  <si>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</si>
  <si>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</si>
  <si>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</si>
  <si>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</si>
  <si>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</si>
  <si>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</si>
  <si>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</si>
  <si>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</si>
  <si>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</si>
  <si>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</si>
  <si>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</si>
  <si>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</si>
  <si>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</si>
  <si>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</si>
  <si>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</si>
  <si>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</si>
  <si>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</si>
  <si>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</si>
  <si>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</si>
  <si>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</si>
  <si>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</si>
  <si>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</si>
  <si>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</si>
  <si>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</si>
  <si>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</si>
  <si>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</si>
  <si>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</si>
  <si>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</si>
  <si>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</si>
  <si>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</si>
  <si>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</si>
  <si>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</si>
  <si>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</si>
  <si>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</si>
  <si>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</si>
  <si>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</si>
  <si>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</si>
  <si>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</si>
  <si>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</si>
  <si>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</si>
  <si>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</si>
  <si>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</si>
  <si>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</si>
  <si>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</si>
  <si>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</si>
  <si>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</si>
  <si>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</si>
  <si>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</si>
  <si>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</si>
  <si>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</si>
  <si>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</si>
  <si>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</si>
  <si>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</si>
  <si>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</si>
  <si>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</si>
  <si>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</si>
  <si>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</si>
  <si>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</si>
  <si>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</si>
  <si>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</si>
  <si>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</si>
  <si>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</si>
  <si>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</si>
  <si>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</si>
  <si>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</si>
  <si>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</si>
  <si>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</si>
  <si>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</si>
  <si>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</si>
  <si>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</si>
  <si>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</si>
  <si>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</si>
  <si>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</si>
  <si>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</si>
  <si>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</si>
  <si>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</si>
  <si>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</si>
  <si>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</si>
  <si>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</si>
  <si>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</si>
  <si>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</si>
  <si>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</si>
  <si>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</si>
  <si>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</si>
  <si>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</si>
  <si>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</si>
  <si>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</si>
  <si>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</si>
  <si>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</si>
  <si>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</si>
  <si>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</si>
  <si>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</si>
  <si>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</si>
  <si>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</si>
  <si>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</si>
  <si>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</si>
  <si>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</si>
  <si>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</si>
  <si>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</si>
  <si>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</si>
  <si>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</si>
  <si>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</si>
  <si>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</si>
  <si>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</si>
  <si>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</si>
  <si>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</si>
  <si>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</si>
  <si>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</si>
  <si>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</si>
  <si>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</si>
  <si>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</si>
  <si>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</si>
  <si>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</si>
  <si>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</si>
  <si>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</si>
  <si>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</si>
  <si>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</si>
  <si>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</si>
  <si>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</si>
  <si>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</si>
  <si>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</si>
  <si>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</si>
  <si>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</si>
  <si>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</si>
  <si>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</si>
  <si>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</si>
  <si>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</si>
  <si>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</si>
  <si>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</si>
  <si>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</si>
  <si>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</si>
  <si>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</si>
  <si>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</si>
  <si>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</si>
  <si>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</si>
  <si>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</si>
  <si>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</si>
  <si>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</si>
  <si>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</si>
  <si>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</si>
  <si>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</si>
  <si>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</si>
  <si>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</si>
  <si>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</si>
  <si>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</si>
  <si>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</si>
  <si>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</si>
  <si>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</si>
  <si>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</si>
  <si>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</si>
  <si>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</si>
  <si>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</si>
  <si>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</si>
  <si>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</si>
  <si>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</si>
  <si>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</si>
  <si>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</si>
  <si>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</si>
  <si>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</si>
  <si>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</si>
  <si>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</si>
  <si>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</si>
  <si>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</si>
  <si>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</si>
  <si>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</si>
  <si>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</si>
  <si>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</si>
  <si>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</si>
  <si>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</si>
  <si>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</si>
  <si>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</si>
  <si>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</si>
  <si>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</si>
  <si>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</si>
  <si>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</si>
  <si>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</si>
  <si>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</si>
  <si>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</si>
  <si>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</si>
  <si>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</si>
  <si>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</si>
  <si>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</si>
  <si>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</si>
  <si>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</si>
  <si>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</si>
  <si>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</si>
  <si>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</si>
  <si>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</si>
  <si>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</si>
  <si>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</si>
  <si>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</si>
  <si>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</si>
  <si>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</si>
  <si>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</si>
  <si>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</si>
  <si>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</si>
  <si>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</si>
  <si>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</si>
  <si>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</si>
  <si>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</si>
  <si>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</si>
  <si>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</si>
  <si>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</si>
  <si>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</si>
  <si>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</si>
  <si>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</si>
  <si>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</si>
  <si>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</si>
  <si>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</si>
  <si>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</si>
  <si>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</si>
  <si>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</si>
  <si>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</si>
  <si>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</si>
  <si>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</si>
  <si>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</si>
  <si>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</si>
  <si>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</si>
  <si>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</si>
  <si>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</si>
  <si>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</si>
  <si>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</si>
  <si>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</si>
  <si>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</si>
  <si>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</si>
  <si>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</si>
  <si>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</si>
  <si>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</si>
  <si>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</si>
  <si>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</si>
  <si>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</si>
  <si>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</si>
  <si>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</si>
  <si>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</si>
  <si>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</si>
  <si>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</si>
  <si>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</si>
  <si>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</si>
  <si>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</si>
  <si>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</si>
  <si>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</si>
  <si>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</si>
  <si>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</si>
  <si>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</si>
  <si>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</si>
  <si>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</si>
  <si>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</si>
  <si>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</si>
  <si>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</si>
  <si>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</si>
  <si>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</si>
  <si>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</si>
  <si>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</si>
  <si>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</si>
  <si>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</si>
  <si>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</si>
  <si>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</si>
  <si>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</si>
  <si>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</si>
  <si>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</si>
  <si>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</si>
  <si>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</si>
  <si>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</si>
  <si>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</si>
  <si>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</si>
  <si>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</si>
  <si>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</si>
  <si>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</si>
  <si>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</si>
  <si>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</si>
  <si>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</si>
  <si>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</si>
  <si>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</si>
  <si>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</si>
  <si>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</si>
  <si>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</si>
  <si>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</si>
  <si>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</si>
  <si>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</si>
  <si>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</si>
  <si>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</si>
  <si>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</si>
  <si>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</si>
  <si>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</si>
  <si>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</si>
  <si>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</si>
  <si>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</si>
  <si>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</si>
  <si>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</si>
  <si>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</si>
  <si>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</si>
  <si>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</si>
  <si>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</si>
  <si>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</si>
  <si>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</si>
  <si>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</si>
  <si>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</si>
  <si>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</si>
  <si>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</si>
  <si>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</si>
  <si>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</si>
  <si>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</si>
  <si>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</si>
  <si>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</si>
  <si>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</si>
  <si>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</si>
  <si>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</si>
  <si>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</si>
  <si>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</si>
  <si>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</si>
  <si>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</si>
  <si>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</si>
  <si>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</si>
  <si>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</si>
  <si>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</si>
  <si>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</si>
  <si>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</si>
  <si>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</si>
  <si>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</si>
  <si>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</si>
  <si>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</si>
  <si>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</si>
  <si>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</si>
  <si>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</si>
  <si>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</si>
  <si>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</si>
  <si>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</si>
  <si>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</si>
  <si>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</si>
  <si>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</si>
  <si>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</si>
  <si>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</si>
  <si>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</si>
  <si>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</si>
  <si>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</si>
  <si>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</si>
  <si>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</si>
  <si>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</si>
  <si>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</si>
  <si>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</si>
  <si>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</si>
  <si>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</si>
  <si>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</si>
  <si>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</si>
  <si>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</si>
  <si>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</si>
  <si>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</si>
  <si>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</si>
  <si>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</si>
  <si>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</si>
  <si>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</si>
  <si>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</si>
  <si>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</si>
  <si>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</si>
  <si>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</si>
  <si>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</si>
  <si>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</si>
  <si>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</si>
  <si>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</si>
  <si>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</si>
  <si>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</si>
  <si>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</si>
  <si>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</si>
  <si>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</si>
  <si>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</si>
  <si>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</si>
  <si>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</si>
  <si>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</si>
  <si>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</si>
  <si>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</si>
  <si>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</si>
  <si>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</si>
  <si>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</si>
  <si>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</si>
  <si>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</si>
  <si>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</si>
  <si>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</si>
  <si>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</si>
  <si>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</si>
  <si>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</si>
  <si>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</si>
  <si>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</si>
  <si>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</si>
  <si>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</si>
  <si>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</si>
  <si>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</si>
  <si>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</si>
  <si>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</si>
  <si>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</si>
  <si>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</si>
  <si>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</si>
  <si>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</si>
  <si>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</si>
  <si>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</si>
  <si>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</si>
  <si>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</si>
  <si>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</si>
  <si>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</si>
  <si>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</si>
  <si>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</si>
  <si>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</si>
  <si>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</si>
  <si>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</si>
  <si>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</si>
  <si>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</si>
  <si>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</si>
  <si>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</si>
  <si>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</si>
  <si>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</si>
  <si>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</si>
  <si>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</si>
  <si>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</si>
  <si>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</si>
  <si>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</si>
  <si>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</si>
  <si>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</si>
  <si>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</si>
  <si>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</si>
  <si>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</si>
  <si>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</si>
  <si>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</si>
  <si>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</si>
  <si>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</si>
  <si>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</si>
  <si>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</si>
  <si>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</si>
  <si>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</si>
  <si>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</si>
  <si>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</si>
  <si>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</si>
  <si>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</si>
  <si>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</si>
  <si>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</si>
  <si>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</si>
  <si>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</si>
  <si>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</si>
  <si>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</si>
  <si>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</si>
  <si>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</si>
  <si>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</si>
  <si>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</si>
  <si>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</si>
  <si>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</si>
  <si>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</si>
  <si>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</si>
  <si>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</si>
  <si>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</si>
  <si>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</si>
  <si>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</si>
  <si>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</si>
  <si>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</si>
  <si>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</si>
  <si>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</si>
  <si>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</si>
  <si>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</si>
  <si>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</si>
  <si>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</si>
  <si>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</si>
  <si>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</si>
  <si>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</si>
  <si>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</si>
  <si>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</si>
  <si>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</si>
  <si>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</si>
  <si>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</si>
  <si>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</si>
  <si>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</si>
  <si>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</si>
  <si>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</si>
  <si>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</si>
  <si>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</si>
  <si>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</si>
  <si>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</si>
  <si>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</si>
  <si>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</si>
  <si>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</si>
  <si>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</si>
  <si>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</si>
  <si>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</si>
  <si>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</si>
  <si>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</si>
  <si>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</si>
  <si>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</si>
  <si>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</si>
  <si>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</si>
  <si>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</si>
  <si>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</si>
  <si>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</si>
  <si>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</si>
  <si>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</si>
  <si>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</si>
  <si>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</si>
  <si>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</si>
  <si>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</si>
  <si>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</si>
  <si>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</si>
  <si>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</si>
  <si>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</si>
  <si>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</si>
  <si>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</si>
  <si>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</si>
  <si>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</si>
  <si>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</si>
  <si>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</si>
  <si>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</si>
  <si>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</si>
  <si>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</si>
  <si>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</si>
  <si>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</si>
  <si>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</si>
  <si>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</si>
  <si>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</si>
  <si>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</si>
  <si>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</si>
  <si>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</si>
  <si>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</si>
  <si>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</si>
  <si>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</si>
  <si>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</si>
  <si>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</si>
  <si>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</si>
  <si>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</si>
  <si>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</si>
  <si>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</si>
  <si>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</si>
  <si>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</si>
  <si>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</si>
  <si>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</si>
  <si>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</si>
  <si>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</si>
  <si>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</si>
  <si>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</si>
  <si>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</si>
  <si>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</si>
  <si>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</si>
  <si>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</si>
  <si>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</si>
  <si>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</si>
  <si>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</si>
  <si>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</si>
  <si>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</si>
  <si>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</si>
  <si>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</si>
  <si>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</si>
  <si>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</si>
  <si>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</si>
  <si>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</si>
  <si>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</si>
  <si>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</si>
  <si>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</si>
  <si>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</si>
  <si>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</si>
  <si>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</si>
  <si>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</si>
  <si>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</si>
  <si>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</si>
  <si>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</si>
  <si>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</si>
  <si>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</si>
  <si>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</si>
  <si>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</si>
  <si>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</si>
  <si>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</si>
  <si>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</si>
  <si>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</si>
  <si>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</si>
  <si>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</si>
  <si>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</si>
  <si>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</si>
  <si>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</si>
  <si>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</si>
  <si>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</si>
  <si>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</si>
  <si>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</si>
  <si>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</si>
  <si>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</si>
  <si>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</si>
  <si>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</si>
  <si>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</si>
  <si>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</si>
  <si>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</si>
  <si>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</si>
  <si>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</si>
  <si>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</si>
  <si>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</si>
  <si>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</si>
  <si>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</si>
  <si>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</si>
  <si>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</si>
  <si>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</si>
  <si>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</si>
  <si>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</si>
  <si>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</si>
  <si>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</si>
  <si>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</si>
  <si>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</si>
  <si>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</si>
  <si>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</si>
  <si>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</si>
  <si>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</si>
  <si>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</si>
  <si>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</si>
  <si>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</si>
  <si>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</si>
  <si>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</si>
  <si>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</si>
  <si>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</si>
  <si>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</si>
  <si>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</si>
  <si>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</si>
  <si>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</si>
  <si>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</si>
  <si>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</si>
  <si>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</si>
  <si>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</si>
  <si>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</si>
  <si>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</si>
  <si>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</si>
  <si>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</si>
  <si>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</si>
  <si>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</si>
  <si>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</si>
  <si>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</si>
  <si>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</si>
  <si>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</si>
  <si>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</si>
  <si>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</si>
  <si>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</si>
  <si>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</si>
  <si>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</si>
  <si>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</si>
  <si>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</si>
  <si>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</si>
  <si>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</si>
  <si>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</si>
  <si>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</si>
  <si>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</si>
  <si>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</si>
  <si>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</si>
  <si>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</si>
  <si>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</si>
  <si>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</si>
  <si>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</si>
  <si>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</si>
  <si>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</si>
  <si>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</si>
  <si>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</si>
  <si>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</si>
  <si>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</si>
  <si>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</si>
  <si>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</si>
  <si>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</si>
  <si>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</si>
  <si>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</si>
  <si>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</si>
  <si>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</si>
  <si>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</si>
  <si>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</si>
  <si>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</si>
  <si>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</si>
  <si>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</si>
  <si>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</si>
  <si>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</si>
  <si>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</si>
  <si>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</si>
  <si>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</si>
  <si>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</si>
  <si>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</si>
  <si>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</si>
  <si>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</si>
  <si>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</si>
  <si>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</si>
  <si>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</si>
  <si>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</si>
  <si>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</si>
  <si>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</si>
  <si>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</si>
  <si>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</si>
  <si>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</si>
  <si>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</si>
  <si>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</si>
  <si>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</si>
  <si>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</si>
  <si>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</si>
  <si>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</si>
  <si>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</si>
  <si>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</si>
  <si>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</si>
  <si>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</si>
  <si>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</si>
  <si>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</si>
  <si>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</si>
  <si>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</si>
  <si>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</si>
  <si>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</si>
  <si>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</si>
  <si>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</si>
  <si>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</si>
  <si>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</si>
  <si>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</si>
  <si>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</si>
  <si>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</si>
  <si>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</si>
  <si>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</si>
  <si>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</si>
  <si>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</si>
  <si>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</si>
  <si>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</si>
  <si>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</si>
  <si>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</si>
  <si>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</si>
  <si>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</si>
  <si>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</si>
  <si>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</si>
  <si>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</si>
  <si>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</si>
  <si>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</si>
  <si>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</si>
  <si>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</si>
  <si>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</si>
  <si>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</si>
  <si>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</si>
  <si>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</si>
  <si>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</si>
  <si>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</si>
  <si>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</si>
  <si>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</si>
  <si>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</si>
  <si>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</si>
  <si>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</si>
  <si>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</si>
  <si>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</si>
  <si>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</si>
  <si>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</si>
  <si>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</si>
  <si>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</si>
  <si>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</si>
  <si>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</si>
  <si>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</si>
  <si>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</si>
  <si>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</si>
  <si>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</si>
  <si>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</si>
  <si>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</si>
  <si>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</si>
  <si>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</si>
  <si>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</si>
  <si>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</si>
  <si>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</si>
  <si>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</si>
  <si>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</si>
  <si>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</si>
  <si>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</si>
  <si>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</si>
  <si>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</si>
  <si>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</si>
  <si>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</si>
  <si>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</si>
  <si>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</si>
  <si>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</si>
  <si>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</si>
  <si>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</si>
  <si>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</si>
  <si>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</si>
  <si>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</si>
  <si>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</si>
  <si>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</si>
  <si>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</si>
  <si>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</si>
  <si>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</si>
  <si>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</si>
  <si>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</si>
  <si>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</si>
  <si>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</si>
  <si>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</si>
  <si>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</si>
  <si>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</si>
  <si>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</si>
  <si>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</si>
  <si>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</si>
  <si>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</si>
  <si>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</si>
  <si>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</si>
  <si>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</si>
  <si>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</si>
  <si>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</si>
  <si>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</si>
  <si>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</si>
  <si>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</si>
  <si>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</si>
  <si>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</si>
  <si>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</si>
  <si>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</si>
  <si>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</si>
  <si>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</si>
  <si>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</si>
  <si>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</si>
  <si>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</si>
  <si>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</si>
  <si>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</si>
  <si>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</si>
  <si>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</si>
  <si>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</si>
  <si>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</si>
  <si>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</si>
  <si>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</si>
  <si>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</si>
  <si>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</si>
  <si>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</si>
  <si>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</si>
  <si>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</si>
  <si>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</si>
  <si>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</si>
  <si>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</si>
  <si>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</si>
  <si>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</si>
  <si>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</si>
  <si>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</si>
  <si>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</si>
  <si>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</si>
  <si>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</si>
  <si>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</si>
  <si>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</si>
  <si>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</si>
  <si>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</si>
  <si>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</si>
  <si>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</si>
  <si>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</si>
  <si>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</si>
  <si>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</si>
  <si>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</si>
  <si>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</si>
  <si>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</si>
  <si>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</si>
  <si>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</si>
  <si>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</si>
  <si>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</si>
  <si>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</si>
  <si>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</si>
  <si>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</si>
  <si>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</si>
  <si>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</si>
  <si>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</si>
  <si>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</si>
  <si>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</si>
  <si>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</si>
  <si>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</si>
  <si>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</si>
  <si>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</si>
  <si>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</si>
  <si>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</si>
  <si>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</si>
  <si>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</si>
  <si>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</si>
  <si>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</si>
  <si>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</si>
  <si>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</si>
  <si>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</si>
  <si>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</si>
  <si>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</si>
  <si>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</si>
  <si>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</si>
  <si>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</si>
  <si>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</si>
  <si>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</si>
  <si>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</si>
  <si>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</si>
  <si>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</si>
  <si>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</si>
  <si>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</si>
  <si>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</si>
  <si>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</si>
  <si>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</si>
  <si>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</si>
  <si>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</si>
  <si>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</si>
  <si>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</si>
  <si>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</si>
  <si>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</si>
  <si>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</si>
  <si>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</si>
  <si>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</si>
  <si>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</si>
  <si>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</si>
  <si>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</si>
  <si>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</si>
  <si>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</si>
  <si>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</si>
  <si>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</si>
  <si>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</si>
  <si>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</si>
  <si>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</si>
  <si>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</si>
  <si>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</si>
  <si>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</si>
  <si>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</si>
  <si>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</si>
  <si>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</si>
  <si>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</si>
  <si>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</si>
  <si>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</si>
  <si>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</si>
  <si>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</si>
  <si>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</si>
  <si>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</si>
  <si>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</si>
  <si>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</si>
  <si>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</si>
  <si>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</si>
  <si>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</si>
  <si>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</si>
  <si>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</si>
  <si>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</si>
  <si>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</si>
  <si>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</si>
  <si>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</si>
  <si>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</si>
  <si>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</si>
  <si>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</si>
  <si>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</si>
  <si>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</si>
  <si>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</si>
  <si>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</si>
  <si>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</si>
  <si>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</si>
  <si>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</si>
  <si>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</si>
  <si>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</si>
  <si>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</si>
  <si>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</si>
  <si>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</si>
  <si>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</si>
  <si>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</si>
  <si>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</si>
  <si>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</si>
  <si>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</si>
  <si>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</si>
  <si>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</si>
  <si>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</si>
  <si>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</si>
  <si>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</si>
  <si>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</si>
  <si>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</si>
  <si>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</si>
  <si>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</si>
  <si>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</si>
  <si>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</si>
  <si>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</si>
  <si>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</si>
  <si>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</si>
  <si>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</si>
  <si>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</si>
  <si>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</si>
  <si>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</si>
  <si>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</si>
  <si>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</si>
  <si>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</si>
  <si>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</si>
  <si>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</si>
  <si>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</si>
  <si>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</si>
  <si>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</si>
  <si>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</si>
  <si>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</si>
  <si>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</si>
  <si>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</si>
  <si>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</si>
  <si>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</si>
  <si>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</si>
  <si>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</si>
  <si>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</si>
  <si>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</si>
  <si>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</si>
  <si>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</si>
  <si>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</si>
  <si>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</si>
  <si>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</si>
  <si>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</si>
  <si>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</si>
  <si>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</si>
  <si>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</si>
  <si>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</si>
  <si>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</si>
  <si>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</si>
  <si>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</si>
  <si>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</si>
  <si>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</si>
  <si>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</si>
  <si>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</si>
  <si>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</si>
  <si>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</si>
  <si>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</si>
  <si>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</si>
  <si>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</si>
  <si>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</si>
  <si>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</si>
  <si>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</si>
  <si>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</si>
  <si>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</si>
  <si>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</si>
  <si>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</si>
  <si>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</si>
  <si>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</si>
  <si>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</si>
  <si>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</si>
  <si>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</si>
  <si>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</si>
  <si>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</si>
  <si>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</si>
  <si>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</si>
  <si>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</si>
  <si>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</si>
  <si>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</si>
  <si>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</si>
  <si>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</si>
  <si>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</si>
  <si>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</si>
  <si>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</si>
  <si>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</si>
  <si>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</si>
  <si>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</si>
  <si>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</si>
  <si>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</si>
  <si>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</si>
  <si>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</si>
  <si>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</si>
  <si>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</si>
  <si>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</si>
  <si>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</si>
  <si>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</si>
  <si>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</si>
  <si>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</si>
  <si>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</si>
  <si>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</si>
  <si>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</si>
  <si>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</si>
  <si>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</si>
  <si>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</si>
  <si>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</si>
  <si>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</si>
  <si>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</si>
  <si>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</si>
  <si>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</si>
  <si>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</si>
  <si>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</si>
  <si>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</si>
  <si>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</si>
  <si>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</si>
  <si>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</si>
  <si>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</si>
  <si>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</si>
  <si>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</si>
  <si>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</si>
  <si>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</si>
  <si>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</si>
  <si>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</si>
  <si>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</si>
  <si>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</si>
  <si>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</si>
  <si>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</si>
  <si>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</si>
  <si>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</si>
  <si>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</si>
  <si>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</si>
  <si>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</si>
  <si>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</si>
  <si>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</si>
  <si>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</si>
  <si>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</si>
  <si>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</si>
  <si>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</si>
  <si>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</si>
  <si>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</si>
  <si>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</si>
  <si>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</si>
  <si>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</si>
  <si>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</si>
  <si>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</si>
  <si>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</si>
  <si>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</si>
  <si>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</si>
  <si>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</si>
  <si>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</si>
  <si>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</si>
  <si>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</si>
  <si>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</si>
  <si>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</si>
  <si>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</si>
  <si>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</si>
  <si>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</si>
  <si>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</si>
  <si>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</si>
  <si>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</si>
  <si>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</si>
  <si>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</si>
  <si>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</si>
  <si>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</si>
  <si>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</si>
  <si>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</si>
  <si>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</si>
  <si>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</si>
  <si>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</si>
  <si>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</si>
  <si>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</si>
  <si>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</si>
  <si>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</si>
  <si>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</si>
  <si>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</si>
  <si>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</si>
  <si>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</si>
  <si>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</si>
  <si>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</si>
  <si>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</si>
  <si>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</si>
  <si>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</si>
  <si>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</si>
  <si>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</si>
  <si>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</si>
  <si>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</si>
  <si>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</si>
  <si>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</si>
  <si>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</si>
  <si>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</si>
  <si>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</si>
  <si>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</si>
  <si>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</si>
  <si>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</si>
  <si>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</si>
  <si>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</si>
  <si>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</si>
  <si>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</si>
  <si>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</si>
  <si>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</si>
  <si>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</si>
  <si>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</si>
  <si>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</si>
  <si>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</si>
  <si>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</si>
  <si>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</si>
  <si>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</si>
  <si>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</si>
  <si>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</si>
  <si>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</si>
  <si>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</si>
  <si>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</si>
  <si>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</si>
  <si>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</si>
  <si>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</si>
  <si>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</si>
  <si>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</si>
  <si>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</si>
  <si>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</si>
  <si>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</si>
  <si>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</si>
  <si>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</si>
  <si>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</si>
  <si>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</si>
  <si>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</si>
  <si>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</si>
  <si>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</si>
  <si>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</si>
  <si>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</si>
  <si>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</si>
  <si>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</si>
  <si>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</si>
  <si>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</si>
  <si>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</si>
  <si>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</si>
  <si>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</si>
  <si>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</si>
  <si>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</si>
  <si>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</si>
  <si>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</si>
  <si>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</si>
  <si>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</si>
  <si>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</si>
  <si>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</si>
  <si>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</si>
  <si>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</si>
  <si>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</si>
  <si>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</si>
  <si>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</si>
  <si>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</si>
  <si>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</si>
  <si>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</si>
  <si>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</si>
  <si>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</si>
  <si>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</si>
  <si>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</si>
  <si>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</si>
  <si>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</si>
  <si>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</si>
  <si>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</si>
  <si>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</si>
  <si>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</si>
  <si>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</si>
  <si>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</si>
  <si>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</si>
  <si>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</si>
  <si>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</si>
  <si>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</si>
  <si>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</si>
  <si>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</si>
  <si>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</si>
  <si>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</si>
  <si>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</si>
  <si>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</si>
  <si>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</si>
  <si>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</si>
  <si>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</si>
  <si>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</si>
  <si>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</si>
  <si>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</si>
  <si>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</si>
  <si>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</si>
  <si>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</si>
  <si>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</si>
  <si>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</si>
  <si>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</si>
  <si>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</si>
  <si>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</si>
  <si>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</si>
  <si>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</si>
  <si>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</si>
  <si>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</si>
  <si>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</si>
  <si>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</si>
  <si>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</si>
  <si>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</si>
  <si>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</si>
  <si>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</si>
  <si>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</si>
  <si>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</si>
  <si>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</si>
  <si>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</si>
  <si>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</si>
  <si>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</si>
  <si>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</si>
  <si>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</si>
  <si>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</si>
  <si>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</si>
  <si>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</si>
  <si>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</si>
  <si>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</si>
  <si>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</si>
  <si>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</si>
  <si>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</si>
  <si>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</si>
  <si>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</si>
  <si>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</si>
  <si>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</si>
  <si>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</si>
  <si>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</si>
  <si>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</si>
  <si>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</si>
  <si>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</si>
  <si>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</si>
  <si>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</si>
  <si>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</si>
  <si>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</si>
  <si>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</si>
  <si>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</si>
  <si>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</si>
  <si>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</si>
  <si>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</si>
  <si>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</si>
  <si>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</si>
  <si>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</si>
  <si>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</si>
  <si>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</si>
  <si>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</si>
  <si>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</si>
  <si>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</si>
  <si>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</si>
  <si>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</si>
  <si>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</si>
  <si>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</si>
  <si>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</si>
  <si>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</si>
  <si>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</si>
  <si>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</si>
  <si>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</si>
  <si>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</si>
  <si>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</si>
  <si>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</si>
  <si>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</si>
  <si>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</si>
  <si>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</si>
  <si>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</si>
  <si>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</si>
  <si>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</si>
  <si>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</si>
  <si>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</si>
  <si>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</si>
  <si>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</si>
  <si>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</si>
  <si>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</si>
  <si>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</si>
  <si>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</si>
  <si>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</si>
  <si>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</si>
  <si>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</si>
  <si>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</si>
  <si>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</si>
  <si>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</si>
  <si>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</si>
  <si>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</si>
  <si>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</si>
  <si>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</si>
  <si>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</si>
  <si>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</si>
  <si>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</si>
  <si>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</si>
  <si>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</si>
  <si>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</si>
  <si>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</si>
  <si>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</si>
  <si>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</si>
  <si>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</si>
  <si>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</si>
  <si>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</si>
  <si>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</si>
  <si>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</si>
  <si>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</si>
  <si>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</si>
  <si>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</si>
  <si>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</si>
  <si>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</si>
  <si>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</si>
  <si>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</si>
  <si>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</si>
  <si>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</si>
  <si>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</si>
  <si>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</si>
  <si>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</si>
  <si>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</si>
  <si>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</si>
  <si>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</si>
  <si>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</si>
  <si>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</si>
  <si>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</si>
  <si>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</si>
  <si>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</si>
  <si>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</si>
  <si>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</si>
  <si>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</si>
  <si>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</si>
  <si>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</si>
  <si>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</si>
  <si>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</si>
  <si>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</si>
  <si>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</si>
  <si>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</si>
  <si>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</si>
  <si>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</si>
  <si>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</si>
  <si>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</si>
  <si>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</si>
  <si>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</si>
  <si>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</si>
  <si>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</si>
  <si>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</si>
  <si>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</si>
  <si>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</si>
  <si>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</si>
  <si>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</si>
  <si>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</si>
  <si>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</si>
  <si>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</si>
  <si>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</si>
  <si>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</si>
  <si>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</si>
  <si>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</si>
  <si>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</si>
  <si>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</si>
  <si>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</si>
  <si>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</si>
  <si>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</si>
  <si>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</si>
  <si>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</si>
  <si>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</si>
  <si>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</si>
  <si>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</si>
  <si>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</si>
  <si>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</si>
  <si>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</si>
  <si>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</si>
  <si>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</si>
  <si>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</si>
  <si>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</si>
  <si>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</si>
  <si>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</si>
  <si>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</si>
  <si>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</si>
  <si>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</si>
  <si>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</si>
  <si>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</si>
  <si>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</si>
  <si>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</si>
  <si>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</si>
  <si>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</si>
  <si>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</si>
  <si>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</si>
  <si>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</si>
  <si>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</si>
  <si>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</si>
  <si>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</si>
  <si>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</si>
  <si>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</si>
  <si>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</si>
  <si>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</si>
  <si>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</si>
  <si>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</si>
  <si>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</si>
  <si>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</si>
  <si>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</si>
  <si>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</si>
  <si>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</si>
  <si>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</si>
  <si>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</si>
  <si>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</si>
  <si>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</si>
  <si>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</si>
  <si>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</si>
  <si>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</si>
  <si>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</si>
  <si>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</si>
  <si>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</si>
  <si>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</si>
  <si>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</si>
  <si>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</si>
  <si>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</si>
  <si>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</si>
  <si>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</si>
  <si>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</si>
  <si>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</si>
  <si>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</si>
  <si>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</si>
  <si>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</si>
  <si>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</si>
  <si>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</si>
  <si>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</si>
  <si>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</si>
  <si>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</si>
  <si>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</si>
  <si>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</si>
  <si>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</si>
  <si>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</si>
  <si>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</si>
  <si>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</si>
  <si>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</si>
  <si>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</si>
  <si>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</si>
  <si>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</si>
  <si>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</si>
  <si>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</si>
  <si>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</si>
  <si>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</si>
  <si>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</si>
  <si>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</si>
  <si>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</si>
  <si>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</si>
  <si>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</si>
  <si>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</si>
  <si>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</si>
  <si>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</si>
  <si>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</si>
  <si>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</si>
  <si>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</si>
  <si>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</si>
  <si>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</si>
  <si>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</si>
  <si>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</si>
  <si>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</si>
  <si>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</si>
  <si>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</si>
  <si>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</si>
  <si>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</si>
  <si>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</si>
  <si>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</si>
  <si>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</si>
  <si>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</si>
  <si>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</si>
  <si>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</si>
  <si>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</si>
  <si>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</si>
  <si>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</si>
  <si>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</si>
  <si>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</si>
  <si>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</si>
  <si>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</si>
  <si>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</si>
  <si>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</si>
  <si>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</si>
  <si>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</si>
  <si>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</si>
  <si>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</si>
  <si>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</si>
  <si>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</si>
  <si>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</si>
  <si>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</si>
  <si>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</si>
  <si>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</si>
  <si>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</si>
  <si>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</si>
  <si>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</si>
  <si>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</si>
  <si>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</si>
  <si>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</si>
  <si>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</si>
  <si>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</si>
  <si>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</si>
  <si>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</si>
  <si>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</si>
  <si>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</si>
  <si>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</si>
  <si>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</si>
  <si>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</si>
  <si>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</si>
  <si>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</si>
  <si>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</si>
  <si>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</si>
  <si>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</si>
  <si>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</si>
  <si>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</si>
  <si>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</si>
  <si>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</si>
  <si>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</si>
  <si>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</si>
  <si>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</si>
  <si>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</si>
  <si>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</si>
  <si>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</si>
  <si>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</si>
  <si>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</si>
  <si>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</si>
  <si>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</si>
  <si>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</si>
  <si>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</si>
  <si>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</si>
  <si>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</si>
  <si>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</si>
  <si>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</si>
  <si>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</si>
  <si>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</si>
  <si>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</si>
  <si>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</si>
  <si>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</si>
  <si>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</si>
  <si>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</si>
  <si>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</si>
  <si>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</si>
  <si>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</si>
  <si>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</si>
  <si>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</si>
  <si>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</si>
  <si>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</si>
  <si>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</si>
  <si>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</si>
  <si>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</si>
  <si>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</si>
  <si>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</si>
  <si>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</si>
  <si>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</si>
  <si>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</si>
  <si>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</si>
  <si>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</si>
  <si>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</si>
  <si>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</si>
  <si>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</si>
  <si>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</si>
  <si>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</si>
  <si>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</si>
  <si>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</si>
  <si>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</si>
  <si>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</si>
  <si>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</si>
  <si>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</si>
  <si>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</si>
  <si>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</si>
  <si>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</si>
  <si>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</si>
  <si>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</si>
  <si>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</si>
  <si>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</si>
  <si>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</si>
  <si>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</si>
  <si>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</si>
  <si>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</si>
  <si>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</si>
  <si>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</si>
  <si>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</si>
  <si>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</si>
  <si>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</si>
  <si>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</si>
  <si>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</si>
  <si>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</si>
  <si>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</si>
  <si>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</si>
  <si>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</si>
  <si>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</si>
  <si>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</si>
  <si>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</si>
  <si>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</si>
  <si>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</si>
  <si>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</si>
  <si>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</si>
  <si>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</si>
  <si>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</si>
  <si>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</si>
  <si>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</si>
  <si>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</si>
  <si>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</si>
  <si>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</si>
  <si>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</si>
  <si>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</si>
  <si>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</si>
  <si>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</si>
  <si>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</si>
  <si>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</si>
  <si>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</si>
  <si>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</si>
  <si>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</si>
  <si>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</si>
  <si>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</si>
  <si>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</si>
  <si>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</si>
  <si>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</si>
  <si>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</si>
  <si>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</si>
  <si>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</si>
  <si>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</si>
  <si>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</si>
  <si>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</si>
  <si>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</si>
  <si>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</si>
  <si>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</si>
  <si>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</si>
  <si>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</si>
  <si>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</si>
  <si>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</si>
  <si>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</si>
  <si>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</si>
  <si>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</si>
  <si>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</si>
  <si>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</si>
  <si>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</si>
  <si>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</si>
  <si>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</si>
  <si>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</si>
  <si>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</si>
  <si>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</si>
  <si>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</si>
  <si>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</si>
  <si>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</si>
  <si>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</si>
  <si>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</si>
  <si>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</si>
  <si>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</si>
  <si>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</si>
  <si>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</si>
  <si>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</si>
  <si>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</si>
  <si>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</si>
  <si>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</si>
  <si>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</si>
  <si>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</si>
  <si>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</si>
  <si>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</si>
  <si>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</si>
  <si>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</si>
  <si>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</si>
  <si>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</si>
  <si>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</si>
  <si>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</si>
  <si>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</si>
  <si>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</si>
  <si>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</si>
  <si>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</si>
  <si>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</si>
  <si>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</si>
  <si>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</si>
  <si>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</si>
  <si>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</si>
  <si>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</si>
  <si>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</si>
  <si>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</si>
  <si>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</si>
  <si>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</si>
  <si>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</si>
  <si>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</si>
  <si>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</si>
  <si>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</si>
  <si>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</si>
  <si>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</si>
  <si>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</si>
  <si>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</si>
  <si>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</si>
  <si>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</si>
  <si>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</si>
  <si>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</si>
  <si>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</si>
  <si>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</si>
  <si>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</si>
  <si>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</si>
  <si>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</si>
  <si>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</si>
  <si>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</si>
  <si>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</si>
  <si>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</si>
  <si>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</si>
  <si>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</si>
  <si>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</si>
  <si>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</si>
  <si>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</si>
  <si>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</si>
  <si>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</si>
  <si>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</si>
  <si>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</si>
  <si>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</si>
  <si>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</si>
  <si>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</si>
  <si>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</si>
  <si>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</si>
  <si>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</si>
  <si>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</si>
  <si>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</si>
  <si>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</si>
  <si>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</si>
  <si>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</si>
  <si>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</si>
  <si>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</si>
  <si>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</si>
  <si>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</si>
  <si>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</si>
  <si>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</si>
  <si>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</si>
  <si>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</si>
  <si>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</si>
  <si>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</si>
  <si>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</si>
  <si>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</si>
  <si>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</si>
  <si>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</si>
  <si>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</si>
  <si>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</si>
  <si>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</si>
  <si>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</si>
  <si>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</si>
  <si>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</si>
  <si>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</si>
  <si>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</si>
  <si>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</si>
  <si>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</si>
  <si>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</si>
  <si>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</si>
  <si>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</si>
  <si>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</si>
  <si>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</si>
  <si>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</si>
  <si>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</si>
  <si>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</si>
  <si>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</si>
  <si>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</si>
  <si>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</si>
  <si>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</si>
  <si>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</si>
  <si>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</si>
  <si>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</si>
  <si>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</si>
  <si>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</si>
  <si>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</si>
  <si>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</si>
  <si>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</si>
  <si>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</si>
  <si>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</si>
  <si>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</si>
  <si>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</si>
  <si>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</si>
  <si>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</si>
  <si>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</si>
  <si>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</si>
  <si>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</si>
  <si>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</si>
  <si>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</si>
  <si>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</si>
  <si>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</si>
  <si>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</si>
  <si>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</si>
  <si>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</si>
  <si>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</si>
  <si>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</si>
  <si>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</si>
  <si>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</si>
  <si>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</si>
  <si>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</si>
  <si>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</si>
  <si>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</si>
  <si>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</si>
  <si>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</si>
  <si>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</si>
  <si>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</si>
  <si>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</si>
  <si>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</si>
  <si>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</si>
  <si>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</si>
  <si>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</si>
  <si>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</si>
  <si>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</si>
  <si>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</si>
  <si>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</si>
  <si>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</si>
  <si>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</si>
  <si>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</si>
  <si>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</si>
  <si>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</si>
  <si>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</si>
  <si>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</si>
  <si>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</si>
  <si>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</si>
  <si>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</si>
  <si>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</si>
  <si>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</si>
  <si>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</si>
  <si>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</si>
  <si>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</si>
  <si>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</si>
  <si>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</si>
  <si>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</si>
  <si>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</si>
  <si>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</si>
  <si>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</si>
  <si>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</si>
  <si>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</si>
  <si>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</si>
  <si>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</si>
  <si>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</si>
  <si>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</si>
  <si>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</si>
  <si>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</si>
  <si>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</si>
  <si>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</si>
  <si>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</si>
  <si>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</si>
  <si>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</si>
  <si>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</si>
  <si>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</si>
  <si>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</si>
  <si>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</si>
  <si>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</si>
  <si>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</si>
  <si>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</si>
  <si>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</si>
  <si>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</si>
  <si>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</si>
  <si>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</si>
  <si>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</si>
  <si>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</si>
  <si>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</si>
  <si>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</si>
  <si>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</si>
  <si>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</si>
  <si>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</si>
  <si>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</si>
  <si>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</si>
  <si>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</si>
  <si>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</si>
  <si>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</si>
  <si>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</si>
  <si>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</si>
  <si>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</si>
  <si>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</si>
  <si>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</si>
  <si>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</si>
  <si>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</si>
  <si>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</si>
  <si>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</si>
  <si>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</si>
  <si>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</si>
  <si>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</si>
  <si>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</si>
  <si>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</si>
  <si>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</si>
  <si>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</si>
  <si>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</si>
  <si>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</si>
  <si>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</si>
  <si>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</si>
  <si>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</si>
  <si>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</si>
  <si>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</si>
  <si>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</si>
  <si>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</si>
  <si>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</si>
  <si>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</si>
  <si>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</si>
  <si>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</si>
  <si>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</si>
  <si>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</si>
  <si>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</si>
  <si>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</si>
  <si>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</si>
  <si>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</si>
  <si>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</si>
  <si>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</si>
  <si>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</si>
  <si>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</si>
  <si>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</si>
  <si>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</si>
  <si>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</si>
  <si>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</si>
  <si>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</si>
  <si>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</si>
  <si>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</si>
  <si>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</si>
  <si>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</si>
  <si>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</si>
  <si>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</si>
  <si>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</si>
  <si>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</si>
  <si>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</si>
  <si>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</si>
  <si>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</si>
  <si>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</si>
  <si>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</si>
  <si>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</si>
  <si>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</si>
  <si>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</si>
  <si>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</si>
  <si>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</si>
  <si>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</si>
  <si>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</si>
  <si>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</si>
  <si>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</si>
  <si>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</si>
  <si>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</si>
  <si>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</si>
  <si>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</si>
  <si>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</si>
  <si>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</si>
  <si>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</si>
  <si>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</si>
  <si>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</si>
  <si>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</si>
  <si>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</si>
  <si>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</si>
  <si>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</si>
  <si>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</si>
  <si>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</si>
  <si>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</si>
  <si>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</si>
  <si>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</si>
  <si>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</si>
  <si>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</si>
  <si>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</si>
  <si>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</si>
  <si>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</si>
  <si>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</si>
  <si>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</si>
  <si>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</si>
  <si>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</si>
  <si>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</si>
  <si>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</si>
  <si>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</si>
  <si>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</si>
  <si>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</si>
  <si>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</si>
  <si>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</si>
  <si>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</si>
  <si>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</si>
  <si>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</si>
  <si>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</si>
  <si>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</si>
  <si>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</si>
  <si>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</si>
  <si>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</si>
  <si>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</si>
  <si>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</si>
  <si>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</si>
  <si>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</si>
  <si>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</si>
  <si>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</si>
  <si>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</si>
  <si>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</si>
  <si>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</si>
  <si>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</si>
  <si>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</si>
  <si>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</si>
  <si>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</si>
  <si>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</si>
  <si>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</si>
  <si>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</si>
  <si>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</si>
  <si>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</si>
  <si>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</si>
  <si>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</si>
  <si>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</si>
  <si>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</si>
  <si>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</si>
  <si>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</si>
  <si>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</si>
  <si>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</si>
  <si>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</si>
  <si>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</si>
  <si>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</si>
  <si>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</si>
  <si>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</si>
  <si>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</si>
  <si>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</si>
  <si>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</si>
  <si>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</si>
  <si>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</si>
  <si>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</si>
  <si>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</si>
  <si>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</si>
  <si>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</si>
  <si>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</si>
  <si>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</si>
  <si>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</si>
  <si>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</si>
  <si>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</si>
  <si>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</si>
  <si>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</si>
  <si>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</si>
  <si>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</si>
  <si>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</si>
  <si>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</si>
  <si>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</si>
  <si>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</si>
  <si>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</si>
  <si>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</si>
  <si>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</si>
  <si>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</si>
  <si>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</si>
  <si>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</si>
  <si>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</si>
  <si>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</si>
  <si>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</si>
  <si>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</si>
  <si>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</si>
  <si>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</si>
  <si>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</si>
  <si>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</si>
  <si>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</si>
  <si>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</si>
  <si>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</si>
  <si>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</si>
  <si>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</si>
  <si>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</si>
  <si>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</si>
  <si>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</si>
  <si>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</si>
  <si>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</si>
  <si>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</si>
  <si>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</si>
  <si>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</si>
  <si>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</si>
  <si>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</si>
  <si>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</si>
  <si>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</si>
  <si>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</si>
  <si>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</si>
  <si>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</si>
  <si>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</si>
  <si>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</si>
  <si>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</si>
  <si>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</si>
  <si>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</si>
  <si>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</si>
  <si>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</si>
  <si>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</si>
  <si>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</si>
  <si>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</si>
  <si>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</si>
  <si>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</si>
  <si>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</si>
  <si>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</si>
  <si>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</si>
  <si>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</si>
  <si>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</si>
  <si>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</si>
  <si>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</si>
  <si>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</si>
  <si>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</si>
  <si>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</si>
  <si>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</si>
  <si>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</si>
  <si>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</si>
  <si>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</si>
  <si>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</si>
  <si>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</si>
  <si>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</si>
  <si>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</si>
  <si>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</si>
  <si>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</si>
  <si>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</si>
  <si>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</si>
  <si>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</si>
  <si>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</si>
  <si>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</si>
  <si>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</si>
  <si>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</si>
  <si>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</si>
  <si>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</si>
  <si>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</si>
  <si>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</si>
  <si>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</si>
  <si>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</si>
  <si>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</si>
  <si>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</si>
  <si>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</si>
  <si>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</si>
  <si>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</si>
  <si>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</si>
  <si>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</si>
  <si>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</si>
  <si>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</si>
  <si>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</si>
  <si>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</si>
  <si>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</si>
  <si>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</si>
  <si>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</si>
  <si>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</si>
  <si>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</si>
  <si>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</si>
  <si>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</si>
  <si>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</si>
  <si>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</si>
  <si>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</si>
  <si>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</si>
  <si>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</si>
  <si>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</si>
  <si>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</si>
  <si>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</si>
  <si>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</si>
  <si>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</si>
  <si>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</si>
  <si>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</si>
  <si>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</si>
  <si>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</si>
  <si>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</si>
  <si>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</si>
  <si>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</si>
  <si>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</si>
  <si>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</si>
  <si>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</si>
  <si>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</si>
  <si>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</si>
  <si>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</si>
  <si>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</si>
  <si>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</si>
  <si>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</si>
  <si>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</si>
  <si>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</si>
  <si>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</si>
  <si>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</si>
  <si>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</si>
  <si>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</si>
  <si>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</si>
  <si>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</si>
  <si>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</si>
  <si>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</si>
  <si>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</si>
  <si>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</si>
  <si>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</si>
  <si>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</si>
  <si>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</si>
  <si>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</si>
  <si>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</si>
  <si>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</si>
  <si>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</si>
  <si>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</si>
  <si>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</si>
  <si>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</si>
  <si>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</si>
  <si>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</si>
  <si>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</si>
  <si>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</si>
  <si>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</si>
  <si>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</si>
  <si>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</si>
  <si>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</si>
  <si>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</si>
  <si>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</si>
  <si>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</si>
  <si>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</si>
  <si>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</si>
  <si>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</si>
  <si>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</si>
  <si>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</si>
  <si>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</si>
  <si>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</si>
  <si>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</si>
  <si>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</si>
  <si>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</si>
  <si>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</si>
  <si>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</si>
  <si>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</si>
  <si>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</si>
  <si>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</si>
  <si>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</si>
  <si>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</si>
  <si>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</si>
  <si>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</si>
  <si>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</si>
  <si>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</si>
  <si>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</si>
  <si>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</si>
  <si>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</si>
  <si>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</si>
  <si>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</si>
  <si>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</si>
  <si>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</si>
  <si>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</si>
  <si>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</si>
  <si>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</si>
  <si>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</si>
  <si>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</si>
  <si>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</si>
  <si>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</si>
  <si>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</si>
  <si>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</si>
  <si>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</si>
  <si>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</si>
  <si>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</si>
  <si>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</si>
  <si>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</si>
  <si>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</si>
  <si>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</si>
  <si>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</si>
  <si>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</si>
  <si>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</si>
  <si>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</si>
  <si>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</si>
  <si>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</si>
  <si>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</si>
  <si>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</si>
  <si>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</si>
  <si>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</si>
  <si>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</si>
  <si>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</si>
  <si>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</si>
  <si>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</si>
  <si>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</si>
  <si>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</si>
  <si>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</si>
  <si>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</si>
  <si>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</si>
  <si>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</si>
  <si>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</si>
  <si>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</si>
  <si>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</si>
  <si>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</si>
  <si>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</si>
  <si>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</si>
  <si>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</si>
  <si>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</si>
  <si>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</si>
  <si>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</si>
  <si>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</si>
  <si>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</si>
  <si>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</si>
  <si>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</si>
  <si>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</si>
  <si>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</si>
  <si>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</si>
  <si>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</si>
  <si>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</si>
  <si>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</si>
  <si>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</si>
  <si>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</si>
  <si>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</si>
  <si>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</si>
  <si>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</si>
  <si>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</si>
  <si>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</si>
  <si>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</si>
  <si>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</si>
  <si>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</si>
  <si>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</si>
  <si>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</si>
  <si>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</si>
  <si>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</si>
  <si>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</si>
  <si>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</si>
  <si>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</si>
  <si>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</si>
  <si>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</si>
  <si>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</si>
  <si>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</si>
  <si>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</si>
  <si>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</si>
  <si>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</si>
  <si>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</si>
  <si>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</si>
  <si>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</si>
  <si>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</si>
  <si>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</si>
  <si>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</si>
  <si>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</si>
  <si>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</si>
  <si>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</si>
  <si>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</si>
  <si>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</si>
  <si>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</si>
  <si>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</si>
  <si>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</si>
  <si>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</si>
  <si>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</si>
  <si>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</si>
  <si>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</si>
  <si>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</si>
  <si>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</si>
  <si>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</si>
  <si>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</si>
  <si>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</si>
  <si>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</si>
  <si>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</si>
  <si>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</si>
  <si>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</si>
  <si>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</si>
  <si>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</si>
  <si>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</si>
  <si>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</si>
  <si>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</si>
  <si>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</si>
  <si>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</si>
  <si>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</si>
  <si>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</si>
  <si>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</si>
  <si>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</si>
  <si>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</si>
  <si>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</si>
  <si>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</si>
  <si>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</si>
  <si>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</si>
  <si>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</si>
  <si>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</si>
  <si>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</si>
  <si>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</si>
  <si>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</si>
  <si>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</si>
  <si>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</si>
  <si>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</si>
  <si>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</si>
  <si>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</si>
  <si>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</si>
  <si>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</si>
  <si>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</si>
  <si>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</si>
  <si>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</si>
  <si>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</si>
  <si>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</si>
  <si>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</si>
  <si>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</si>
  <si>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</si>
  <si>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</si>
  <si>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</si>
  <si>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</si>
  <si>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</si>
  <si>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</si>
  <si>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</si>
  <si>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</si>
  <si>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</si>
  <si>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</si>
  <si>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</si>
  <si>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</si>
  <si>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</si>
  <si>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</si>
  <si>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</si>
  <si>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</si>
  <si>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</si>
  <si>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</si>
  <si>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</si>
  <si>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</si>
  <si>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</si>
  <si>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</si>
  <si>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</si>
  <si>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</si>
  <si>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</si>
  <si>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</si>
  <si>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</si>
  <si>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</si>
  <si>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</si>
  <si>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</si>
  <si>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</si>
  <si>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</si>
  <si>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</si>
  <si>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</si>
  <si>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</si>
  <si>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</si>
  <si>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</si>
  <si>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</si>
  <si>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</si>
  <si>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</si>
  <si>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</si>
  <si>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</si>
  <si>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</si>
  <si>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</si>
  <si>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</si>
  <si>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</si>
  <si>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</si>
  <si>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</si>
  <si>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</si>
  <si>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</si>
  <si>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</si>
  <si>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</si>
  <si>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</si>
  <si>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</si>
  <si>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</si>
  <si>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</si>
  <si>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</si>
  <si>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</si>
  <si>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</si>
  <si>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</si>
  <si>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</si>
  <si>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</si>
  <si>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</si>
  <si>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</si>
  <si>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</si>
  <si>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</si>
  <si>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</si>
  <si>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</si>
  <si>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</si>
  <si>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</si>
  <si>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</si>
  <si>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</si>
  <si>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</si>
  <si>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</si>
  <si>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</si>
  <si>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</si>
  <si>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</si>
  <si>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</si>
  <si>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</si>
  <si>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</si>
  <si>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</si>
  <si>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</si>
  <si>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</si>
  <si>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</si>
  <si>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</si>
  <si>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</si>
  <si>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</si>
  <si>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</si>
  <si>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</si>
  <si>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</si>
  <si>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</si>
  <si>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</si>
  <si>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</si>
  <si>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</si>
  <si>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</si>
  <si>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</si>
  <si>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</si>
  <si>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</si>
  <si>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</si>
  <si>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</si>
  <si>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</si>
  <si>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</si>
  <si>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</si>
  <si>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</si>
  <si>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</si>
  <si>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</si>
  <si>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</si>
  <si>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</si>
  <si>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</si>
  <si>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</si>
  <si>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</si>
  <si>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</si>
  <si>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</si>
  <si>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</si>
  <si>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</si>
  <si>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</si>
  <si>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</si>
  <si>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</si>
  <si>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</si>
  <si>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</si>
  <si>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</si>
  <si>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</si>
  <si>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</si>
  <si>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</si>
  <si>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</si>
  <si>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</si>
  <si>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</si>
  <si>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</si>
  <si>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</si>
  <si>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</si>
  <si>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</si>
  <si>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</si>
  <si>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</si>
  <si>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</si>
  <si>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</si>
  <si>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</si>
  <si>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</si>
  <si>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</si>
  <si>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</si>
  <si>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</si>
  <si>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</si>
  <si>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</si>
  <si>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</si>
  <si>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</si>
  <si>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</si>
  <si>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</si>
  <si>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</si>
  <si>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</si>
  <si>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</si>
  <si>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</si>
  <si>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</si>
  <si>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</si>
  <si>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</si>
  <si>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</si>
  <si>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</si>
  <si>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</si>
  <si>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</si>
  <si>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</si>
  <si>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</si>
  <si>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</si>
  <si>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</si>
  <si>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</si>
  <si>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</si>
  <si>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</si>
  <si>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</si>
  <si>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</si>
  <si>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</si>
  <si>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</si>
  <si>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</si>
  <si>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</si>
  <si>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</si>
  <si>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</si>
  <si>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</si>
  <si>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</si>
  <si>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</si>
  <si>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</si>
  <si>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</si>
  <si>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</si>
  <si>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</si>
  <si>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</si>
  <si>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</si>
  <si>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</si>
  <si>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</si>
  <si>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</si>
  <si>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</si>
  <si>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</si>
  <si>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</si>
  <si>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</si>
  <si>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</si>
  <si>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</si>
  <si>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</si>
  <si>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</si>
  <si>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</si>
  <si>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</si>
  <si>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</si>
  <si>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</si>
  <si>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</si>
  <si>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</si>
  <si>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</si>
  <si>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</si>
  <si>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</si>
  <si>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</si>
  <si>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</si>
  <si>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</si>
  <si>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</si>
  <si>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</si>
  <si>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</si>
  <si>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</si>
  <si>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</si>
  <si>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</si>
  <si>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</si>
  <si>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</si>
  <si>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</si>
  <si>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</si>
  <si>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</si>
  <si>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</si>
  <si>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</si>
  <si>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</si>
  <si>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</si>
  <si>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</si>
  <si>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</si>
  <si>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</si>
  <si>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</si>
  <si>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</si>
  <si>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</si>
  <si>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</si>
  <si>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</si>
  <si>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</si>
  <si>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</si>
  <si>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</si>
  <si>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</si>
  <si>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</si>
  <si>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</si>
  <si>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</si>
  <si>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</si>
  <si>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</si>
  <si>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</si>
  <si>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</si>
  <si>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</si>
  <si>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</si>
  <si>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</si>
  <si>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</si>
  <si>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</si>
  <si>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</si>
  <si>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</si>
  <si>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</si>
  <si>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</si>
  <si>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</si>
  <si>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</si>
  <si>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</si>
  <si>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</si>
  <si>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</si>
  <si>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</si>
  <si>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</si>
  <si>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</si>
  <si>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</si>
  <si>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</si>
  <si>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</si>
  <si>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</si>
  <si>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</si>
  <si>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</si>
  <si>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</si>
  <si>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</si>
  <si>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</si>
  <si>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</si>
  <si>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</si>
  <si>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</si>
  <si>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</si>
  <si>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</si>
  <si>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</si>
  <si>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</si>
  <si>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</si>
  <si>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</si>
  <si>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</si>
  <si>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</si>
  <si>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</si>
  <si>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</si>
  <si>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</si>
  <si>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</si>
  <si>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</si>
  <si>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</si>
  <si>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</si>
  <si>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</si>
  <si>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</si>
  <si>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</si>
  <si>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</si>
  <si>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</si>
  <si>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</si>
  <si>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</si>
  <si>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</si>
  <si>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</si>
  <si>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</si>
  <si>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</si>
  <si>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</si>
  <si>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</si>
  <si>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</si>
  <si>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</si>
  <si>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</si>
  <si>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</si>
  <si>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</si>
  <si>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</si>
  <si>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</si>
  <si>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</si>
  <si>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</si>
  <si>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</si>
  <si>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</si>
  <si>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</si>
  <si>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</si>
  <si>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</si>
  <si>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</si>
  <si>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</si>
  <si>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</si>
  <si>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</si>
  <si>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</si>
  <si>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</si>
  <si>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</si>
  <si>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</si>
  <si>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</si>
  <si>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</si>
  <si>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</si>
  <si>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</si>
  <si>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</si>
  <si>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</si>
  <si>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</si>
  <si>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</si>
  <si>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</si>
  <si>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</si>
  <si>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</si>
  <si>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</si>
  <si>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</si>
  <si>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</si>
  <si>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</si>
  <si>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</si>
  <si>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</si>
  <si>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</si>
  <si>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</si>
  <si>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</si>
  <si>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</si>
  <si>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</si>
  <si>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</si>
  <si>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</si>
  <si>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</si>
  <si>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</si>
  <si>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</si>
  <si>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</si>
  <si>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</si>
  <si>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</si>
  <si>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</si>
  <si>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</si>
  <si>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</si>
  <si>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</si>
  <si>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</si>
  <si>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</si>
  <si>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</si>
  <si>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</si>
  <si>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</si>
  <si>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</si>
  <si>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</si>
  <si>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</si>
  <si>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</si>
  <si>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</si>
  <si>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</si>
  <si>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</si>
  <si>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</si>
  <si>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</si>
  <si>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</si>
  <si>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</si>
  <si>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</si>
  <si>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</si>
  <si>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</si>
  <si>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</si>
  <si>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</si>
  <si>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</si>
  <si>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</si>
  <si>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</si>
  <si>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</si>
  <si>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</si>
  <si>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</si>
  <si>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</si>
  <si>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</si>
  <si>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</si>
  <si>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</si>
  <si>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</si>
  <si>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</si>
  <si>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</si>
  <si>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</si>
  <si>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</si>
  <si>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</si>
  <si>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</si>
  <si>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</si>
  <si>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</si>
  <si>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</si>
  <si>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</si>
  <si>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</si>
  <si>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</si>
  <si>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</si>
  <si>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</si>
  <si>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</si>
  <si>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</si>
  <si>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</si>
  <si>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</si>
  <si>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</si>
  <si>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</si>
  <si>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</si>
  <si>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</si>
  <si>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</si>
  <si>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</si>
  <si>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</si>
  <si>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</si>
  <si>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</si>
  <si>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</si>
  <si>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</si>
  <si>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</si>
  <si>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</si>
  <si>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</si>
  <si>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</si>
  <si>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</si>
  <si>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</si>
  <si>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</si>
  <si>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</si>
  <si>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</si>
  <si>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</si>
  <si>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</si>
  <si>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</si>
  <si>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</si>
  <si>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</si>
  <si>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</si>
  <si>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</si>
  <si>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</si>
  <si>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</si>
  <si>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</si>
  <si>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</si>
  <si>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</si>
  <si>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</si>
  <si>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</si>
  <si>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</si>
  <si>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C49SZX20250028EC</t>
  </si>
  <si>
    <t>C49SZX20250030SX</t>
  </si>
  <si>
    <t>C49SZX20250027BH</t>
  </si>
  <si>
    <t>精速佳</t>
  </si>
  <si>
    <t>C49SHA20250221/TWB</t>
  </si>
  <si>
    <t>C49SHA20250225/HZY</t>
  </si>
  <si>
    <t>YRM20R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</si>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</sst>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0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4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C1" zoomScale="80" zoomScaleNormal="80" workbookViewId="0">
      <pane ySplit="1" topLeftCell="A3933" activePane="bottomLeft" state="frozen"/>
      <selection activeCell="L1" sqref="L1"/>
      <selection pane="bottomLeft" activeCell="J3940" sqref="J3940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3429</v>
      </c>
      <c r="K1" s="141" t="s">
        <v>3427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3428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3419</v>
      </c>
      <c r="AS1" s="144" t="s">
        <v>41</v>
      </c>
      <c r="AT1" s="145" t="s">
        <v>3420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26444765.433628321</v>
      </c>
      <c r="AJ80" s="19">
        <f t="shared" si="24"/>
        <v>3104246.7370353984</v>
      </c>
      <c r="AK80" s="20">
        <f t="shared" si="25"/>
        <v>0.11738605679171207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3402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26444765.433628321</v>
      </c>
      <c r="AJ250" s="19">
        <f t="shared" si="77"/>
        <v>3104246.7370353984</v>
      </c>
      <c r="AK250" s="20">
        <f t="shared" si="78"/>
        <v>0.11738605679171207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26444765.433628321</v>
      </c>
      <c r="AJ310" s="19">
        <f t="shared" si="97"/>
        <v>3104246.7370353984</v>
      </c>
      <c r="AK310" s="20">
        <f t="shared" si="98"/>
        <v>0.11738605679171207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26444765.433628321</v>
      </c>
      <c r="AJ311" s="19">
        <f t="shared" si="97"/>
        <v>3104246.7370353984</v>
      </c>
      <c r="AK311" s="20">
        <f t="shared" si="98"/>
        <v>0.11738605679171207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26444765.433628321</v>
      </c>
      <c r="AJ342" s="19">
        <f t="shared" si="116"/>
        <v>3104246.7370353984</v>
      </c>
      <c r="AK342" s="20">
        <f t="shared" si="117"/>
        <v>0.11738605679171207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26444765.433628321</v>
      </c>
      <c r="AJ343" s="19">
        <f t="shared" si="116"/>
        <v>3104246.7370353984</v>
      </c>
      <c r="AK343" s="20">
        <f t="shared" si="117"/>
        <v>0.11738605679171207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26444765.433628321</v>
      </c>
      <c r="AJ505" s="19">
        <f t="shared" si="152"/>
        <v>3104246.7370353984</v>
      </c>
      <c r="AK505" s="20">
        <f t="shared" si="153"/>
        <v>0.11738605679171207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26444765.433628321</v>
      </c>
      <c r="AJ506" s="19">
        <f t="shared" si="152"/>
        <v>3104246.7370353984</v>
      </c>
      <c r="AK506" s="20">
        <f t="shared" si="153"/>
        <v>0.11738605679171207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26444765.433628321</v>
      </c>
      <c r="AJ507" s="19">
        <f t="shared" si="152"/>
        <v>3104246.7370353984</v>
      </c>
      <c r="AK507" s="20">
        <f t="shared" si="153"/>
        <v>0.11738605679171207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26444765.433628321</v>
      </c>
      <c r="AJ508" s="19">
        <f t="shared" si="152"/>
        <v>3104246.7370353984</v>
      </c>
      <c r="AK508" s="20">
        <f t="shared" si="153"/>
        <v>0.11738605679171207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26444765.433628321</v>
      </c>
      <c r="AJ540" s="19">
        <f t="shared" si="170"/>
        <v>3104246.7370353984</v>
      </c>
      <c r="AK540" s="20">
        <f t="shared" si="171"/>
        <v>0.11738605679171207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26444765.433628321</v>
      </c>
      <c r="AJ541" s="19">
        <f t="shared" si="170"/>
        <v>3104246.7370353984</v>
      </c>
      <c r="AK541" s="20">
        <f t="shared" si="171"/>
        <v>0.11738605679171207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26444765.433628321</v>
      </c>
      <c r="AJ542" s="19">
        <f t="shared" si="170"/>
        <v>3104246.7370353984</v>
      </c>
      <c r="AK542" s="20">
        <f t="shared" si="171"/>
        <v>0.11738605679171207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26444765.433628321</v>
      </c>
      <c r="AJ622" s="19">
        <f t="shared" si="189"/>
        <v>3104246.7370353984</v>
      </c>
      <c r="AK622" s="20">
        <f t="shared" si="190"/>
        <v>0.11738605679171207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26444765.433628321</v>
      </c>
      <c r="AJ633" s="19">
        <f t="shared" si="189"/>
        <v>3104246.7370353984</v>
      </c>
      <c r="AK633" s="20">
        <f t="shared" si="190"/>
        <v>0.11738605679171207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26444765.433628321</v>
      </c>
      <c r="AJ634" s="19">
        <f t="shared" si="189"/>
        <v>3104246.7370353984</v>
      </c>
      <c r="AK634" s="20">
        <f t="shared" si="190"/>
        <v>0.11738605679171207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3438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1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1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1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3411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1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1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1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1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1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1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1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1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1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1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5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5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5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5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3407</v>
      </c>
      <c r="K1398" s="29" t="s">
        <v>415</v>
      </c>
      <c r="L1398" s="17" t="s">
        <v>3408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3407</v>
      </c>
      <c r="K1404" s="29" t="s">
        <v>415</v>
      </c>
      <c r="L1404" s="17" t="s">
        <v>3409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3407</v>
      </c>
      <c r="K1405" s="29" t="s">
        <v>415</v>
      </c>
      <c r="L1405" s="17" t="s">
        <v>3410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6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26444765.433628321</v>
      </c>
      <c r="AJ1429" s="19">
        <f t="shared" si="430"/>
        <v>3104246.7370353984</v>
      </c>
      <c r="AK1429" s="20">
        <f t="shared" si="431"/>
        <v>0.11738605679171207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26444765.433628321</v>
      </c>
      <c r="AJ1430" s="19">
        <f t="shared" si="430"/>
        <v>3104246.7370353984</v>
      </c>
      <c r="AK1430" s="20">
        <f t="shared" si="431"/>
        <v>0.11738605679171207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26444765.433628321</v>
      </c>
      <c r="AJ1434" s="19">
        <f t="shared" si="430"/>
        <v>3104246.7370353984</v>
      </c>
      <c r="AK1434" s="20">
        <f t="shared" si="431"/>
        <v>0.11738605679171207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3422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3395</v>
      </c>
      <c r="K1468" s="29" t="s">
        <v>3396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3397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3451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3451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3459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3460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3460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4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4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26444765.433628321</v>
      </c>
      <c r="AJ1632" s="19">
        <f t="shared" si="484"/>
        <v>3104246.7370353984</v>
      </c>
      <c r="AK1632" s="20">
        <f t="shared" si="485"/>
        <v>0.11738605679171207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3398</v>
      </c>
      <c r="K1881" s="29" t="s">
        <v>3399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3398</v>
      </c>
      <c r="K1882" s="29" t="s">
        <v>3399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3413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3413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3413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3413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3423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1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1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3404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3406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3452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3452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3452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3480</v>
      </c>
      <c r="K2250" s="29" t="s">
        <v>3482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3480</v>
      </c>
      <c r="K2251" s="29" t="s">
        <v>3482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9" t="s">
        <v>3393</v>
      </c>
      <c r="K2262" s="29" t="s">
        <v>502</v>
      </c>
      <c r="L2262" s="24" t="s">
        <v>3704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0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3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3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3521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3461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3412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3412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3412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3412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3412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3412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3471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3471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3450</v>
      </c>
      <c r="K2295" s="29" t="s">
        <v>3456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3450</v>
      </c>
      <c r="K2296" s="29" t="s">
        <v>3456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3451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3453</v>
      </c>
      <c r="K2298" s="29" t="s">
        <v>3512</v>
      </c>
      <c r="L2298" s="17" t="s">
        <v>3454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3446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3446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3446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3446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3446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3473</v>
      </c>
      <c r="K2419" s="29" t="s">
        <v>3474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3473</v>
      </c>
      <c r="K2462" s="29" t="s">
        <v>3474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3473</v>
      </c>
      <c r="K2475" s="29" t="s">
        <v>3474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3539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3481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3481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3481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3489</v>
      </c>
      <c r="K2480" s="29" t="s">
        <v>3449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3499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3499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3499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3515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3483</v>
      </c>
      <c r="K2617" s="29" t="s">
        <v>3484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3434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3434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3434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5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3425</v>
      </c>
      <c r="K2720" s="29" t="s">
        <v>3426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3398</v>
      </c>
      <c r="K2739" s="29" t="s">
        <v>3399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3398</v>
      </c>
      <c r="K2740" s="29" t="s">
        <v>3399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3394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3414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3414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3414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3414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3403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3406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3403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3406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3444</v>
      </c>
      <c r="K2842" s="29" t="s">
        <v>3445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3405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3405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3400</v>
      </c>
      <c r="K2848" s="29" t="s">
        <v>3401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3400</v>
      </c>
      <c r="K2849" s="29" t="s">
        <v>3401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3447</v>
      </c>
      <c r="K2850" s="29" t="s">
        <v>3448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3431</v>
      </c>
      <c r="K2872" s="29" t="s">
        <v>3432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3433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3447</v>
      </c>
      <c r="K2898" s="29" t="s">
        <v>3448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3415</v>
      </c>
      <c r="K2967" s="29" t="s">
        <v>3310</v>
      </c>
      <c r="L2967" s="17" t="s">
        <v>3430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3415</v>
      </c>
      <c r="K3000" s="29" t="s">
        <v>3310</v>
      </c>
      <c r="L3000" s="17" t="s">
        <v>3430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3424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3424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3455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3462</v>
      </c>
      <c r="K3087" s="29" t="s">
        <v>3463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3466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3490</v>
      </c>
      <c r="K3089" s="29" t="s">
        <v>3449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3476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3476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3476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3491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3494</v>
      </c>
      <c r="K3150" s="29" t="s">
        <v>3495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3494</v>
      </c>
      <c r="K3151" s="29" t="s">
        <v>3495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3496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3492</v>
      </c>
      <c r="K3153" s="29" t="s">
        <v>3493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3492</v>
      </c>
      <c r="K3154" s="29" t="s">
        <v>3493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3514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3514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26444765.433628321</v>
      </c>
      <c r="AJ3161" s="19">
        <f t="shared" si="940"/>
        <v>3104246.7370353984</v>
      </c>
      <c r="AK3161" s="20">
        <f t="shared" si="941"/>
        <v>0.11738605679171207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3517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3518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3417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3417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3439</v>
      </c>
      <c r="K3191" s="29" t="s">
        <v>3442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3470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3470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3421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3479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3421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3539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3540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3540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3540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3411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3540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5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3416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3416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3416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3416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3418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3418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5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5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5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3457</v>
      </c>
      <c r="K3597" s="29" t="s">
        <v>3458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3457</v>
      </c>
      <c r="K3598" s="29" t="s">
        <v>3458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3457</v>
      </c>
      <c r="K3599" s="29" t="s">
        <v>3458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3457</v>
      </c>
      <c r="K3600" s="29" t="s">
        <v>3458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3437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3437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3437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3447</v>
      </c>
      <c r="K3605" s="29" t="s">
        <v>3448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3464</v>
      </c>
      <c r="K3606" s="29" t="s">
        <v>3465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3464</v>
      </c>
      <c r="K3607" s="29" t="s">
        <v>3465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3440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3441</v>
      </c>
      <c r="K3609" s="29" t="s">
        <v>3443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3435</v>
      </c>
      <c r="K3610" s="29" t="s">
        <v>3436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3467</v>
      </c>
      <c r="K3611" s="29" t="s">
        <v>3468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3469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2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3475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3476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3476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3476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3476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3476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3476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3476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3513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3501</v>
      </c>
      <c r="K3621" s="29" t="s">
        <v>3504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3513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3477</v>
      </c>
      <c r="K3624" s="29" t="s">
        <v>3478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3477</v>
      </c>
      <c r="K3625" s="29" t="s">
        <v>3478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3477</v>
      </c>
      <c r="K3626" s="29" t="s">
        <v>3478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3497</v>
      </c>
      <c r="K3627" s="29" t="s">
        <v>3498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3497</v>
      </c>
      <c r="K3628" s="29" t="s">
        <v>3498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3497</v>
      </c>
      <c r="K3629" s="29" t="s">
        <v>3498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3497</v>
      </c>
      <c r="K3630" s="29" t="s">
        <v>3498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3500</v>
      </c>
      <c r="K3631" s="29" t="s">
        <v>3503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3501</v>
      </c>
      <c r="K3632" s="29" t="s">
        <v>3504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3477</v>
      </c>
      <c r="K3633" s="29" t="s">
        <v>3478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3502</v>
      </c>
      <c r="K3634" s="29" t="s">
        <v>3505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3506</v>
      </c>
      <c r="K3635" s="29" t="s">
        <v>3507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3506</v>
      </c>
      <c r="K3636" s="29" t="s">
        <v>3507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3477</v>
      </c>
      <c r="K3637" s="29" t="s">
        <v>3478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3477</v>
      </c>
      <c r="K3638" s="29" t="s">
        <v>3478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3516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3518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3516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3518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3485</v>
      </c>
      <c r="K3641" s="29" t="s">
        <v>3486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3487</v>
      </c>
      <c r="K3642" s="29" t="s">
        <v>3488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3487</v>
      </c>
      <c r="K3643" s="29" t="s">
        <v>3488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3487</v>
      </c>
      <c r="K3644" s="29" t="s">
        <v>3488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3612</v>
      </c>
      <c r="K3645" s="29" t="s">
        <v>3613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3612</v>
      </c>
      <c r="K3646" s="29" t="s">
        <v>3613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3612</v>
      </c>
      <c r="K3647" s="29" t="s">
        <v>3613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3612</v>
      </c>
      <c r="K3648" s="29" t="s">
        <v>3613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3612</v>
      </c>
      <c r="K3649" s="29" t="s">
        <v>3613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3612</v>
      </c>
      <c r="K3650" s="29" t="s">
        <v>3613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3612</v>
      </c>
      <c r="K3651" s="29" t="s">
        <v>3613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3525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3526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3526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3526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3526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3526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3526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3526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3527</v>
      </c>
      <c r="K3660" s="29" t="s">
        <v>3528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3529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3530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3531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3532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3487</v>
      </c>
      <c r="K3664" s="29" t="s">
        <v>3488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3519</v>
      </c>
      <c r="K3665" s="29" t="s">
        <v>3520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3519</v>
      </c>
      <c r="K3666" s="29" t="s">
        <v>3520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3630</v>
      </c>
      <c r="K3667" s="29" t="s">
        <v>3631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3562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3519</v>
      </c>
      <c r="K3668" s="29" t="s">
        <v>3520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3519</v>
      </c>
      <c r="K3669" s="29" t="s">
        <v>3520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3523</v>
      </c>
      <c r="K3670" s="29" t="s">
        <v>3524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3502</v>
      </c>
      <c r="K3671" s="29" t="s">
        <v>3505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3538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3508</v>
      </c>
      <c r="K3673" s="29" t="s">
        <v>3509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3510</v>
      </c>
      <c r="K3674" s="29" t="s">
        <v>3511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3539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3539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3533</v>
      </c>
      <c r="K3677" s="29" t="s">
        <v>3534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3533</v>
      </c>
      <c r="K3678" s="29" t="s">
        <v>3534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3536</v>
      </c>
      <c r="K3679" s="29" t="s">
        <v>3535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3537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3537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3542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3542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3542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3542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3542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3543</v>
      </c>
      <c r="K3687" s="29" t="s">
        <v>3544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3543</v>
      </c>
      <c r="K3688" s="29" t="s">
        <v>3544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3537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3537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3541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3545</v>
      </c>
      <c r="K3693" s="29" t="s">
        <v>2717</v>
      </c>
      <c r="L3693" s="24" t="s">
        <v>3704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3546</v>
      </c>
      <c r="K3694" s="29" t="s">
        <v>2717</v>
      </c>
      <c r="L3694" s="24" t="s">
        <v>3704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3547</v>
      </c>
      <c r="K3695" s="29" t="s">
        <v>1933</v>
      </c>
      <c r="L3695" s="24" t="s">
        <v>3704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3548</v>
      </c>
      <c r="K3696" s="29" t="s">
        <v>3549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3548</v>
      </c>
      <c r="K3697" s="29" t="s">
        <v>3549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3550</v>
      </c>
      <c r="K3698" s="29" t="s">
        <v>1315</v>
      </c>
      <c r="L3698" s="24" t="s">
        <v>3551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3552</v>
      </c>
      <c r="K3699" s="29" t="s">
        <v>1315</v>
      </c>
      <c r="L3699" s="24" t="s">
        <v>3551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3555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3555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3553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3553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3553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3553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3553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3554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3556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3556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3556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3556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3556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3556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3557</v>
      </c>
      <c r="K3714" s="29" t="s">
        <v>3559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3558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3558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3560</v>
      </c>
      <c r="K3717" s="29" t="s">
        <v>3589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3561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3560</v>
      </c>
      <c r="K3718" s="29" t="s">
        <v>3589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3561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3563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3563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3564</v>
      </c>
      <c r="K3725" s="29" t="s">
        <v>3565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3568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3566</v>
      </c>
      <c r="K3726" s="29" t="s">
        <v>3567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3569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3570</v>
      </c>
      <c r="K3728" s="29" t="s">
        <v>3573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3571</v>
      </c>
      <c r="K3729" s="29" t="s">
        <v>3574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3576</v>
      </c>
      <c r="K3732" s="29" t="s">
        <v>3577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3576</v>
      </c>
      <c r="K3733" s="29" t="s">
        <v>3577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3578</v>
      </c>
      <c r="K3734" s="29" t="s">
        <v>3579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3580</v>
      </c>
      <c r="K3735" s="29" t="s">
        <v>3581</v>
      </c>
      <c r="L3735" s="24" t="s">
        <v>3582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3518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42730.088495575226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33610697.864601769</v>
      </c>
      <c r="AJ3737" s="200">
        <f t="shared" si="1131"/>
        <v>4033283.7437522123</v>
      </c>
      <c r="AK3737" s="201">
        <f t="shared" si="1132"/>
        <v>0.12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3588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85848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33610697.864601769</v>
      </c>
      <c r="AJ3750" s="200">
        <f t="shared" si="1131"/>
        <v>4033283.7437522123</v>
      </c>
      <c r="AK3750" s="201">
        <f t="shared" si="1144"/>
        <v>0.12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3588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85848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33610697.864601769</v>
      </c>
      <c r="AJ3751" s="200">
        <f t="shared" si="1131"/>
        <v>4033283.7437522123</v>
      </c>
      <c r="AK3751" s="201">
        <f t="shared" si="1144"/>
        <v>0.12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3588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85848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33610697.864601769</v>
      </c>
      <c r="AJ3752" s="200">
        <f t="shared" si="1131"/>
        <v>4033283.7437522123</v>
      </c>
      <c r="AK3752" s="201">
        <f t="shared" si="1144"/>
        <v>0.12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3588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85848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33610697.864601769</v>
      </c>
      <c r="AJ3753" s="200">
        <f t="shared" si="1131"/>
        <v>4033283.7437522123</v>
      </c>
      <c r="AK3753" s="201">
        <f t="shared" si="1144"/>
        <v>0.12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3654</v>
      </c>
      <c r="K3754" s="29" t="s">
        <v>3613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3654</v>
      </c>
      <c r="K3755" s="29" t="s">
        <v>3613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3654</v>
      </c>
      <c r="K3756" s="29" t="s">
        <v>3613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3590</v>
      </c>
      <c r="K3757" s="29" t="s">
        <v>990</v>
      </c>
      <c r="L3757" s="17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3592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3591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3592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3593</v>
      </c>
      <c r="K3759" s="29" t="s">
        <v>3594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8">
        <f t="shared" si="1126"/>
        <v>13800000</v>
      </c>
      <c r="AA3759" s="22">
        <v>5.11E-2</v>
      </c>
      <c r="AB3759" s="239">
        <f t="shared" si="1138"/>
        <v>705180</v>
      </c>
      <c r="AC3759" s="25">
        <f t="shared" si="1142"/>
        <v>84621.599999999991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33610697.864601769</v>
      </c>
      <c r="AJ3759" s="27">
        <f t="shared" si="1131"/>
        <v>4033283.7437522123</v>
      </c>
      <c r="AK3759" s="240">
        <f t="shared" si="1144"/>
        <v>0.12</v>
      </c>
      <c r="AL3759" s="24"/>
      <c r="AM3759" s="24"/>
      <c r="AN3759" s="24"/>
      <c r="AO3759" s="24"/>
      <c r="AP3759" s="165" t="str">
        <f t="shared" si="1145"/>
        <v>20252</v>
      </c>
      <c r="AQ3759" s="241" t="str">
        <f t="shared" si="1146"/>
        <v>20252JPY</v>
      </c>
      <c r="AR3759" s="242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3593</v>
      </c>
      <c r="K3760" s="29" t="s">
        <v>3594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8">
        <f t="shared" si="1126"/>
        <v>13800000</v>
      </c>
      <c r="AA3760" s="22">
        <v>5.11E-2</v>
      </c>
      <c r="AB3760" s="239">
        <f t="shared" si="1138"/>
        <v>705180</v>
      </c>
      <c r="AC3760" s="25">
        <f t="shared" si="1142"/>
        <v>84621.599999999991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33610697.864601769</v>
      </c>
      <c r="AJ3760" s="27">
        <f t="shared" si="1131"/>
        <v>4033283.7437522123</v>
      </c>
      <c r="AK3760" s="240">
        <f t="shared" si="1144"/>
        <v>0.12</v>
      </c>
      <c r="AL3760" s="24"/>
      <c r="AM3760" s="24"/>
      <c r="AN3760" s="24"/>
      <c r="AO3760" s="24"/>
      <c r="AP3760" s="165" t="str">
        <f t="shared" si="1145"/>
        <v>20252</v>
      </c>
      <c r="AQ3760" s="241" t="str">
        <f t="shared" si="1146"/>
        <v>20252JPY</v>
      </c>
      <c r="AR3760" s="242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3593</v>
      </c>
      <c r="K3761" s="29" t="s">
        <v>3594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8">
        <f t="shared" si="1126"/>
        <v>13800000</v>
      </c>
      <c r="AA3761" s="22">
        <v>5.11E-2</v>
      </c>
      <c r="AB3761" s="239">
        <f t="shared" si="1138"/>
        <v>705180</v>
      </c>
      <c r="AC3761" s="25">
        <f t="shared" si="1142"/>
        <v>84621.599999999991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33610697.864601769</v>
      </c>
      <c r="AJ3761" s="27">
        <f t="shared" si="1131"/>
        <v>4033283.7437522123</v>
      </c>
      <c r="AK3761" s="240">
        <f t="shared" si="1144"/>
        <v>0.12</v>
      </c>
      <c r="AL3761" s="24"/>
      <c r="AM3761" s="24"/>
      <c r="AN3761" s="24"/>
      <c r="AO3761" s="24"/>
      <c r="AP3761" s="165" t="str">
        <f t="shared" si="1145"/>
        <v>20252</v>
      </c>
      <c r="AQ3761" s="241" t="str">
        <f t="shared" si="1146"/>
        <v>20252JPY</v>
      </c>
      <c r="AR3761" s="242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3593</v>
      </c>
      <c r="K3762" s="29" t="s">
        <v>3594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8">
        <f t="shared" ref="Z3762:Z3825" si="1152">IF(X3762="","",X3762*MAX(O3762,N3762))</f>
        <v>13800000</v>
      </c>
      <c r="AA3762" s="22">
        <v>5.11E-2</v>
      </c>
      <c r="AB3762" s="239">
        <f t="shared" si="1138"/>
        <v>705180</v>
      </c>
      <c r="AC3762" s="25">
        <f t="shared" si="1142"/>
        <v>84621.599999999991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33610697.864601769</v>
      </c>
      <c r="AJ3762" s="27">
        <f t="shared" si="1131"/>
        <v>4033283.7437522123</v>
      </c>
      <c r="AK3762" s="240">
        <f t="shared" si="1144"/>
        <v>0.12</v>
      </c>
      <c r="AL3762" s="24"/>
      <c r="AM3762" s="24"/>
      <c r="AN3762" s="24"/>
      <c r="AO3762" s="24"/>
      <c r="AP3762" s="165" t="str">
        <f t="shared" si="1145"/>
        <v>20252</v>
      </c>
      <c r="AQ3762" s="241" t="str">
        <f t="shared" si="1146"/>
        <v>20252JPY</v>
      </c>
      <c r="AR3762" s="242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3593</v>
      </c>
      <c r="K3763" s="29" t="s">
        <v>3594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8">
        <f t="shared" si="1152"/>
        <v>13800000</v>
      </c>
      <c r="AA3763" s="22">
        <v>5.11E-2</v>
      </c>
      <c r="AB3763" s="239">
        <f t="shared" si="1138"/>
        <v>705180</v>
      </c>
      <c r="AC3763" s="25">
        <f t="shared" si="1142"/>
        <v>84621.599999999991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33610697.864601769</v>
      </c>
      <c r="AJ3763" s="27">
        <f t="shared" si="1131"/>
        <v>4033283.7437522123</v>
      </c>
      <c r="AK3763" s="240">
        <f t="shared" si="1144"/>
        <v>0.12</v>
      </c>
      <c r="AL3763" s="24"/>
      <c r="AM3763" s="24"/>
      <c r="AN3763" s="24"/>
      <c r="AO3763" s="24"/>
      <c r="AP3763" s="165" t="str">
        <f t="shared" si="1145"/>
        <v>20252</v>
      </c>
      <c r="AQ3763" s="241" t="str">
        <f t="shared" si="1146"/>
        <v>20252JPY</v>
      </c>
      <c r="AR3763" s="242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3593</v>
      </c>
      <c r="K3764" s="29" t="s">
        <v>3594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8">
        <f t="shared" si="1152"/>
        <v>13800000</v>
      </c>
      <c r="AA3764" s="22">
        <v>5.11E-2</v>
      </c>
      <c r="AB3764" s="239">
        <f t="shared" si="1138"/>
        <v>705180</v>
      </c>
      <c r="AC3764" s="25">
        <f t="shared" si="1142"/>
        <v>84621.599999999991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33610697.864601769</v>
      </c>
      <c r="AJ3764" s="27">
        <f t="shared" si="1131"/>
        <v>4033283.7437522123</v>
      </c>
      <c r="AK3764" s="240">
        <f t="shared" si="1144"/>
        <v>0.12</v>
      </c>
      <c r="AL3764" s="24"/>
      <c r="AM3764" s="24"/>
      <c r="AN3764" s="24"/>
      <c r="AO3764" s="24"/>
      <c r="AP3764" s="165" t="str">
        <f t="shared" si="1145"/>
        <v>20252</v>
      </c>
      <c r="AQ3764" s="241" t="str">
        <f t="shared" si="1146"/>
        <v>20252JPY</v>
      </c>
      <c r="AR3764" s="242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3593</v>
      </c>
      <c r="K3765" s="29" t="s">
        <v>3594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8">
        <f t="shared" si="1152"/>
        <v>9920000</v>
      </c>
      <c r="AA3765" s="22">
        <v>5.11E-2</v>
      </c>
      <c r="AB3765" s="239">
        <f t="shared" si="1138"/>
        <v>506912</v>
      </c>
      <c r="AC3765" s="25">
        <f t="shared" si="1142"/>
        <v>60829.439999999995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33610697.864601769</v>
      </c>
      <c r="AJ3765" s="27">
        <f t="shared" si="1131"/>
        <v>4033283.7437522123</v>
      </c>
      <c r="AK3765" s="240">
        <f t="shared" si="1144"/>
        <v>0.12</v>
      </c>
      <c r="AL3765" s="24"/>
      <c r="AM3765" s="24"/>
      <c r="AN3765" s="24"/>
      <c r="AO3765" s="24"/>
      <c r="AP3765" s="165" t="str">
        <f t="shared" si="1145"/>
        <v>20252</v>
      </c>
      <c r="AQ3765" s="241" t="str">
        <f t="shared" si="1146"/>
        <v>20252JPY</v>
      </c>
      <c r="AR3765" s="242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3593</v>
      </c>
      <c r="K3766" s="29" t="s">
        <v>3594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8">
        <f t="shared" si="1152"/>
        <v>9920000</v>
      </c>
      <c r="AA3766" s="22">
        <v>5.11E-2</v>
      </c>
      <c r="AB3766" s="239">
        <f t="shared" si="1138"/>
        <v>506912</v>
      </c>
      <c r="AC3766" s="25">
        <f t="shared" si="1142"/>
        <v>60829.439999999995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33610697.864601769</v>
      </c>
      <c r="AJ3766" s="27">
        <f t="shared" si="1131"/>
        <v>4033283.7437522123</v>
      </c>
      <c r="AK3766" s="240">
        <f t="shared" si="1144"/>
        <v>0.12</v>
      </c>
      <c r="AL3766" s="24"/>
      <c r="AM3766" s="24"/>
      <c r="AN3766" s="24"/>
      <c r="AO3766" s="24"/>
      <c r="AP3766" s="165" t="str">
        <f t="shared" si="1145"/>
        <v>20252</v>
      </c>
      <c r="AQ3766" s="241" t="str">
        <f t="shared" si="1146"/>
        <v>20252JPY</v>
      </c>
      <c r="AR3766" s="242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3593</v>
      </c>
      <c r="K3767" s="29" t="s">
        <v>3594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8">
        <f t="shared" si="1152"/>
        <v>9920000</v>
      </c>
      <c r="AA3767" s="22">
        <v>5.11E-2</v>
      </c>
      <c r="AB3767" s="239">
        <f t="shared" si="1138"/>
        <v>506912</v>
      </c>
      <c r="AC3767" s="25">
        <f t="shared" si="1142"/>
        <v>60829.439999999995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33610697.864601769</v>
      </c>
      <c r="AJ3767" s="27">
        <f t="shared" si="1131"/>
        <v>4033283.7437522123</v>
      </c>
      <c r="AK3767" s="240">
        <f t="shared" si="1144"/>
        <v>0.12</v>
      </c>
      <c r="AL3767" s="24"/>
      <c r="AM3767" s="24"/>
      <c r="AN3767" s="24"/>
      <c r="AO3767" s="24"/>
      <c r="AP3767" s="165" t="str">
        <f t="shared" si="1145"/>
        <v>20252</v>
      </c>
      <c r="AQ3767" s="241" t="str">
        <f t="shared" si="1146"/>
        <v>20252JPY</v>
      </c>
      <c r="AR3767" s="242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3593</v>
      </c>
      <c r="K3768" s="29" t="s">
        <v>3594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8">
        <f t="shared" si="1152"/>
        <v>9920000</v>
      </c>
      <c r="AA3768" s="22">
        <v>5.11E-2</v>
      </c>
      <c r="AB3768" s="239">
        <f t="shared" si="1138"/>
        <v>506912</v>
      </c>
      <c r="AC3768" s="25">
        <f t="shared" si="1142"/>
        <v>60829.439999999995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33610697.864601769</v>
      </c>
      <c r="AJ3768" s="27">
        <f t="shared" si="1131"/>
        <v>4033283.7437522123</v>
      </c>
      <c r="AK3768" s="240">
        <f t="shared" si="1144"/>
        <v>0.12</v>
      </c>
      <c r="AL3768" s="24"/>
      <c r="AM3768" s="24"/>
      <c r="AN3768" s="24"/>
      <c r="AO3768" s="24"/>
      <c r="AP3768" s="165" t="str">
        <f t="shared" si="1145"/>
        <v>20252</v>
      </c>
      <c r="AQ3768" s="241" t="str">
        <f t="shared" si="1146"/>
        <v>20252JPY</v>
      </c>
      <c r="AR3768" s="242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3593</v>
      </c>
      <c r="K3769" s="29" t="s">
        <v>3594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8">
        <f t="shared" si="1152"/>
        <v>9920000</v>
      </c>
      <c r="AA3769" s="22">
        <v>5.11E-2</v>
      </c>
      <c r="AB3769" s="239">
        <f t="shared" si="1138"/>
        <v>506912</v>
      </c>
      <c r="AC3769" s="25">
        <f t="shared" si="1142"/>
        <v>60829.439999999995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33610697.864601769</v>
      </c>
      <c r="AJ3769" s="27">
        <f t="shared" si="1131"/>
        <v>4033283.7437522123</v>
      </c>
      <c r="AK3769" s="240">
        <f t="shared" si="1144"/>
        <v>0.12</v>
      </c>
      <c r="AL3769" s="24"/>
      <c r="AM3769" s="24"/>
      <c r="AN3769" s="24"/>
      <c r="AO3769" s="24"/>
      <c r="AP3769" s="165" t="str">
        <f t="shared" si="1145"/>
        <v>20252</v>
      </c>
      <c r="AQ3769" s="241" t="str">
        <f t="shared" si="1146"/>
        <v>20252JPY</v>
      </c>
      <c r="AR3769" s="242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3595</v>
      </c>
      <c r="K3770" s="29" t="s">
        <v>3594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8">
        <f t="shared" si="1152"/>
        <v>7800000</v>
      </c>
      <c r="AA3770" s="22">
        <v>5.11E-2</v>
      </c>
      <c r="AB3770" s="239">
        <f t="shared" si="1138"/>
        <v>398580</v>
      </c>
      <c r="AC3770" s="25">
        <f t="shared" si="1142"/>
        <v>47829.599999999999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33610697.864601769</v>
      </c>
      <c r="AJ3770" s="27">
        <f t="shared" si="1131"/>
        <v>4033283.7437522123</v>
      </c>
      <c r="AK3770" s="240">
        <f t="shared" si="1144"/>
        <v>0.12</v>
      </c>
      <c r="AL3770" s="24"/>
      <c r="AM3770" s="24"/>
      <c r="AN3770" s="24"/>
      <c r="AO3770" s="24"/>
      <c r="AP3770" s="165" t="str">
        <f t="shared" si="1145"/>
        <v>20252</v>
      </c>
      <c r="AQ3770" s="241" t="str">
        <f t="shared" si="1146"/>
        <v>20252JPY</v>
      </c>
      <c r="AR3770" s="242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3596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8">
        <f t="shared" si="1152"/>
        <v>13500000</v>
      </c>
      <c r="AA3771" s="22">
        <v>5.5599999999999997E-2</v>
      </c>
      <c r="AB3771" s="239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0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1" t="str">
        <f t="shared" si="1146"/>
        <v>202411JPY</v>
      </c>
      <c r="AR3771" s="242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3596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8">
        <f t="shared" si="1152"/>
        <v>13500000</v>
      </c>
      <c r="AA3772" s="22">
        <v>5.5599999999999997E-2</v>
      </c>
      <c r="AB3772" s="239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0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1" t="str">
        <f t="shared" si="1146"/>
        <v>202411JPY</v>
      </c>
      <c r="AR3772" s="242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3596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8">
        <f t="shared" si="1152"/>
        <v>9500000</v>
      </c>
      <c r="AA3773" s="22">
        <v>5.5599999999999997E-2</v>
      </c>
      <c r="AB3773" s="239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0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1" t="str">
        <f t="shared" si="1146"/>
        <v>202411JPY</v>
      </c>
      <c r="AR3773" s="242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3597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8">
        <f t="shared" si="1152"/>
        <v>480000</v>
      </c>
      <c r="AA3774" s="22">
        <v>1.0920000000000001</v>
      </c>
      <c r="AB3774" s="239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0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1" t="str">
        <f t="shared" si="1146"/>
        <v>20241RMB</v>
      </c>
      <c r="AR3774" s="242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3598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8">
        <f t="shared" si="1152"/>
        <v>410000</v>
      </c>
      <c r="AA3775" s="22">
        <v>1.0760000000000001</v>
      </c>
      <c r="AB3775" s="239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0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1" t="str">
        <f t="shared" si="1146"/>
        <v>202412RMB</v>
      </c>
      <c r="AR3775" s="242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3599</v>
      </c>
      <c r="K3776" s="29" t="s">
        <v>3600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8">
        <f t="shared" si="1152"/>
        <v>12000000</v>
      </c>
      <c r="AA3776" s="22">
        <v>5.1799999999999999E-2</v>
      </c>
      <c r="AB3776" s="239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0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1" t="str">
        <f t="shared" si="1146"/>
        <v>202411JPY</v>
      </c>
      <c r="AR3776" s="242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8" t="str">
        <f t="shared" si="1152"/>
        <v/>
      </c>
      <c r="AA3777" s="22"/>
      <c r="AB3777" s="239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0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1" t="str">
        <f t="shared" si="1146"/>
        <v/>
      </c>
      <c r="AR3777" s="242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8" t="str">
        <f t="shared" si="1152"/>
        <v/>
      </c>
      <c r="AA3778" s="22"/>
      <c r="AB3778" s="239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0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1" t="str">
        <f t="shared" si="1146"/>
        <v/>
      </c>
      <c r="AR3778" s="242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8" t="str">
        <f t="shared" si="1152"/>
        <v/>
      </c>
      <c r="AA3779" s="22"/>
      <c r="AB3779" s="239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0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1" t="str">
        <f t="shared" si="1146"/>
        <v/>
      </c>
      <c r="AR3779" s="242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8" t="str">
        <f t="shared" si="1152"/>
        <v/>
      </c>
      <c r="AA3780" s="22"/>
      <c r="AB3780" s="239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0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1" t="str">
        <f t="shared" si="1146"/>
        <v/>
      </c>
      <c r="AR3780" s="242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3601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8">
        <f t="shared" si="1152"/>
        <v>13250000</v>
      </c>
      <c r="AA3781" s="22">
        <v>5.1799999999999999E-2</v>
      </c>
      <c r="AB3781" s="239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0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1" t="str">
        <f t="shared" si="1146"/>
        <v>202411JPY</v>
      </c>
      <c r="AR3781" s="242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3601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8">
        <f t="shared" si="1152"/>
        <v>13250000</v>
      </c>
      <c r="AA3782" s="22">
        <v>5.1799999999999999E-2</v>
      </c>
      <c r="AB3782" s="239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0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1" t="str">
        <f t="shared" si="1146"/>
        <v>202411JPY</v>
      </c>
      <c r="AR3782" s="242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3601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8">
        <f t="shared" si="1152"/>
        <v>13250000</v>
      </c>
      <c r="AA3783" s="22">
        <v>5.1799999999999999E-2</v>
      </c>
      <c r="AB3783" s="239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0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1" t="str">
        <f t="shared" si="1146"/>
        <v>202411JPY</v>
      </c>
      <c r="AR3783" s="242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3601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8">
        <f t="shared" si="1152"/>
        <v>13250000</v>
      </c>
      <c r="AA3784" s="22">
        <v>5.1799999999999999E-2</v>
      </c>
      <c r="AB3784" s="239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0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1" t="str">
        <f t="shared" si="1146"/>
        <v>202411JPY</v>
      </c>
      <c r="AR3784" s="242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3602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8">
        <f t="shared" si="1152"/>
        <v>12250000</v>
      </c>
      <c r="AA3785" s="22">
        <v>5.1799999999999999E-2</v>
      </c>
      <c r="AB3785" s="239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0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1" t="str">
        <f t="shared" si="1146"/>
        <v>202411JPY</v>
      </c>
      <c r="AR3785" s="242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3603</v>
      </c>
      <c r="K3786" s="29" t="s">
        <v>3604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3605</v>
      </c>
      <c r="W3786" s="22" t="s">
        <v>110</v>
      </c>
      <c r="X3786" s="104">
        <v>16200000</v>
      </c>
      <c r="Y3786" s="31" t="str">
        <f t="shared" si="1153"/>
        <v>1</v>
      </c>
      <c r="Z3786" s="238">
        <f t="shared" si="1152"/>
        <v>16200000</v>
      </c>
      <c r="AA3786" s="22">
        <v>5.11E-2</v>
      </c>
      <c r="AB3786" s="239">
        <f t="shared" si="1138"/>
        <v>827820</v>
      </c>
      <c r="AC3786" s="25">
        <f t="shared" si="1142"/>
        <v>99338.4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33610697.864601769</v>
      </c>
      <c r="AJ3786" s="27">
        <f t="shared" si="1155"/>
        <v>4033283.7437522123</v>
      </c>
      <c r="AK3786" s="240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1" t="str">
        <f t="shared" si="1146"/>
        <v>20252JPY</v>
      </c>
      <c r="AR3786" s="242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3603</v>
      </c>
      <c r="K3787" s="29" t="s">
        <v>3604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3605</v>
      </c>
      <c r="W3787" s="22" t="s">
        <v>110</v>
      </c>
      <c r="X3787" s="104">
        <v>8000000</v>
      </c>
      <c r="Y3787" s="31" t="str">
        <f t="shared" si="1153"/>
        <v>1</v>
      </c>
      <c r="Z3787" s="238">
        <f t="shared" si="1152"/>
        <v>8000000</v>
      </c>
      <c r="AA3787" s="22">
        <v>5.11E-2</v>
      </c>
      <c r="AB3787" s="239">
        <f t="shared" si="1138"/>
        <v>408800</v>
      </c>
      <c r="AC3787" s="25">
        <f t="shared" si="1142"/>
        <v>49056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33610697.864601769</v>
      </c>
      <c r="AJ3787" s="27">
        <f t="shared" si="1155"/>
        <v>4033283.7437522123</v>
      </c>
      <c r="AK3787" s="240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1" t="str">
        <f t="shared" si="1146"/>
        <v>20252JPY</v>
      </c>
      <c r="AR3787" s="242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3606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8">
        <f t="shared" si="1152"/>
        <v>16580000</v>
      </c>
      <c r="AA3788" s="22">
        <v>5.2900000000000003E-2</v>
      </c>
      <c r="AB3788" s="239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0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1" t="str">
        <f t="shared" si="1146"/>
        <v>202412JPY</v>
      </c>
      <c r="AR3788" s="242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3607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8">
        <f t="shared" si="1152"/>
        <v>12450000</v>
      </c>
      <c r="AA3789" s="22">
        <v>5.2900000000000003E-2</v>
      </c>
      <c r="AB3789" s="239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0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1" t="str">
        <f t="shared" si="1146"/>
        <v>202412JPY</v>
      </c>
      <c r="AR3789" s="242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3</v>
      </c>
      <c r="H3790" s="29"/>
      <c r="I3790" s="93" t="str">
        <f t="shared" si="1141"/>
        <v>Q4</v>
      </c>
      <c r="J3790" s="188" t="s">
        <v>3607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8">
        <f t="shared" si="1152"/>
        <v>12450000</v>
      </c>
      <c r="AA3790" s="22">
        <v>5.11E-2</v>
      </c>
      <c r="AB3790" s="239">
        <f t="shared" si="1138"/>
        <v>636195</v>
      </c>
      <c r="AC3790" s="25">
        <f t="shared" si="1142"/>
        <v>76343.399999999994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14364971.340707965</v>
      </c>
      <c r="AJ3790" s="27">
        <f t="shared" si="1155"/>
        <v>1723796.5608849556</v>
      </c>
      <c r="AK3790" s="240">
        <f t="shared" si="1144"/>
        <v>0.11999999999999998</v>
      </c>
      <c r="AL3790" s="24"/>
      <c r="AM3790" s="24"/>
      <c r="AN3790" s="24"/>
      <c r="AO3790" s="24"/>
      <c r="AP3790" s="165" t="str">
        <f t="shared" si="1145"/>
        <v>20253</v>
      </c>
      <c r="AQ3790" s="241" t="str">
        <f t="shared" si="1146"/>
        <v>20253JPY</v>
      </c>
      <c r="AR3790" s="242" t="str">
        <f t="shared" si="1147"/>
        <v>YAMAHA_Mounter</v>
      </c>
      <c r="AS3790" s="22">
        <f t="shared" si="1148"/>
        <v>4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3</v>
      </c>
      <c r="H3791" s="29"/>
      <c r="I3791" s="93" t="str">
        <f t="shared" si="1141"/>
        <v>Q4</v>
      </c>
      <c r="J3791" s="188" t="s">
        <v>3607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8">
        <f t="shared" si="1152"/>
        <v>12450000</v>
      </c>
      <c r="AA3791" s="22">
        <v>5.11E-2</v>
      </c>
      <c r="AB3791" s="239">
        <f t="shared" si="1138"/>
        <v>636195</v>
      </c>
      <c r="AC3791" s="25">
        <f t="shared" si="1142"/>
        <v>76343.399999999994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14364971.340707965</v>
      </c>
      <c r="AJ3791" s="27">
        <f t="shared" si="1155"/>
        <v>1723796.5608849556</v>
      </c>
      <c r="AK3791" s="240">
        <f t="shared" si="1144"/>
        <v>0.11999999999999998</v>
      </c>
      <c r="AL3791" s="24"/>
      <c r="AM3791" s="24"/>
      <c r="AN3791" s="24"/>
      <c r="AO3791" s="24"/>
      <c r="AP3791" s="165" t="str">
        <f t="shared" si="1145"/>
        <v>20253</v>
      </c>
      <c r="AQ3791" s="241" t="str">
        <f t="shared" si="1146"/>
        <v>20253JPY</v>
      </c>
      <c r="AR3791" s="242" t="str">
        <f t="shared" si="1147"/>
        <v>YAMAHA_Mounter</v>
      </c>
      <c r="AS3791" s="22">
        <f t="shared" si="1148"/>
        <v>4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3608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8">
        <f t="shared" si="1152"/>
        <v>6745000</v>
      </c>
      <c r="AA3792" s="22">
        <v>5.11E-2</v>
      </c>
      <c r="AB3792" s="239">
        <f t="shared" si="1138"/>
        <v>344669.5</v>
      </c>
      <c r="AC3792" s="25">
        <f t="shared" si="1142"/>
        <v>41360.339999999997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14364971.340707965</v>
      </c>
      <c r="AJ3792" s="27">
        <f t="shared" si="1155"/>
        <v>1723796.5608849556</v>
      </c>
      <c r="AK3792" s="240">
        <f t="shared" si="1144"/>
        <v>0.11999999999999998</v>
      </c>
      <c r="AL3792" s="24"/>
      <c r="AM3792" s="24"/>
      <c r="AN3792" s="24"/>
      <c r="AO3792" s="24"/>
      <c r="AP3792" s="165" t="str">
        <f t="shared" si="1145"/>
        <v>20253</v>
      </c>
      <c r="AQ3792" s="241" t="str">
        <f t="shared" si="1146"/>
        <v>20253JPY</v>
      </c>
      <c r="AR3792" s="242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3608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8">
        <f t="shared" si="1152"/>
        <v>6745000</v>
      </c>
      <c r="AA3793" s="22">
        <v>5.11E-2</v>
      </c>
      <c r="AB3793" s="239">
        <f t="shared" si="1138"/>
        <v>344669.5</v>
      </c>
      <c r="AC3793" s="25">
        <f t="shared" si="1142"/>
        <v>41360.339999999997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14364971.340707965</v>
      </c>
      <c r="AJ3793" s="27">
        <f t="shared" si="1155"/>
        <v>1723796.5608849556</v>
      </c>
      <c r="AK3793" s="240">
        <f t="shared" si="1144"/>
        <v>0.11999999999999998</v>
      </c>
      <c r="AL3793" s="24"/>
      <c r="AM3793" s="24"/>
      <c r="AN3793" s="24"/>
      <c r="AO3793" s="24"/>
      <c r="AP3793" s="165" t="str">
        <f t="shared" si="1145"/>
        <v>20253</v>
      </c>
      <c r="AQ3793" s="241" t="str">
        <f t="shared" si="1146"/>
        <v>20253JPY</v>
      </c>
      <c r="AR3793" s="242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3608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8">
        <f t="shared" si="1152"/>
        <v>6745000</v>
      </c>
      <c r="AA3794" s="22">
        <v>5.11E-2</v>
      </c>
      <c r="AB3794" s="239">
        <f t="shared" ref="AB3794:AB3857" si="1156">IF(AND(R3794&lt;&gt;"C66",R3794&lt;&gt;""),Z3794/Y3794*AA3794,"")</f>
        <v>344669.5</v>
      </c>
      <c r="AC3794" s="25">
        <f t="shared" si="1142"/>
        <v>41360.339999999997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14364971.340707965</v>
      </c>
      <c r="AJ3794" s="27">
        <f t="shared" si="1155"/>
        <v>1723796.5608849556</v>
      </c>
      <c r="AK3794" s="240">
        <f t="shared" si="1144"/>
        <v>0.11999999999999998</v>
      </c>
      <c r="AL3794" s="24"/>
      <c r="AM3794" s="24"/>
      <c r="AN3794" s="24"/>
      <c r="AO3794" s="24"/>
      <c r="AP3794" s="165" t="str">
        <f t="shared" si="1145"/>
        <v>20253</v>
      </c>
      <c r="AQ3794" s="241" t="str">
        <f t="shared" si="1146"/>
        <v>20253JPY</v>
      </c>
      <c r="AR3794" s="242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3609</v>
      </c>
      <c r="K3795" s="29" t="s">
        <v>3611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8">
        <f t="shared" si="1152"/>
        <v>750000</v>
      </c>
      <c r="AA3795" s="22">
        <v>1.0760000000000001</v>
      </c>
      <c r="AB3795" s="239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0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1" t="str">
        <f t="shared" si="1146"/>
        <v>202412RMB</v>
      </c>
      <c r="AR3795" s="242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3609</v>
      </c>
      <c r="K3796" s="29" t="s">
        <v>3611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8">
        <f t="shared" si="1152"/>
        <v>370000</v>
      </c>
      <c r="AA3796" s="22">
        <v>1.0760000000000001</v>
      </c>
      <c r="AB3796" s="239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0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1" t="str">
        <f t="shared" si="1146"/>
        <v>202412RMB</v>
      </c>
      <c r="AR3796" s="242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3610</v>
      </c>
      <c r="K3797" s="29" t="s">
        <v>3482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8">
        <f t="shared" si="1152"/>
        <v>385000</v>
      </c>
      <c r="AA3797" s="22">
        <v>1.0920000000000001</v>
      </c>
      <c r="AB3797" s="239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0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1" t="str">
        <f t="shared" si="1146"/>
        <v>202411RMB</v>
      </c>
      <c r="AR3797" s="242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3614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8">
        <f t="shared" si="1152"/>
        <v>12500000</v>
      </c>
      <c r="AA3798" s="22">
        <v>5.1799999999999999E-2</v>
      </c>
      <c r="AB3798" s="239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0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1" t="str">
        <f t="shared" si="1146"/>
        <v>202411JPY</v>
      </c>
      <c r="AR3798" s="242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3615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8">
        <f t="shared" si="1152"/>
        <v>13355000</v>
      </c>
      <c r="AA3799" s="22">
        <v>5.11E-2</v>
      </c>
      <c r="AB3799" s="239">
        <f t="shared" si="1156"/>
        <v>682440.5</v>
      </c>
      <c r="AC3799" s="25">
        <f t="shared" si="1142"/>
        <v>81892.86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33610697.864601769</v>
      </c>
      <c r="AJ3799" s="27">
        <f t="shared" si="1155"/>
        <v>4033283.7437522123</v>
      </c>
      <c r="AK3799" s="240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1" t="str">
        <f t="shared" si="1146"/>
        <v>20252JPY</v>
      </c>
      <c r="AR3799" s="242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3615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8">
        <f t="shared" si="1152"/>
        <v>13355000</v>
      </c>
      <c r="AA3800" s="22">
        <v>5.11E-2</v>
      </c>
      <c r="AB3800" s="239">
        <f t="shared" si="1156"/>
        <v>682440.5</v>
      </c>
      <c r="AC3800" s="25">
        <f t="shared" si="1142"/>
        <v>81892.86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33610697.864601769</v>
      </c>
      <c r="AJ3800" s="27">
        <f t="shared" si="1155"/>
        <v>4033283.7437522123</v>
      </c>
      <c r="AK3800" s="240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1" t="str">
        <f t="shared" si="1146"/>
        <v>20252JPY</v>
      </c>
      <c r="AR3800" s="242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3</v>
      </c>
      <c r="H3801" s="29"/>
      <c r="I3801" s="93" t="str">
        <f t="shared" si="1141"/>
        <v>Q4</v>
      </c>
      <c r="J3801" s="188" t="s">
        <v>3616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8">
        <f t="shared" si="1152"/>
        <v>14000000</v>
      </c>
      <c r="AA3801" s="22">
        <v>5.11E-2</v>
      </c>
      <c r="AB3801" s="239">
        <f t="shared" si="1156"/>
        <v>715400</v>
      </c>
      <c r="AC3801" s="25">
        <f t="shared" si="1142"/>
        <v>85848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14364971.340707965</v>
      </c>
      <c r="AJ3801" s="27">
        <f t="shared" si="1155"/>
        <v>1723796.5608849556</v>
      </c>
      <c r="AK3801" s="240">
        <f t="shared" si="1144"/>
        <v>0.11999999999999998</v>
      </c>
      <c r="AL3801" s="24"/>
      <c r="AM3801" s="24"/>
      <c r="AN3801" s="24"/>
      <c r="AO3801" s="24"/>
      <c r="AP3801" s="165" t="str">
        <f t="shared" si="1145"/>
        <v>20253</v>
      </c>
      <c r="AQ3801" s="241" t="str">
        <f t="shared" si="1146"/>
        <v>20253JPY</v>
      </c>
      <c r="AR3801" s="242" t="str">
        <f t="shared" si="1147"/>
        <v>YAMAHA_Mounter</v>
      </c>
      <c r="AS3801" s="22">
        <f t="shared" si="1148"/>
        <v>4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3</v>
      </c>
      <c r="H3802" s="29"/>
      <c r="I3802" s="93" t="str">
        <f t="shared" si="1141"/>
        <v>Q4</v>
      </c>
      <c r="J3802" s="188" t="s">
        <v>3616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8">
        <f t="shared" si="1152"/>
        <v>14000000</v>
      </c>
      <c r="AA3802" s="22">
        <v>5.11E-2</v>
      </c>
      <c r="AB3802" s="239">
        <f t="shared" si="1156"/>
        <v>715400</v>
      </c>
      <c r="AC3802" s="25">
        <f t="shared" si="1142"/>
        <v>85848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14364971.340707965</v>
      </c>
      <c r="AJ3802" s="27">
        <f t="shared" si="1155"/>
        <v>1723796.5608849556</v>
      </c>
      <c r="AK3802" s="240">
        <f t="shared" si="1144"/>
        <v>0.11999999999999998</v>
      </c>
      <c r="AL3802" s="24"/>
      <c r="AM3802" s="24"/>
      <c r="AN3802" s="24"/>
      <c r="AO3802" s="24"/>
      <c r="AP3802" s="165" t="str">
        <f t="shared" si="1145"/>
        <v>20253</v>
      </c>
      <c r="AQ3802" s="241" t="str">
        <f t="shared" si="1146"/>
        <v>20253JPY</v>
      </c>
      <c r="AR3802" s="242" t="str">
        <f t="shared" si="1147"/>
        <v>YAMAHA_Mounter</v>
      </c>
      <c r="AS3802" s="22">
        <f t="shared" si="1148"/>
        <v>4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3</v>
      </c>
      <c r="H3803" s="29"/>
      <c r="I3803" s="93" t="str">
        <f t="shared" si="1141"/>
        <v>Q4</v>
      </c>
      <c r="J3803" s="188" t="s">
        <v>3616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8">
        <f t="shared" si="1152"/>
        <v>14000000</v>
      </c>
      <c r="AA3803" s="22">
        <v>5.11E-2</v>
      </c>
      <c r="AB3803" s="239">
        <f t="shared" si="1156"/>
        <v>715400</v>
      </c>
      <c r="AC3803" s="25">
        <f t="shared" si="1142"/>
        <v>85848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14364971.340707965</v>
      </c>
      <c r="AJ3803" s="27">
        <f t="shared" si="1155"/>
        <v>1723796.5608849556</v>
      </c>
      <c r="AK3803" s="240">
        <f t="shared" si="1144"/>
        <v>0.11999999999999998</v>
      </c>
      <c r="AL3803" s="24"/>
      <c r="AM3803" s="24"/>
      <c r="AN3803" s="24"/>
      <c r="AO3803" s="24"/>
      <c r="AP3803" s="165" t="str">
        <f t="shared" si="1145"/>
        <v>20253</v>
      </c>
      <c r="AQ3803" s="241" t="str">
        <f t="shared" si="1146"/>
        <v>20253JPY</v>
      </c>
      <c r="AR3803" s="242" t="str">
        <f t="shared" si="1147"/>
        <v>YAMAHA_Mounter</v>
      </c>
      <c r="AS3803" s="22">
        <f t="shared" si="1148"/>
        <v>4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3</v>
      </c>
      <c r="H3804" s="29"/>
      <c r="I3804" s="93" t="str">
        <f t="shared" si="1141"/>
        <v>Q4</v>
      </c>
      <c r="J3804" s="188" t="s">
        <v>3616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8">
        <f t="shared" si="1152"/>
        <v>14000000</v>
      </c>
      <c r="AA3804" s="22">
        <v>5.11E-2</v>
      </c>
      <c r="AB3804" s="239">
        <f t="shared" si="1156"/>
        <v>715400</v>
      </c>
      <c r="AC3804" s="25">
        <f t="shared" si="1142"/>
        <v>85848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14364971.340707965</v>
      </c>
      <c r="AJ3804" s="27">
        <f t="shared" si="1155"/>
        <v>1723796.5608849556</v>
      </c>
      <c r="AK3804" s="240">
        <f t="shared" si="1144"/>
        <v>0.11999999999999998</v>
      </c>
      <c r="AL3804" s="24"/>
      <c r="AM3804" s="24"/>
      <c r="AN3804" s="24"/>
      <c r="AO3804" s="24"/>
      <c r="AP3804" s="165" t="str">
        <f t="shared" si="1145"/>
        <v>20253</v>
      </c>
      <c r="AQ3804" s="241" t="str">
        <f t="shared" si="1146"/>
        <v>20253JPY</v>
      </c>
      <c r="AR3804" s="242" t="str">
        <f t="shared" si="1147"/>
        <v>YAMAHA_Mounter</v>
      </c>
      <c r="AS3804" s="22">
        <f t="shared" si="1148"/>
        <v>4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3617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3518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8">
        <f t="shared" si="1152"/>
        <v>446700</v>
      </c>
      <c r="AA3805" s="22">
        <v>1.0760000000000001</v>
      </c>
      <c r="AB3805" s="239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0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1" t="str">
        <f t="shared" si="1146"/>
        <v>202412RMB</v>
      </c>
      <c r="AR3805" s="242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3618</v>
      </c>
      <c r="K3806" s="29" t="s">
        <v>3458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8">
        <f t="shared" si="1152"/>
        <v>16835000</v>
      </c>
      <c r="AA3806" s="22">
        <v>5.2900000000000003E-2</v>
      </c>
      <c r="AB3806" s="239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0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1" t="str">
        <f t="shared" si="1146"/>
        <v>202412JPY</v>
      </c>
      <c r="AR3806" s="242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3618</v>
      </c>
      <c r="K3807" s="29" t="s">
        <v>3458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8">
        <f t="shared" si="1152"/>
        <v>16835000</v>
      </c>
      <c r="AA3807" s="22">
        <v>5.2900000000000003E-2</v>
      </c>
      <c r="AB3807" s="239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0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1" t="str">
        <f t="shared" si="1146"/>
        <v>202412JPY</v>
      </c>
      <c r="AR3807" s="242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3618</v>
      </c>
      <c r="K3808" s="29" t="s">
        <v>3458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8">
        <f t="shared" si="1152"/>
        <v>14300000</v>
      </c>
      <c r="AA3808" s="22">
        <v>5.2900000000000003E-2</v>
      </c>
      <c r="AB3808" s="239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0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1" t="str">
        <f t="shared" ref="AQ3808:AQ3871" si="1164">IF(W3808="","",F3808&amp;G3808&amp;W3808)</f>
        <v>202412JPY</v>
      </c>
      <c r="AR3808" s="242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3618</v>
      </c>
      <c r="K3809" s="29" t="s">
        <v>3458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8">
        <f t="shared" si="1152"/>
        <v>14300000</v>
      </c>
      <c r="AA3809" s="22">
        <v>5.2900000000000003E-2</v>
      </c>
      <c r="AB3809" s="239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0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1" t="str">
        <f t="shared" si="1164"/>
        <v>202412JPY</v>
      </c>
      <c r="AR3809" s="242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3619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8">
        <f t="shared" si="1152"/>
        <v>673800</v>
      </c>
      <c r="AA3810" s="22">
        <v>1.0920000000000001</v>
      </c>
      <c r="AB3810" s="239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0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1" t="str">
        <f t="shared" si="1164"/>
        <v>202411RMB</v>
      </c>
      <c r="AR3810" s="242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3620</v>
      </c>
      <c r="K3811" s="29" t="s">
        <v>3621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8">
        <f t="shared" si="1152"/>
        <v>780000</v>
      </c>
      <c r="AA3811" s="22">
        <v>1.073</v>
      </c>
      <c r="AB3811" s="239">
        <f t="shared" si="1156"/>
        <v>740654.8672566372</v>
      </c>
      <c r="AC3811" s="25">
        <f t="shared" si="1160"/>
        <v>88878.584070796467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33610697.864601769</v>
      </c>
      <c r="AJ3811" s="27">
        <f t="shared" si="1155"/>
        <v>4033283.7437522123</v>
      </c>
      <c r="AK3811" s="240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1" t="str">
        <f t="shared" si="1164"/>
        <v>20252RMB</v>
      </c>
      <c r="AR3811" s="242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3644</v>
      </c>
      <c r="K3812" s="29" t="s">
        <v>3622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8">
        <f t="shared" si="1152"/>
        <v>544500</v>
      </c>
      <c r="AA3812" s="22">
        <v>1.0760000000000001</v>
      </c>
      <c r="AB3812" s="239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0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1" t="str">
        <f t="shared" si="1164"/>
        <v>202412RMB</v>
      </c>
      <c r="AR3812" s="242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3623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8">
        <f t="shared" si="1152"/>
        <v>7200000</v>
      </c>
      <c r="AA3813" s="22">
        <v>5.2900000000000003E-2</v>
      </c>
      <c r="AB3813" s="239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0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1" t="str">
        <f t="shared" si="1164"/>
        <v>202412JPY</v>
      </c>
      <c r="AR3813" s="242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3623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8">
        <f t="shared" si="1152"/>
        <v>7200000</v>
      </c>
      <c r="AA3814" s="22">
        <v>5.2900000000000003E-2</v>
      </c>
      <c r="AB3814" s="239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0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1" t="str">
        <f t="shared" si="1164"/>
        <v>202412JPY</v>
      </c>
      <c r="AR3814" s="242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3624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8">
        <f t="shared" si="1152"/>
        <v>13500000</v>
      </c>
      <c r="AA3815" s="22">
        <v>5.11E-2</v>
      </c>
      <c r="AB3815" s="239">
        <f t="shared" si="1156"/>
        <v>689850</v>
      </c>
      <c r="AC3815" s="25">
        <f t="shared" si="1160"/>
        <v>82782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33610697.864601769</v>
      </c>
      <c r="AJ3815" s="27">
        <f t="shared" si="1155"/>
        <v>4033283.7437522123</v>
      </c>
      <c r="AK3815" s="240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1" t="str">
        <f t="shared" si="1164"/>
        <v>20252JPY</v>
      </c>
      <c r="AR3815" s="242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3624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8">
        <f t="shared" si="1152"/>
        <v>13500000</v>
      </c>
      <c r="AA3816" s="22">
        <v>5.11E-2</v>
      </c>
      <c r="AB3816" s="239">
        <f t="shared" si="1156"/>
        <v>689850</v>
      </c>
      <c r="AC3816" s="25">
        <f t="shared" si="1160"/>
        <v>82782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33610697.864601769</v>
      </c>
      <c r="AJ3816" s="27">
        <f t="shared" si="1155"/>
        <v>4033283.7437522123</v>
      </c>
      <c r="AK3816" s="240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1" t="str">
        <f t="shared" si="1164"/>
        <v>20252JPY</v>
      </c>
      <c r="AR3816" s="242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3624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8">
        <f t="shared" si="1152"/>
        <v>10000000</v>
      </c>
      <c r="AA3817" s="22">
        <v>5.11E-2</v>
      </c>
      <c r="AB3817" s="239">
        <f t="shared" si="1156"/>
        <v>511000</v>
      </c>
      <c r="AC3817" s="25">
        <f t="shared" si="1160"/>
        <v>61320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33610697.864601769</v>
      </c>
      <c r="AJ3817" s="27">
        <f t="shared" si="1155"/>
        <v>4033283.7437522123</v>
      </c>
      <c r="AK3817" s="240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1" t="str">
        <f>IF(W3817="","",F3817&amp;G3817&amp;W3817)</f>
        <v>20252JPY</v>
      </c>
      <c r="AR3817" s="242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3625</v>
      </c>
      <c r="K3818" s="29" t="s">
        <v>3626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3627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8">
        <v>29300</v>
      </c>
      <c r="AA3818" s="22">
        <v>1.0760000000000001</v>
      </c>
      <c r="AB3818" s="239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0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1" t="str">
        <f>IF(W3818="","",F3818&amp;G3818&amp;W3818)</f>
        <v>202412RMB</v>
      </c>
      <c r="AR3818" s="242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3628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8">
        <f t="shared" si="1152"/>
        <v>452000</v>
      </c>
      <c r="AA3819" s="22">
        <v>1.0920000000000001</v>
      </c>
      <c r="AB3819" s="239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0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1" t="str">
        <f t="shared" si="1164"/>
        <v>202411RMB</v>
      </c>
      <c r="AR3819" s="242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3629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8">
        <f t="shared" si="1152"/>
        <v>8000000</v>
      </c>
      <c r="AA3820" s="22">
        <v>5.2900000000000003E-2</v>
      </c>
      <c r="AB3820" s="239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0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1" t="str">
        <f t="shared" si="1164"/>
        <v>202412JPY</v>
      </c>
      <c r="AR3820" s="242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3632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8">
        <v>10175000</v>
      </c>
      <c r="AA3821" s="22">
        <v>5.2900000000000003E-2</v>
      </c>
      <c r="AB3821" s="239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0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1" t="str">
        <f t="shared" si="1164"/>
        <v>202412JPY</v>
      </c>
      <c r="AR3821" s="242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3632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8">
        <v>10175000</v>
      </c>
      <c r="AA3822" s="22">
        <v>5.2900000000000003E-2</v>
      </c>
      <c r="AB3822" s="239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0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1" t="str">
        <f t="shared" si="1164"/>
        <v>202412JPY</v>
      </c>
      <c r="AR3822" s="242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3633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8">
        <f t="shared" si="1152"/>
        <v>7500000</v>
      </c>
      <c r="AA3823" s="22">
        <v>5.2900000000000003E-2</v>
      </c>
      <c r="AB3823" s="239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0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1" t="str">
        <f t="shared" si="1164"/>
        <v>202412JPY</v>
      </c>
      <c r="AR3823" s="242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3634</v>
      </c>
      <c r="K3824" s="29" t="s">
        <v>3647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8">
        <f t="shared" si="1152"/>
        <v>8000000</v>
      </c>
      <c r="AA3824" s="22">
        <v>5.11E-2</v>
      </c>
      <c r="AB3824" s="239">
        <f t="shared" si="1156"/>
        <v>408800</v>
      </c>
      <c r="AC3824" s="25">
        <f t="shared" si="1160"/>
        <v>49056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14364971.340707965</v>
      </c>
      <c r="AJ3824" s="27">
        <f t="shared" si="1155"/>
        <v>1723796.5608849556</v>
      </c>
      <c r="AK3824" s="240">
        <f t="shared" si="1162"/>
        <v>0.11999999999999998</v>
      </c>
      <c r="AL3824" s="24"/>
      <c r="AM3824" s="24"/>
      <c r="AN3824" s="24"/>
      <c r="AO3824" s="24"/>
      <c r="AP3824" s="165" t="str">
        <f t="shared" si="1163"/>
        <v>20253</v>
      </c>
      <c r="AQ3824" s="241" t="str">
        <f t="shared" si="1164"/>
        <v>20253JPY</v>
      </c>
      <c r="AR3824" s="242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3635</v>
      </c>
      <c r="K3825" s="29" t="s">
        <v>3641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8">
        <f t="shared" si="1152"/>
        <v>410342.85714285716</v>
      </c>
      <c r="AA3825" s="22">
        <v>1.0640000000000001</v>
      </c>
      <c r="AB3825" s="239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0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1" t="str">
        <f t="shared" si="1164"/>
        <v>20251RMB</v>
      </c>
      <c r="AR3825" s="242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3635</v>
      </c>
      <c r="K3826" s="29" t="s">
        <v>3641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8">
        <f t="shared" ref="Z3826:Z3889" si="1170">IF(X3826="","",X3826*MAX(O3826,N3826))</f>
        <v>410342.85714285716</v>
      </c>
      <c r="AA3826" s="22">
        <v>1.0640000000000001</v>
      </c>
      <c r="AB3826" s="239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0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1" t="str">
        <f t="shared" si="1164"/>
        <v>20251RMB</v>
      </c>
      <c r="AR3826" s="242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3635</v>
      </c>
      <c r="K3827" s="29" t="s">
        <v>3641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8">
        <f t="shared" si="1170"/>
        <v>410342.85714285716</v>
      </c>
      <c r="AA3827" s="22">
        <v>1.0640000000000001</v>
      </c>
      <c r="AB3827" s="239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0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1" t="str">
        <f t="shared" si="1164"/>
        <v>20251RMB</v>
      </c>
      <c r="AR3827" s="242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3635</v>
      </c>
      <c r="K3828" s="29" t="s">
        <v>3641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8">
        <f t="shared" si="1170"/>
        <v>410342.85714285716</v>
      </c>
      <c r="AA3828" s="22">
        <v>1.0640000000000001</v>
      </c>
      <c r="AB3828" s="239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0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1" t="str">
        <f t="shared" si="1164"/>
        <v>20251RMB</v>
      </c>
      <c r="AR3828" s="242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3635</v>
      </c>
      <c r="K3829" s="29" t="s">
        <v>3641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8">
        <f t="shared" si="1170"/>
        <v>410342.85714285716</v>
      </c>
      <c r="AA3829" s="22">
        <v>1.0640000000000001</v>
      </c>
      <c r="AB3829" s="239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0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1" t="str">
        <f t="shared" si="1164"/>
        <v>20251RMB</v>
      </c>
      <c r="AR3829" s="242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3635</v>
      </c>
      <c r="K3830" s="29" t="s">
        <v>3641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8">
        <f t="shared" si="1170"/>
        <v>410342.85714285716</v>
      </c>
      <c r="AA3830" s="22">
        <v>1.0640000000000001</v>
      </c>
      <c r="AB3830" s="239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0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1" t="str">
        <f t="shared" si="1164"/>
        <v>20251RMB</v>
      </c>
      <c r="AR3830" s="242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3635</v>
      </c>
      <c r="K3831" s="29" t="s">
        <v>3641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8">
        <f t="shared" si="1170"/>
        <v>410342.85714285716</v>
      </c>
      <c r="AA3831" s="22">
        <v>1.0640000000000001</v>
      </c>
      <c r="AB3831" s="239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0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1" t="str">
        <f t="shared" si="1164"/>
        <v>20251RMB</v>
      </c>
      <c r="AR3831" s="242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3636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8">
        <f t="shared" si="1170"/>
        <v>600000</v>
      </c>
      <c r="AA3832" s="22">
        <v>1.0760000000000001</v>
      </c>
      <c r="AB3832" s="239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0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1" t="str">
        <f t="shared" si="1164"/>
        <v>202412RMB</v>
      </c>
      <c r="AR3832" s="242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3637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8">
        <f t="shared" si="1170"/>
        <v>620000</v>
      </c>
      <c r="AA3833" s="22">
        <v>1.073</v>
      </c>
      <c r="AB3833" s="239">
        <f t="shared" si="1156"/>
        <v>588725.66371681425</v>
      </c>
      <c r="AC3833" s="25">
        <f t="shared" si="1160"/>
        <v>70647.079646017708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33610697.864601769</v>
      </c>
      <c r="AJ3833" s="27">
        <f t="shared" si="1155"/>
        <v>4033283.7437522123</v>
      </c>
      <c r="AK3833" s="240">
        <f t="shared" si="1162"/>
        <v>0.12</v>
      </c>
      <c r="AL3833" s="24"/>
      <c r="AM3833" s="24"/>
      <c r="AN3833" s="24"/>
      <c r="AO3833" s="24"/>
      <c r="AP3833" s="165" t="str">
        <f t="shared" si="1163"/>
        <v>20252</v>
      </c>
      <c r="AQ3833" s="241" t="str">
        <f t="shared" si="1164"/>
        <v>20252RMB</v>
      </c>
      <c r="AR3833" s="242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3</v>
      </c>
      <c r="H3834" s="29"/>
      <c r="I3834" s="93" t="str">
        <f t="shared" si="1159"/>
        <v>Q4</v>
      </c>
      <c r="J3834" s="188" t="s">
        <v>3638</v>
      </c>
      <c r="K3834" s="29" t="s">
        <v>3642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8">
        <f t="shared" si="1170"/>
        <v>765000</v>
      </c>
      <c r="AA3834" s="22">
        <v>1.073</v>
      </c>
      <c r="AB3834" s="239">
        <f t="shared" si="1156"/>
        <v>726411.50442477874</v>
      </c>
      <c r="AC3834" s="25">
        <f t="shared" si="1160"/>
        <v>87169.380530973445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14364971.340707965</v>
      </c>
      <c r="AJ3834" s="27">
        <f t="shared" si="1155"/>
        <v>1723796.5608849556</v>
      </c>
      <c r="AK3834" s="240">
        <f t="shared" si="1162"/>
        <v>0.11999999999999998</v>
      </c>
      <c r="AL3834" s="24"/>
      <c r="AM3834" s="24"/>
      <c r="AN3834" s="24"/>
      <c r="AO3834" s="24"/>
      <c r="AP3834" s="165" t="str">
        <f t="shared" si="1163"/>
        <v>20253</v>
      </c>
      <c r="AQ3834" s="241" t="str">
        <f t="shared" si="1164"/>
        <v>20253RMB</v>
      </c>
      <c r="AR3834" s="242" t="str">
        <f t="shared" si="1165"/>
        <v>YAMAHA_Mounter</v>
      </c>
      <c r="AS3834" s="22">
        <f t="shared" si="1166"/>
        <v>3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3</v>
      </c>
      <c r="H3835" s="29"/>
      <c r="I3835" s="93" t="str">
        <f t="shared" si="1159"/>
        <v>Q4</v>
      </c>
      <c r="J3835" s="188" t="s">
        <v>3638</v>
      </c>
      <c r="K3835" s="29" t="s">
        <v>3642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8">
        <f t="shared" si="1170"/>
        <v>765000</v>
      </c>
      <c r="AA3835" s="22">
        <v>1.073</v>
      </c>
      <c r="AB3835" s="239">
        <f t="shared" si="1156"/>
        <v>726411.50442477874</v>
      </c>
      <c r="AC3835" s="25">
        <f t="shared" si="1160"/>
        <v>87169.380530973445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14364971.340707965</v>
      </c>
      <c r="AJ3835" s="27">
        <f t="shared" si="1155"/>
        <v>1723796.5608849556</v>
      </c>
      <c r="AK3835" s="240">
        <f t="shared" si="1162"/>
        <v>0.11999999999999998</v>
      </c>
      <c r="AL3835" s="24"/>
      <c r="AM3835" s="24"/>
      <c r="AN3835" s="24"/>
      <c r="AO3835" s="24"/>
      <c r="AP3835" s="165" t="str">
        <f t="shared" si="1163"/>
        <v>20253</v>
      </c>
      <c r="AQ3835" s="241" t="str">
        <f t="shared" si="1164"/>
        <v>20253RMB</v>
      </c>
      <c r="AR3835" s="242" t="str">
        <f t="shared" si="1165"/>
        <v>YAMAHA_Mounter</v>
      </c>
      <c r="AS3835" s="22">
        <f t="shared" si="1166"/>
        <v>3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3639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8">
        <f t="shared" si="1170"/>
        <v>650000</v>
      </c>
      <c r="AA3836" s="22">
        <v>1.0760000000000001</v>
      </c>
      <c r="AB3836" s="239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0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1" t="str">
        <f t="shared" si="1164"/>
        <v>202412RMB</v>
      </c>
      <c r="AR3836" s="242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3640</v>
      </c>
      <c r="K3837" s="29" t="s">
        <v>3643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8">
        <f t="shared" si="1170"/>
        <v>62508.78</v>
      </c>
      <c r="AA3837" s="22">
        <v>1.0640000000000001</v>
      </c>
      <c r="AB3837" s="239">
        <f t="shared" si="1156"/>
        <v>58857.82470796461</v>
      </c>
      <c r="AC3837" s="25">
        <f t="shared" si="1160"/>
        <v>11406.646428403541</v>
      </c>
      <c r="AD3837" s="247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0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1" t="str">
        <f t="shared" si="1164"/>
        <v>20251RMB</v>
      </c>
      <c r="AR3837" s="242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3645</v>
      </c>
      <c r="K3838" s="29" t="s">
        <v>3646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8">
        <f t="shared" si="1170"/>
        <v>490000</v>
      </c>
      <c r="AA3838" s="22">
        <v>1.0760000000000001</v>
      </c>
      <c r="AB3838" s="239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0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1" t="str">
        <f t="shared" si="1164"/>
        <v>202412RMB</v>
      </c>
      <c r="AR3838" s="242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3673</v>
      </c>
      <c r="K3839" s="29" t="s">
        <v>3648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8">
        <f t="shared" si="1170"/>
        <v>1100000</v>
      </c>
      <c r="AA3839" s="22">
        <v>1.0640000000000001</v>
      </c>
      <c r="AB3839" s="239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0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1" t="str">
        <f t="shared" si="1164"/>
        <v>20251RMB</v>
      </c>
      <c r="AR3839" s="242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3673</v>
      </c>
      <c r="K3840" s="29" t="s">
        <v>3648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8">
        <f t="shared" si="1170"/>
        <v>639000</v>
      </c>
      <c r="AA3840" s="22">
        <v>1.0640000000000001</v>
      </c>
      <c r="AB3840" s="239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0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1" t="str">
        <f t="shared" si="1164"/>
        <v>20251RMB</v>
      </c>
      <c r="AR3840" s="242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3649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8">
        <f t="shared" si="1170"/>
        <v>60000</v>
      </c>
      <c r="AA3841" s="22">
        <v>7.8</v>
      </c>
      <c r="AB3841" s="239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33610697.864601769</v>
      </c>
      <c r="AJ3841" s="27">
        <f t="shared" si="1155"/>
        <v>4033283.7437522123</v>
      </c>
      <c r="AK3841" s="240">
        <f t="shared" si="1162"/>
        <v>0.12</v>
      </c>
      <c r="AL3841" s="24"/>
      <c r="AM3841" s="24"/>
      <c r="AN3841" s="24"/>
      <c r="AO3841" s="24"/>
      <c r="AP3841" s="165" t="str">
        <f t="shared" si="1163"/>
        <v>20252</v>
      </c>
      <c r="AQ3841" s="241" t="str">
        <f t="shared" si="1164"/>
        <v>20252USD</v>
      </c>
      <c r="AR3841" s="242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3649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8">
        <f t="shared" si="1170"/>
        <v>60000</v>
      </c>
      <c r="AA3842" s="22">
        <v>7.8</v>
      </c>
      <c r="AB3842" s="239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33610697.864601769</v>
      </c>
      <c r="AJ3842" s="27">
        <f t="shared" ref="AJ3842:AJ3905" si="1173">IF(P3842="C66 SERVICE","",SUMIFS(AC:AC,F:F,F3842,G:G,G3842,E:E,E3842))</f>
        <v>4033283.7437522123</v>
      </c>
      <c r="AK3842" s="240">
        <f t="shared" si="1162"/>
        <v>0.12</v>
      </c>
      <c r="AL3842" s="24"/>
      <c r="AM3842" s="24"/>
      <c r="AN3842" s="24"/>
      <c r="AO3842" s="24"/>
      <c r="AP3842" s="165" t="str">
        <f t="shared" si="1163"/>
        <v>20252</v>
      </c>
      <c r="AQ3842" s="241" t="str">
        <f t="shared" si="1164"/>
        <v>20252USD</v>
      </c>
      <c r="AR3842" s="242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3650</v>
      </c>
      <c r="K3843" s="29" t="s">
        <v>3651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8">
        <f t="shared" si="1170"/>
        <v>8700000</v>
      </c>
      <c r="AA3843" s="22">
        <v>5.0599999999999999E-2</v>
      </c>
      <c r="AB3843" s="239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0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1" t="str">
        <f t="shared" si="1164"/>
        <v>20251JPY</v>
      </c>
      <c r="AR3843" s="242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3652</v>
      </c>
      <c r="K3844" s="29" t="s">
        <v>580</v>
      </c>
      <c r="L3844" s="24" t="s">
        <v>3653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8">
        <f t="shared" si="1170"/>
        <v>518500</v>
      </c>
      <c r="AA3844" s="22">
        <v>1.073</v>
      </c>
      <c r="AB3844" s="239">
        <f t="shared" si="1156"/>
        <v>492345.57522123895</v>
      </c>
      <c r="AC3844" s="25">
        <f t="shared" si="1160"/>
        <v>59081.469026548672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33610697.864601769</v>
      </c>
      <c r="AJ3844" s="27">
        <f t="shared" si="1173"/>
        <v>4033283.7437522123</v>
      </c>
      <c r="AK3844" s="240">
        <f t="shared" si="1162"/>
        <v>0.12</v>
      </c>
      <c r="AL3844" s="24"/>
      <c r="AM3844" s="24"/>
      <c r="AN3844" s="24"/>
      <c r="AO3844" s="24"/>
      <c r="AP3844" s="165" t="str">
        <f t="shared" si="1163"/>
        <v>20252</v>
      </c>
      <c r="AQ3844" s="241" t="str">
        <f t="shared" si="1164"/>
        <v>20252RMB</v>
      </c>
      <c r="AR3844" s="242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3670</v>
      </c>
      <c r="K3845" s="29" t="s">
        <v>3655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8">
        <f t="shared" si="1170"/>
        <v>8000000</v>
      </c>
      <c r="AA3845" s="22">
        <v>5.11E-2</v>
      </c>
      <c r="AB3845" s="239">
        <f t="shared" si="1156"/>
        <v>408800</v>
      </c>
      <c r="AC3845" s="25">
        <f t="shared" si="1160"/>
        <v>49056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33610697.864601769</v>
      </c>
      <c r="AJ3845" s="27">
        <f t="shared" si="1173"/>
        <v>4033283.7437522123</v>
      </c>
      <c r="AK3845" s="240">
        <f t="shared" si="1162"/>
        <v>0.12</v>
      </c>
      <c r="AL3845" s="24"/>
      <c r="AM3845" s="24"/>
      <c r="AN3845" s="24"/>
      <c r="AO3845" s="24"/>
      <c r="AP3845" s="165" t="str">
        <f t="shared" si="1163"/>
        <v>20252</v>
      </c>
      <c r="AQ3845" s="241" t="str">
        <f t="shared" si="1164"/>
        <v>20252JPY</v>
      </c>
      <c r="AR3845" s="242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3670</v>
      </c>
      <c r="K3846" s="29" t="s">
        <v>3655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8">
        <f t="shared" si="1170"/>
        <v>13000000</v>
      </c>
      <c r="AA3846" s="22">
        <v>5.11E-2</v>
      </c>
      <c r="AB3846" s="239">
        <f t="shared" si="1156"/>
        <v>664300</v>
      </c>
      <c r="AC3846" s="25">
        <f t="shared" si="1160"/>
        <v>79716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33610697.864601769</v>
      </c>
      <c r="AJ3846" s="27">
        <f t="shared" si="1173"/>
        <v>4033283.7437522123</v>
      </c>
      <c r="AK3846" s="240">
        <f t="shared" si="1162"/>
        <v>0.12</v>
      </c>
      <c r="AL3846" s="24"/>
      <c r="AM3846" s="24"/>
      <c r="AN3846" s="24"/>
      <c r="AO3846" s="24"/>
      <c r="AP3846" s="165" t="str">
        <f t="shared" si="1163"/>
        <v>20252</v>
      </c>
      <c r="AQ3846" s="241" t="str">
        <f t="shared" si="1164"/>
        <v>20252JPY</v>
      </c>
      <c r="AR3846" s="242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3656</v>
      </c>
      <c r="K3847" s="29" t="s">
        <v>3657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8">
        <f t="shared" si="1170"/>
        <v>450000</v>
      </c>
      <c r="AA3847" s="22">
        <v>1.0640000000000001</v>
      </c>
      <c r="AB3847" s="239">
        <f t="shared" si="1156"/>
        <v>423716.81415929209</v>
      </c>
      <c r="AC3847" s="25">
        <f t="shared" si="1160"/>
        <v>22075.646017699117</v>
      </c>
      <c r="AD3847" s="247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0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1" t="str">
        <f t="shared" si="1164"/>
        <v>20251RMB</v>
      </c>
      <c r="AR3847" s="242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3658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8">
        <f t="shared" si="1170"/>
        <v>14560000</v>
      </c>
      <c r="AA3848" s="22">
        <v>5.11E-2</v>
      </c>
      <c r="AB3848" s="239">
        <f t="shared" si="1156"/>
        <v>744016</v>
      </c>
      <c r="AC3848" s="25">
        <f t="shared" si="1160"/>
        <v>89281.919999999998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14364971.340707965</v>
      </c>
      <c r="AJ3848" s="27">
        <f t="shared" si="1173"/>
        <v>1723796.5608849556</v>
      </c>
      <c r="AK3848" s="240">
        <f t="shared" si="1162"/>
        <v>0.11999999999999998</v>
      </c>
      <c r="AL3848" s="24"/>
      <c r="AM3848" s="24"/>
      <c r="AN3848" s="24"/>
      <c r="AO3848" s="24"/>
      <c r="AP3848" s="165" t="str">
        <f t="shared" si="1163"/>
        <v>20253</v>
      </c>
      <c r="AQ3848" s="241" t="str">
        <f t="shared" si="1164"/>
        <v>20253JPY</v>
      </c>
      <c r="AR3848" s="242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3659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8">
        <f t="shared" si="1170"/>
        <v>620000</v>
      </c>
      <c r="AA3849" s="22">
        <v>1.073</v>
      </c>
      <c r="AB3849" s="239">
        <f t="shared" si="1156"/>
        <v>588725.66371681425</v>
      </c>
      <c r="AC3849" s="25">
        <f t="shared" si="1160"/>
        <v>70647.079646017708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33175515.574040696</v>
      </c>
      <c r="AJ3849" s="27">
        <f t="shared" si="1173"/>
        <v>3981061.8688848838</v>
      </c>
      <c r="AK3849" s="240">
        <f t="shared" si="1162"/>
        <v>0.12000000000000001</v>
      </c>
      <c r="AL3849" s="24"/>
      <c r="AM3849" s="24"/>
      <c r="AN3849" s="24"/>
      <c r="AO3849" s="24"/>
      <c r="AP3849" s="165" t="str">
        <f t="shared" si="1163"/>
        <v>20254</v>
      </c>
      <c r="AQ3849" s="241" t="str">
        <f t="shared" si="1164"/>
        <v>20254RMB</v>
      </c>
      <c r="AR3849" s="242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3660</v>
      </c>
      <c r="K3850" s="29" t="s">
        <v>3661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3605</v>
      </c>
      <c r="W3850" s="22" t="s">
        <v>110</v>
      </c>
      <c r="X3850" s="104">
        <v>12660000</v>
      </c>
      <c r="Y3850" s="31" t="str">
        <f t="shared" si="1171"/>
        <v>1</v>
      </c>
      <c r="Z3850" s="238">
        <f t="shared" si="1170"/>
        <v>12660000</v>
      </c>
      <c r="AA3850" s="22">
        <v>5.11E-2</v>
      </c>
      <c r="AB3850" s="239">
        <f t="shared" si="1156"/>
        <v>646926</v>
      </c>
      <c r="AC3850" s="25">
        <f t="shared" si="1160"/>
        <v>77631.12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33610697.864601769</v>
      </c>
      <c r="AJ3850" s="27">
        <f t="shared" si="1173"/>
        <v>4033283.7437522123</v>
      </c>
      <c r="AK3850" s="240">
        <f t="shared" si="1162"/>
        <v>0.12</v>
      </c>
      <c r="AL3850" s="24"/>
      <c r="AM3850" s="24"/>
      <c r="AN3850" s="24"/>
      <c r="AO3850" s="24"/>
      <c r="AP3850" s="165" t="str">
        <f t="shared" si="1163"/>
        <v>20252</v>
      </c>
      <c r="AQ3850" s="241" t="str">
        <f t="shared" si="1164"/>
        <v>20252JPY</v>
      </c>
      <c r="AR3850" s="242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3660</v>
      </c>
      <c r="K3851" s="29" t="s">
        <v>3661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3605</v>
      </c>
      <c r="W3851" s="22" t="s">
        <v>110</v>
      </c>
      <c r="X3851" s="104">
        <v>9000000</v>
      </c>
      <c r="Y3851" s="31" t="str">
        <f t="shared" si="1171"/>
        <v>1</v>
      </c>
      <c r="Z3851" s="238">
        <f t="shared" si="1170"/>
        <v>9000000</v>
      </c>
      <c r="AA3851" s="22">
        <v>5.11E-2</v>
      </c>
      <c r="AB3851" s="239">
        <f t="shared" si="1156"/>
        <v>459900</v>
      </c>
      <c r="AC3851" s="25">
        <f t="shared" si="1160"/>
        <v>55188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33610697.864601769</v>
      </c>
      <c r="AJ3851" s="27">
        <f t="shared" si="1173"/>
        <v>4033283.7437522123</v>
      </c>
      <c r="AK3851" s="240">
        <f t="shared" si="1162"/>
        <v>0.12</v>
      </c>
      <c r="AL3851" s="24"/>
      <c r="AM3851" s="24"/>
      <c r="AN3851" s="24"/>
      <c r="AO3851" s="24"/>
      <c r="AP3851" s="165" t="str">
        <f t="shared" si="1163"/>
        <v>20252</v>
      </c>
      <c r="AQ3851" s="241" t="str">
        <f t="shared" si="1164"/>
        <v>20252JPY</v>
      </c>
      <c r="AR3851" s="242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3654</v>
      </c>
      <c r="K3852" s="29" t="s">
        <v>3613</v>
      </c>
      <c r="L3852" s="17" t="s">
        <v>3352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3592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3654</v>
      </c>
      <c r="K3853" s="29" t="s">
        <v>3613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3592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3662</v>
      </c>
      <c r="K3854" s="29" t="s">
        <v>3663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3662</v>
      </c>
      <c r="K3855" s="29" t="s">
        <v>3663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3662</v>
      </c>
      <c r="K3856" s="29" t="s">
        <v>3663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3662</v>
      </c>
      <c r="K3857" s="29" t="s">
        <v>3663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3664</v>
      </c>
      <c r="K3858" s="29" t="s">
        <v>3665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44610.299999999996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33610697.864601769</v>
      </c>
      <c r="AJ3858" s="200">
        <f t="shared" si="1173"/>
        <v>4033283.7437522123</v>
      </c>
      <c r="AK3858" s="201">
        <f t="shared" si="1162"/>
        <v>0.12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3666</v>
      </c>
      <c r="K3859" s="29" t="s">
        <v>3665</v>
      </c>
      <c r="L3859" s="17" t="s">
        <v>3352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1.073</v>
      </c>
      <c r="AB3859" s="197">
        <f t="shared" si="1174"/>
        <v>175193.36283185842</v>
      </c>
      <c r="AC3859" s="198">
        <f t="shared" si="1160"/>
        <v>21023.203539823011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33610697.864601769</v>
      </c>
      <c r="AJ3859" s="200">
        <f t="shared" si="1173"/>
        <v>4033283.7437522123</v>
      </c>
      <c r="AK3859" s="201">
        <f t="shared" si="1162"/>
        <v>0.12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3667</v>
      </c>
      <c r="K3860" s="29" t="s">
        <v>3665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3668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45990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33610697.864601769</v>
      </c>
      <c r="AJ3861" s="200">
        <f t="shared" si="1173"/>
        <v>4033283.7437522123</v>
      </c>
      <c r="AK3861" s="201">
        <f t="shared" si="1162"/>
        <v>0.12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3669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91366.8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33610697.864601769</v>
      </c>
      <c r="AJ3862" s="200">
        <f t="shared" si="1173"/>
        <v>4033283.7437522123</v>
      </c>
      <c r="AK3862" s="201">
        <f t="shared" si="1162"/>
        <v>0.12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3669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91366.8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33610697.864601769</v>
      </c>
      <c r="AJ3863" s="200">
        <f t="shared" si="1173"/>
        <v>4033283.7437522123</v>
      </c>
      <c r="AK3863" s="201">
        <f t="shared" si="1162"/>
        <v>0.12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3668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78734.87999999999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33610697.864601769</v>
      </c>
      <c r="AJ3864" s="200">
        <f t="shared" si="1173"/>
        <v>4033283.7437522123</v>
      </c>
      <c r="AK3864" s="201">
        <f t="shared" si="1162"/>
        <v>0.12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3668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78734.87999999999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33610697.864601769</v>
      </c>
      <c r="AJ3865" s="200">
        <f t="shared" si="1173"/>
        <v>4033283.7437522123</v>
      </c>
      <c r="AK3865" s="201">
        <f t="shared" si="1162"/>
        <v>0.12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3671</v>
      </c>
      <c r="K3866" s="29" t="s">
        <v>3672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1.073</v>
      </c>
      <c r="AB3866" s="197">
        <f t="shared" si="1174"/>
        <v>797628.31858407077</v>
      </c>
      <c r="AC3866" s="198">
        <f t="shared" si="1160"/>
        <v>95715.398230088496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14364971.340707965</v>
      </c>
      <c r="AJ3866" s="200">
        <f t="shared" si="1173"/>
        <v>1723796.5608849556</v>
      </c>
      <c r="AK3866" s="201">
        <f t="shared" si="1162"/>
        <v>0.11999999999999998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3671</v>
      </c>
      <c r="K3867" s="29" t="s">
        <v>3672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1.073</v>
      </c>
      <c r="AB3867" s="197">
        <f t="shared" si="1174"/>
        <v>382671.68141592923</v>
      </c>
      <c r="AC3867" s="198">
        <f t="shared" si="1160"/>
        <v>45920.601769911504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14364971.340707965</v>
      </c>
      <c r="AJ3867" s="200">
        <f t="shared" si="1173"/>
        <v>1723796.5608849556</v>
      </c>
      <c r="AK3867" s="201">
        <f t="shared" si="1162"/>
        <v>0.11999999999999998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3674</v>
      </c>
      <c r="K3872" s="29" t="s">
        <v>3675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2</v>
      </c>
      <c r="H3873" s="29"/>
      <c r="I3873" s="204" t="str">
        <f t="shared" si="1177"/>
        <v>Q4</v>
      </c>
      <c r="J3873" s="188" t="s">
        <v>3676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5.11E-2</v>
      </c>
      <c r="AB3873" s="197">
        <f t="shared" si="1174"/>
        <v>817600</v>
      </c>
      <c r="AC3873" s="198">
        <f t="shared" si="1178"/>
        <v>98112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33610697.864601769</v>
      </c>
      <c r="AJ3873" s="200">
        <f t="shared" si="1173"/>
        <v>4033283.7437522123</v>
      </c>
      <c r="AK3873" s="201">
        <f t="shared" si="1180"/>
        <v>0.12</v>
      </c>
      <c r="AL3873" s="24"/>
      <c r="AM3873" s="24"/>
      <c r="AN3873" s="24"/>
      <c r="AO3873" s="24"/>
      <c r="AP3873" s="165" t="str">
        <f t="shared" si="1181"/>
        <v>20252</v>
      </c>
      <c r="AQ3873" s="203" t="str">
        <f t="shared" si="1182"/>
        <v>20252JPY</v>
      </c>
      <c r="AR3873" s="206" t="str">
        <f t="shared" si="1183"/>
        <v>YAMAHA_Mounter</v>
      </c>
      <c r="AS3873" s="22">
        <f t="shared" si="1184"/>
        <v>1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3677</v>
      </c>
      <c r="K3874" s="29" t="s">
        <v>3482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1.073</v>
      </c>
      <c r="AB3874" s="197">
        <f t="shared" si="1174"/>
        <v>625796.38938053104</v>
      </c>
      <c r="AC3874" s="198">
        <f t="shared" si="1178"/>
        <v>75095.566725663724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14364971.340707965</v>
      </c>
      <c r="AJ3874" s="200">
        <f t="shared" si="1173"/>
        <v>1723796.5608849556</v>
      </c>
      <c r="AK3874" s="201">
        <f t="shared" si="1180"/>
        <v>0.11999999999999998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3678</v>
      </c>
      <c r="K3875" s="29" t="s">
        <v>3679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100558.14159292036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33610697.864601769</v>
      </c>
      <c r="AJ3875" s="200">
        <f t="shared" si="1173"/>
        <v>4033283.7437522123</v>
      </c>
      <c r="AK3875" s="201">
        <f t="shared" si="1180"/>
        <v>0.12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3678</v>
      </c>
      <c r="K3876" s="29" t="s">
        <v>3679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100558.14159292036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33610697.864601769</v>
      </c>
      <c r="AJ3876" s="200">
        <f t="shared" si="1173"/>
        <v>4033283.7437522123</v>
      </c>
      <c r="AK3876" s="201">
        <f t="shared" si="1180"/>
        <v>0.12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3678</v>
      </c>
      <c r="K3877" s="29" t="s">
        <v>3679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100558.14159292036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33610697.864601769</v>
      </c>
      <c r="AJ3877" s="200">
        <f t="shared" si="1173"/>
        <v>4033283.7437522123</v>
      </c>
      <c r="AK3877" s="201">
        <f t="shared" si="1180"/>
        <v>0.12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3678</v>
      </c>
      <c r="K3878" s="29" t="s">
        <v>3679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100558.14159292036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33610697.864601769</v>
      </c>
      <c r="AJ3878" s="200">
        <f t="shared" si="1173"/>
        <v>4033283.7437522123</v>
      </c>
      <c r="AK3878" s="201">
        <f t="shared" si="1180"/>
        <v>0.12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3680</v>
      </c>
      <c r="K3879" s="29" t="s">
        <v>3681</v>
      </c>
      <c r="L3879" s="24" t="s">
        <v>3682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3568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1.073</v>
      </c>
      <c r="AB3879" s="197">
        <f t="shared" si="1174"/>
        <v>593663.36283185845</v>
      </c>
      <c r="AC3879" s="198">
        <f t="shared" si="1178"/>
        <v>71239.603539823016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14364971.340707965</v>
      </c>
      <c r="AJ3879" s="200">
        <f t="shared" si="1173"/>
        <v>1723796.5608849556</v>
      </c>
      <c r="AK3879" s="201">
        <f t="shared" si="1180"/>
        <v>0.11999999999999998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3683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78489.599999999991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33610697.864601769</v>
      </c>
      <c r="AJ3880" s="200">
        <f t="shared" si="1173"/>
        <v>4033283.7437522123</v>
      </c>
      <c r="AK3880" s="201">
        <f t="shared" si="1180"/>
        <v>0.12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3683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78489.599999999991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33610697.864601769</v>
      </c>
      <c r="AJ3881" s="200">
        <f t="shared" si="1173"/>
        <v>4033283.7437522123</v>
      </c>
      <c r="AK3881" s="201">
        <f t="shared" si="1180"/>
        <v>0.12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3684</v>
      </c>
      <c r="K3882" s="29" t="s">
        <v>3544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5.11E-2</v>
      </c>
      <c r="AB3882" s="197">
        <f t="shared" si="1174"/>
        <v>638750</v>
      </c>
      <c r="AC3882" s="198">
        <f t="shared" si="1178"/>
        <v>76650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14364971.340707965</v>
      </c>
      <c r="AJ3882" s="200">
        <f t="shared" si="1173"/>
        <v>1723796.5608849556</v>
      </c>
      <c r="AK3882" s="201">
        <f t="shared" si="1180"/>
        <v>0.11999999999999998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3684</v>
      </c>
      <c r="K3883" s="29" t="s">
        <v>3544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5.11E-2</v>
      </c>
      <c r="AB3883" s="197">
        <f t="shared" si="1174"/>
        <v>391937</v>
      </c>
      <c r="AC3883" s="198">
        <f t="shared" si="1178"/>
        <v>47032.439999999995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14364971.340707965</v>
      </c>
      <c r="AJ3883" s="200">
        <f t="shared" si="1173"/>
        <v>1723796.5608849556</v>
      </c>
      <c r="AK3883" s="201">
        <f t="shared" si="1180"/>
        <v>0.11999999999999998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3685</v>
      </c>
      <c r="K3884" s="29" t="s">
        <v>990</v>
      </c>
      <c r="L3884" s="17" t="s">
        <v>3352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33175515.574040696</v>
      </c>
      <c r="AJ3884" s="200">
        <f t="shared" si="1173"/>
        <v>3981061.8688848838</v>
      </c>
      <c r="AK3884" s="201">
        <f t="shared" si="1180"/>
        <v>0.12000000000000001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3685</v>
      </c>
      <c r="K3885" s="29" t="s">
        <v>990</v>
      </c>
      <c r="L3885" s="17" t="s">
        <v>3352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33175515.574040696</v>
      </c>
      <c r="AJ3885" s="200">
        <f t="shared" si="1173"/>
        <v>3981061.8688848838</v>
      </c>
      <c r="AK3885" s="201">
        <f t="shared" si="1180"/>
        <v>0.12000000000000001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3686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33175515.574040696</v>
      </c>
      <c r="AJ3886" s="200">
        <f t="shared" si="1173"/>
        <v>3981061.8688848838</v>
      </c>
      <c r="AK3886" s="201">
        <f t="shared" si="1180"/>
        <v>0.12000000000000001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3687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33175515.574040696</v>
      </c>
      <c r="AJ3887" s="200">
        <f t="shared" si="1173"/>
        <v>3981061.8688848838</v>
      </c>
      <c r="AK3887" s="201">
        <f t="shared" si="1180"/>
        <v>0.12000000000000001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3687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33175515.574040696</v>
      </c>
      <c r="AJ3888" s="200">
        <f t="shared" si="1173"/>
        <v>3981061.8688848838</v>
      </c>
      <c r="AK3888" s="201">
        <f t="shared" si="1180"/>
        <v>0.12000000000000001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3688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33175515.574040696</v>
      </c>
      <c r="AJ3889" s="200">
        <f t="shared" si="1173"/>
        <v>3981061.8688848838</v>
      </c>
      <c r="AK3889" s="201">
        <f t="shared" si="1180"/>
        <v>0.12000000000000001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3688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33175515.574040696</v>
      </c>
      <c r="AJ3890" s="200">
        <f t="shared" si="1173"/>
        <v>3981061.8688848838</v>
      </c>
      <c r="AK3890" s="201">
        <f t="shared" si="1180"/>
        <v>0.12000000000000001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3688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33175515.574040696</v>
      </c>
      <c r="AJ3891" s="200">
        <f t="shared" si="1173"/>
        <v>3981061.8688848838</v>
      </c>
      <c r="AK3891" s="201">
        <f t="shared" si="1180"/>
        <v>0.12000000000000001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3688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33175515.574040696</v>
      </c>
      <c r="AJ3892" s="200">
        <f t="shared" si="1173"/>
        <v>3981061.8688848838</v>
      </c>
      <c r="AK3892" s="201">
        <f t="shared" si="1180"/>
        <v>0.12000000000000001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3688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33175515.574040696</v>
      </c>
      <c r="AJ3893" s="200">
        <f t="shared" si="1173"/>
        <v>3981061.8688848838</v>
      </c>
      <c r="AK3893" s="201">
        <f t="shared" si="1180"/>
        <v>0.12000000000000001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3688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33175515.574040696</v>
      </c>
      <c r="AJ3894" s="200">
        <f t="shared" si="1173"/>
        <v>3981061.8688848838</v>
      </c>
      <c r="AK3894" s="201">
        <f t="shared" si="1180"/>
        <v>0.12000000000000001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3689</v>
      </c>
      <c r="K3895" s="29" t="s">
        <v>1831</v>
      </c>
      <c r="L3895" s="24" t="s">
        <v>3690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1.073</v>
      </c>
      <c r="AB3895" s="197">
        <f t="shared" si="1174"/>
        <v>290944.42477876111</v>
      </c>
      <c r="AC3895" s="198">
        <f t="shared" si="1178"/>
        <v>34913.330973451331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33175515.574040696</v>
      </c>
      <c r="AJ3895" s="200">
        <f t="shared" si="1173"/>
        <v>3981061.8688848838</v>
      </c>
      <c r="AK3895" s="201">
        <f t="shared" si="1180"/>
        <v>0.12000000000000001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 t="shared" si="1177"/>
        <v>Q1</v>
      </c>
      <c r="J3896" s="188" t="s">
        <v>3689</v>
      </c>
      <c r="K3896" s="29" t="s">
        <v>1831</v>
      </c>
      <c r="L3896" s="24" t="s">
        <v>3690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1.073</v>
      </c>
      <c r="AB3896" s="197">
        <f t="shared" si="1174"/>
        <v>290944.42477876111</v>
      </c>
      <c r="AC3896" s="198">
        <f t="shared" si="1178"/>
        <v>34913.330973451331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33175515.574040696</v>
      </c>
      <c r="AJ3896" s="200">
        <f t="shared" si="1173"/>
        <v>3981061.8688848838</v>
      </c>
      <c r="AK3896" s="201">
        <f t="shared" si="1180"/>
        <v>0.12000000000000001</v>
      </c>
      <c r="AL3896" s="24"/>
      <c r="AM3896" s="24"/>
      <c r="AN3896" s="24"/>
      <c r="AO3896" s="24"/>
      <c r="AP3896" s="165" t="str">
        <f t="shared" si="1181"/>
        <v>20254</v>
      </c>
      <c r="AQ3896" s="203" t="str">
        <f t="shared" si="1182"/>
        <v>20254RMB</v>
      </c>
      <c r="AR3896" s="206" t="str">
        <f t="shared" si="1183"/>
        <v>YAMAHA_Non_Mounter</v>
      </c>
      <c r="AS3896" s="22">
        <f t="shared" si="1184"/>
        <v>3</v>
      </c>
      <c r="AT3896" s="24" t="str">
        <f t="shared" si="1185"/>
        <v>0-3 months</v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3689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1.073</v>
      </c>
      <c r="AB3897" s="197">
        <f t="shared" si="1174"/>
        <v>712168.14159292041</v>
      </c>
      <c r="AC3897" s="198">
        <f t="shared" si="1178"/>
        <v>85460.176991150453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33175515.574040696</v>
      </c>
      <c r="AJ3897" s="200">
        <f t="shared" si="1173"/>
        <v>3981061.8688848838</v>
      </c>
      <c r="AK3897" s="201">
        <f t="shared" si="1180"/>
        <v>0.12000000000000001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3689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1.073</v>
      </c>
      <c r="AB3898" s="197">
        <f t="shared" si="1174"/>
        <v>712168.14159292041</v>
      </c>
      <c r="AC3898" s="198">
        <f t="shared" si="1178"/>
        <v>85460.176991150453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33175515.574040696</v>
      </c>
      <c r="AJ3898" s="200">
        <f t="shared" si="1173"/>
        <v>3981061.8688848838</v>
      </c>
      <c r="AK3898" s="201">
        <f t="shared" si="1180"/>
        <v>0.12000000000000001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3689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1.073</v>
      </c>
      <c r="AB3899" s="197">
        <f t="shared" si="1174"/>
        <v>712168.14159292041</v>
      </c>
      <c r="AC3899" s="198">
        <f t="shared" si="1178"/>
        <v>85460.176991150453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33175515.574040696</v>
      </c>
      <c r="AJ3899" s="200">
        <f t="shared" si="1173"/>
        <v>3981061.8688848838</v>
      </c>
      <c r="AK3899" s="201">
        <f t="shared" si="1180"/>
        <v>0.12000000000000001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3689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1.073</v>
      </c>
      <c r="AB3900" s="197">
        <f t="shared" si="1174"/>
        <v>712168.14159292041</v>
      </c>
      <c r="AC3900" s="198">
        <f t="shared" si="1178"/>
        <v>85460.176991150453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33175515.574040696</v>
      </c>
      <c r="AJ3900" s="200">
        <f t="shared" si="1173"/>
        <v>3981061.8688848838</v>
      </c>
      <c r="AK3900" s="201">
        <f t="shared" si="1180"/>
        <v>0.12000000000000001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3689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1.073</v>
      </c>
      <c r="AB3901" s="197">
        <f t="shared" si="1174"/>
        <v>712168.14159292041</v>
      </c>
      <c r="AC3901" s="198">
        <f t="shared" si="1178"/>
        <v>85460.176991150453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33175515.574040696</v>
      </c>
      <c r="AJ3901" s="200">
        <f t="shared" si="1173"/>
        <v>3981061.8688848838</v>
      </c>
      <c r="AK3901" s="201">
        <f t="shared" si="1180"/>
        <v>0.12000000000000001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3689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1.073</v>
      </c>
      <c r="AB3902" s="197">
        <f t="shared" si="1174"/>
        <v>712168.14159292041</v>
      </c>
      <c r="AC3902" s="198">
        <f t="shared" si="1178"/>
        <v>85460.176991150453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33175515.574040696</v>
      </c>
      <c r="AJ3902" s="200">
        <f t="shared" si="1173"/>
        <v>3981061.8688848838</v>
      </c>
      <c r="AK3902" s="201">
        <f t="shared" si="1180"/>
        <v>0.12000000000000001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3689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1.073</v>
      </c>
      <c r="AB3903" s="197">
        <f t="shared" si="1174"/>
        <v>712168.14159292041</v>
      </c>
      <c r="AC3903" s="198">
        <f t="shared" si="1178"/>
        <v>85460.176991150453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33175515.574040696</v>
      </c>
      <c r="AJ3903" s="200">
        <f t="shared" si="1173"/>
        <v>3981061.8688848838</v>
      </c>
      <c r="AK3903" s="201">
        <f t="shared" si="1180"/>
        <v>0.12000000000000001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3689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1.073</v>
      </c>
      <c r="AB3904" s="197">
        <f t="shared" si="1174"/>
        <v>712168.14159292041</v>
      </c>
      <c r="AC3904" s="198">
        <f t="shared" si="1178"/>
        <v>85460.176991150453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33175515.574040696</v>
      </c>
      <c r="AJ3904" s="200">
        <f t="shared" si="1173"/>
        <v>3981061.8688848838</v>
      </c>
      <c r="AK3904" s="201">
        <f t="shared" si="1180"/>
        <v>0.12000000000000001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3689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1.073</v>
      </c>
      <c r="AB3905" s="197">
        <f t="shared" si="1174"/>
        <v>712168.14159292041</v>
      </c>
      <c r="AC3905" s="198">
        <f t="shared" si="1178"/>
        <v>85460.176991150453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33175515.574040696</v>
      </c>
      <c r="AJ3905" s="200">
        <f t="shared" si="1173"/>
        <v>3981061.8688848838</v>
      </c>
      <c r="AK3905" s="201">
        <f t="shared" si="1180"/>
        <v>0.12000000000000001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3689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1.073</v>
      </c>
      <c r="AB3906" s="197">
        <f t="shared" si="1174"/>
        <v>697611.42477876111</v>
      </c>
      <c r="AC3906" s="198">
        <f t="shared" si="1178"/>
        <v>83713.370973451325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33175515.574040696</v>
      </c>
      <c r="AJ3906" s="200">
        <f t="shared" ref="AJ3906:AJ3969" si="1191">IF(P3906="C66 SERVICE","",SUMIFS(AC:AC,F:F,F3906,G:G,G3906,E:E,E3906))</f>
        <v>3981061.8688848838</v>
      </c>
      <c r="AK3906" s="201">
        <f t="shared" si="1180"/>
        <v>0.12000000000000001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3689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1.073</v>
      </c>
      <c r="AB3907" s="197">
        <f t="shared" si="1174"/>
        <v>697611.42477876111</v>
      </c>
      <c r="AC3907" s="198">
        <f t="shared" si="1178"/>
        <v>83713.370973451325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33175515.574040696</v>
      </c>
      <c r="AJ3907" s="200">
        <f t="shared" si="1191"/>
        <v>3981061.8688848838</v>
      </c>
      <c r="AK3907" s="201">
        <f t="shared" si="1180"/>
        <v>0.12000000000000001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3689</v>
      </c>
      <c r="K3908" s="29" t="s">
        <v>1831</v>
      </c>
      <c r="L3908" s="24" t="s">
        <v>3691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1.073</v>
      </c>
      <c r="AB3908" s="197">
        <f t="shared" si="1174"/>
        <v>604545.29203539819</v>
      </c>
      <c r="AC3908" s="198">
        <f t="shared" si="1178"/>
        <v>72545.435044247773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33175515.574040696</v>
      </c>
      <c r="AJ3908" s="200">
        <f t="shared" si="1191"/>
        <v>3981061.8688848838</v>
      </c>
      <c r="AK3908" s="201">
        <f t="shared" si="1180"/>
        <v>0.12000000000000001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3689</v>
      </c>
      <c r="K3909" s="29" t="s">
        <v>1831</v>
      </c>
      <c r="L3909" s="24" t="s">
        <v>3691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1.073</v>
      </c>
      <c r="AB3909" s="197">
        <f t="shared" si="1174"/>
        <v>604545.29203539819</v>
      </c>
      <c r="AC3909" s="198">
        <f t="shared" si="1178"/>
        <v>72545.435044247773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33175515.574040696</v>
      </c>
      <c r="AJ3909" s="200">
        <f t="shared" si="1191"/>
        <v>3981061.8688848838</v>
      </c>
      <c r="AK3909" s="201">
        <f t="shared" si="1180"/>
        <v>0.12000000000000001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3689</v>
      </c>
      <c r="K3910" s="29" t="s">
        <v>1831</v>
      </c>
      <c r="L3910" s="24" t="s">
        <v>3691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1.073</v>
      </c>
      <c r="AB3910" s="197">
        <f t="shared" si="1174"/>
        <v>604545.29203539819</v>
      </c>
      <c r="AC3910" s="198">
        <f t="shared" si="1178"/>
        <v>72545.435044247773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33175515.574040696</v>
      </c>
      <c r="AJ3910" s="200">
        <f t="shared" si="1191"/>
        <v>3981061.8688848838</v>
      </c>
      <c r="AK3910" s="201">
        <f t="shared" si="1180"/>
        <v>0.12000000000000001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3689</v>
      </c>
      <c r="K3911" s="29" t="s">
        <v>1831</v>
      </c>
      <c r="L3911" s="24" t="s">
        <v>3691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1.073</v>
      </c>
      <c r="AB3911" s="197">
        <f t="shared" si="1174"/>
        <v>604545.29203539819</v>
      </c>
      <c r="AC3911" s="198">
        <f t="shared" si="1178"/>
        <v>72545.435044247773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33175515.574040696</v>
      </c>
      <c r="AJ3911" s="200">
        <f t="shared" si="1191"/>
        <v>3981061.8688848838</v>
      </c>
      <c r="AK3911" s="201">
        <f t="shared" si="1180"/>
        <v>0.12000000000000001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3689</v>
      </c>
      <c r="K3912" s="29" t="s">
        <v>1831</v>
      </c>
      <c r="L3912" s="24" t="s">
        <v>3691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1.073</v>
      </c>
      <c r="AB3912" s="197">
        <f t="shared" si="1174"/>
        <v>604545.29203539819</v>
      </c>
      <c r="AC3912" s="198">
        <f t="shared" si="1178"/>
        <v>72545.435044247773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33175515.574040696</v>
      </c>
      <c r="AJ3912" s="200">
        <f t="shared" si="1191"/>
        <v>3981061.8688848838</v>
      </c>
      <c r="AK3912" s="201">
        <f t="shared" si="1180"/>
        <v>0.12000000000000001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3689</v>
      </c>
      <c r="K3913" s="29" t="s">
        <v>1831</v>
      </c>
      <c r="L3913" s="24" t="s">
        <v>3454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1.073</v>
      </c>
      <c r="AB3913" s="197">
        <f t="shared" si="1174"/>
        <v>517133.77433628321</v>
      </c>
      <c r="AC3913" s="198">
        <f t="shared" si="1178"/>
        <v>62056.052920353985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33175515.574040696</v>
      </c>
      <c r="AJ3913" s="200">
        <f t="shared" si="1191"/>
        <v>3981061.8688848838</v>
      </c>
      <c r="AK3913" s="201">
        <f t="shared" si="1180"/>
        <v>0.12000000000000001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 t="shared" si="1175"/>
        <v>FY 25/26</v>
      </c>
      <c r="F3914" s="23">
        <v>2025</v>
      </c>
      <c r="G3914" s="23">
        <v>4</v>
      </c>
      <c r="H3914" s="29"/>
      <c r="I3914" s="204" t="str">
        <f t="shared" si="1177"/>
        <v>Q1</v>
      </c>
      <c r="J3914" s="188" t="s">
        <v>3689</v>
      </c>
      <c r="K3914" s="29" t="s">
        <v>1831</v>
      </c>
      <c r="L3914" s="24" t="s">
        <v>3454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1.073</v>
      </c>
      <c r="AB3914" s="197">
        <f t="shared" si="1174"/>
        <v>517133.77433628321</v>
      </c>
      <c r="AC3914" s="198">
        <f t="shared" si="1178"/>
        <v>62056.052920353985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33175515.574040696</v>
      </c>
      <c r="AJ3914" s="200">
        <f t="shared" si="1191"/>
        <v>3981061.8688848838</v>
      </c>
      <c r="AK3914" s="201">
        <f t="shared" si="1180"/>
        <v>0.12000000000000001</v>
      </c>
      <c r="AL3914" s="24"/>
      <c r="AM3914" s="24"/>
      <c r="AN3914" s="24"/>
      <c r="AO3914" s="24"/>
      <c r="AP3914" s="165" t="str">
        <f t="shared" si="1181"/>
        <v>20254</v>
      </c>
      <c r="AQ3914" s="203" t="str">
        <f t="shared" si="1182"/>
        <v>20254RMB</v>
      </c>
      <c r="AR3914" s="206" t="str">
        <f t="shared" si="1183"/>
        <v>HELLER</v>
      </c>
      <c r="AS3914" s="22">
        <f t="shared" si="1184"/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3692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104">
        <v>424022</v>
      </c>
      <c r="Y3915" s="195" t="str">
        <f t="shared" si="1189"/>
        <v>1.13</v>
      </c>
      <c r="Z3915" s="196">
        <f t="shared" si="1188"/>
        <v>424022</v>
      </c>
      <c r="AA3915" s="22">
        <v>1.073</v>
      </c>
      <c r="AB3915" s="197">
        <f t="shared" si="1174"/>
        <v>402633.27964601771</v>
      </c>
      <c r="AC3915" s="198">
        <f t="shared" si="1178"/>
        <v>48315.993557522124</v>
      </c>
      <c r="AD3915" s="169">
        <v>0.12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33610697.864601769</v>
      </c>
      <c r="AJ3915" s="200">
        <f t="shared" si="1191"/>
        <v>4033283.7437522123</v>
      </c>
      <c r="AK3915" s="201">
        <f t="shared" si="1180"/>
        <v>0.12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3692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104">
        <v>424022</v>
      </c>
      <c r="Y3916" s="195" t="str">
        <f t="shared" si="1189"/>
        <v>1.13</v>
      </c>
      <c r="Z3916" s="196">
        <f t="shared" si="1188"/>
        <v>424022</v>
      </c>
      <c r="AA3916" s="22">
        <v>1.073</v>
      </c>
      <c r="AB3916" s="197">
        <f t="shared" si="1174"/>
        <v>402633.27964601771</v>
      </c>
      <c r="AC3916" s="198">
        <f t="shared" si="1178"/>
        <v>48315.993557522124</v>
      </c>
      <c r="AD3916" s="169">
        <v>0.12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33610697.864601769</v>
      </c>
      <c r="AJ3916" s="200">
        <f t="shared" si="1191"/>
        <v>4033283.7437522123</v>
      </c>
      <c r="AK3916" s="201">
        <f t="shared" si="1180"/>
        <v>0.12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24/25</v>
      </c>
      <c r="F3917" s="23">
        <v>2025</v>
      </c>
      <c r="G3917" s="23">
        <v>2</v>
      </c>
      <c r="H3917" s="29"/>
      <c r="I3917" s="204" t="str">
        <f t="shared" si="1177"/>
        <v>Q4</v>
      </c>
      <c r="J3917" s="188" t="s">
        <v>3693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1.073</v>
      </c>
      <c r="AB3917" s="197">
        <f t="shared" si="1174"/>
        <v>427300.88495575223</v>
      </c>
      <c r="AC3917" s="198">
        <f t="shared" si="1178"/>
        <v>51276.106194690263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33610697.864601769</v>
      </c>
      <c r="AJ3917" s="200">
        <f t="shared" si="1191"/>
        <v>4033283.7437522123</v>
      </c>
      <c r="AK3917" s="201">
        <f t="shared" si="1180"/>
        <v>0.12</v>
      </c>
      <c r="AL3917" s="24"/>
      <c r="AM3917" s="24"/>
      <c r="AN3917" s="24"/>
      <c r="AO3917" s="24"/>
      <c r="AP3917" s="165" t="str">
        <f t="shared" si="1181"/>
        <v>20252</v>
      </c>
      <c r="AQ3917" s="203" t="str">
        <f t="shared" si="1182"/>
        <v>20252RMB</v>
      </c>
      <c r="AR3917" s="206" t="str">
        <f t="shared" si="1183"/>
        <v>YAMAHA_Non_Mounter</v>
      </c>
      <c r="AS3917" s="22">
        <f t="shared" si="1184"/>
        <v>1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24/25</v>
      </c>
      <c r="F3918" s="23">
        <v>2025</v>
      </c>
      <c r="G3918" s="23">
        <v>2</v>
      </c>
      <c r="H3918" s="29"/>
      <c r="I3918" s="204" t="str">
        <f t="shared" si="1177"/>
        <v>Q4</v>
      </c>
      <c r="J3918" s="188" t="s">
        <v>3693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1.073</v>
      </c>
      <c r="AB3918" s="197">
        <f t="shared" si="1174"/>
        <v>427300.88495575223</v>
      </c>
      <c r="AC3918" s="198">
        <f t="shared" si="1178"/>
        <v>51276.106194690263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33610697.864601769</v>
      </c>
      <c r="AJ3918" s="200">
        <f t="shared" si="1191"/>
        <v>4033283.7437522123</v>
      </c>
      <c r="AK3918" s="201">
        <f t="shared" si="1180"/>
        <v>0.12</v>
      </c>
      <c r="AL3918" s="24"/>
      <c r="AM3918" s="24"/>
      <c r="AN3918" s="24"/>
      <c r="AO3918" s="24"/>
      <c r="AP3918" s="165" t="str">
        <f t="shared" si="1181"/>
        <v>20252</v>
      </c>
      <c r="AQ3918" s="203" t="str">
        <f t="shared" si="1182"/>
        <v>20252RMB</v>
      </c>
      <c r="AR3918" s="206" t="str">
        <f t="shared" si="1183"/>
        <v>YAMAHA_Non_Mounter</v>
      </c>
      <c r="AS3918" s="22">
        <f t="shared" si="1184"/>
        <v>1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TBA</v>
      </c>
      <c r="F3919" s="23" t="s">
        <v>2585</v>
      </c>
      <c r="G3919" s="23" t="s">
        <v>2585</v>
      </c>
      <c r="H3919" s="29"/>
      <c r="I3919" s="204" t="str">
        <f t="shared" si="1177"/>
        <v>TBA</v>
      </c>
      <c r="J3919" s="188">
        <v>71375</v>
      </c>
      <c r="K3919" s="29" t="s">
        <v>2609</v>
      </c>
      <c r="L3919" s="24" t="s">
        <v>3454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26444765.433628321</v>
      </c>
      <c r="AJ3919" s="200">
        <f t="shared" si="1191"/>
        <v>3104246.7370353984</v>
      </c>
      <c r="AK3919" s="201">
        <f t="shared" si="1180"/>
        <v>0.11738605679171207</v>
      </c>
      <c r="AL3919" s="24"/>
      <c r="AM3919" s="24"/>
      <c r="AN3919" s="24"/>
      <c r="AO3919" s="24"/>
      <c r="AP3919" s="165" t="str">
        <f t="shared" si="1181"/>
        <v>TBATBA</v>
      </c>
      <c r="AQ3919" s="203" t="str">
        <f t="shared" si="1182"/>
        <v>TBATBAUSD</v>
      </c>
      <c r="AR3919" s="206" t="str">
        <f t="shared" si="1183"/>
        <v>HELLER</v>
      </c>
      <c r="AS3919" s="22" t="str">
        <f t="shared" si="1184"/>
        <v/>
      </c>
      <c r="AT3919" s="24" t="str">
        <f t="shared" si="1185"/>
        <v/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1</v>
      </c>
      <c r="D3924" s="202" t="str">
        <f t="shared" si="1187"/>
        <v>Q4</v>
      </c>
      <c r="E3924" s="33" t="str">
        <f t="shared" si="1175"/>
        <v>FY 24/25</v>
      </c>
      <c r="F3924" s="23">
        <v>2025</v>
      </c>
      <c r="G3924" s="23">
        <v>3</v>
      </c>
      <c r="H3924" s="29"/>
      <c r="I3924" s="204" t="str">
        <f t="shared" si="1177"/>
        <v>Q4</v>
      </c>
      <c r="J3924" s="188" t="s">
        <v>3694</v>
      </c>
      <c r="K3924" s="29" t="s">
        <v>3695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1.073</v>
      </c>
      <c r="AB3924" s="197">
        <f t="shared" ref="AB3924:AB3985" si="1192">IF(AND(R3924&lt;&gt;"C66",R3924&lt;&gt;""),Z3924/Y3924*AA3924,"")</f>
        <v>712168.14159292041</v>
      </c>
      <c r="AC3924" s="198">
        <f t="shared" si="1178"/>
        <v>85460.176991150453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14364971.340707965</v>
      </c>
      <c r="AJ3924" s="200">
        <f t="shared" si="1191"/>
        <v>1723796.5608849556</v>
      </c>
      <c r="AK3924" s="201">
        <f t="shared" si="1180"/>
        <v>0.11999999999999998</v>
      </c>
      <c r="AL3924" s="24"/>
      <c r="AM3924" s="24"/>
      <c r="AN3924" s="24"/>
      <c r="AO3924" s="24"/>
      <c r="AP3924" s="165" t="str">
        <f t="shared" si="1181"/>
        <v>20253</v>
      </c>
      <c r="AQ3924" s="203" t="str">
        <f t="shared" si="1182"/>
        <v>20253RMB</v>
      </c>
      <c r="AR3924" s="206" t="str">
        <f t="shared" si="1183"/>
        <v>YAMAHA_Mounter</v>
      </c>
      <c r="AS3924" s="22">
        <f t="shared" si="1184"/>
        <v>2</v>
      </c>
      <c r="AT3924" s="24" t="str">
        <f t="shared" si="1185"/>
        <v>0-3 months</v>
      </c>
    </row>
    <row r="3925" spans="1:46">
      <c r="A3925" s="33" t="str">
        <f t="shared" si="1176"/>
        <v>FY 24/25</v>
      </c>
      <c r="B3925" s="23">
        <v>2025</v>
      </c>
      <c r="C3925" s="23">
        <v>1</v>
      </c>
      <c r="D3925" s="202" t="str">
        <f t="shared" si="1187"/>
        <v>Q4</v>
      </c>
      <c r="E3925" s="33" t="str">
        <f t="shared" si="1175"/>
        <v>FY 24/25</v>
      </c>
      <c r="F3925" s="23">
        <v>2025</v>
      </c>
      <c r="G3925" s="23">
        <v>3</v>
      </c>
      <c r="H3925" s="29"/>
      <c r="I3925" s="204" t="str">
        <f t="shared" si="1177"/>
        <v>Q4</v>
      </c>
      <c r="J3925" s="188" t="s">
        <v>3694</v>
      </c>
      <c r="K3925" s="29" t="s">
        <v>3695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1.073</v>
      </c>
      <c r="AB3925" s="197">
        <f t="shared" si="1192"/>
        <v>588725.66371681425</v>
      </c>
      <c r="AC3925" s="198">
        <f t="shared" si="1178"/>
        <v>70647.079646017708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14364971.340707965</v>
      </c>
      <c r="AJ3925" s="200">
        <f t="shared" si="1191"/>
        <v>1723796.5608849556</v>
      </c>
      <c r="AK3925" s="201">
        <f t="shared" si="1180"/>
        <v>0.11999999999999998</v>
      </c>
      <c r="AL3925" s="24"/>
      <c r="AM3925" s="24"/>
      <c r="AN3925" s="24"/>
      <c r="AO3925" s="24"/>
      <c r="AP3925" s="165" t="str">
        <f t="shared" si="1181"/>
        <v>20253</v>
      </c>
      <c r="AQ3925" s="203" t="str">
        <f t="shared" si="1182"/>
        <v>20253RMB</v>
      </c>
      <c r="AR3925" s="206" t="str">
        <f t="shared" si="1183"/>
        <v>YAMAHA_Mounter</v>
      </c>
      <c r="AS3925" s="22">
        <f t="shared" si="1184"/>
        <v>2</v>
      </c>
      <c r="AT3925" s="24" t="str">
        <f t="shared" si="1185"/>
        <v>0-3 months</v>
      </c>
    </row>
    <row r="3926" spans="1:46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FY 25/26</v>
      </c>
      <c r="F3926" s="23">
        <v>2025</v>
      </c>
      <c r="G3926" s="23">
        <v>4</v>
      </c>
      <c r="H3926" s="29"/>
      <c r="I3926" s="204" t="str">
        <f t="shared" si="1177"/>
        <v>Q1</v>
      </c>
      <c r="J3926" s="188" t="s">
        <v>3698</v>
      </c>
      <c r="K3926" s="29" t="s">
        <v>3699</v>
      </c>
      <c r="L3926" s="24" t="s">
        <v>93</v>
      </c>
      <c r="M3926" s="13" t="s">
        <v>61</v>
      </c>
      <c r="N3926" s="22">
        <v>1</v>
      </c>
      <c r="O3926" s="22"/>
      <c r="P3926" s="202" t="str">
        <f t="shared" si="1186"/>
        <v>MAIN UNIT</v>
      </c>
      <c r="Q3926" s="22" t="s">
        <v>62</v>
      </c>
      <c r="R3926" s="22" t="s">
        <v>63</v>
      </c>
      <c r="S3926" s="22" t="s">
        <v>50</v>
      </c>
      <c r="T3926" s="22" t="s">
        <v>79</v>
      </c>
      <c r="U3926" s="22" t="s">
        <v>1072</v>
      </c>
      <c r="V3926" s="22" t="s">
        <v>122</v>
      </c>
      <c r="W3926" s="22" t="s">
        <v>65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192"/>
        <v>636203.53982300893</v>
      </c>
      <c r="AC3926" s="198">
        <f t="shared" si="1178"/>
        <v>76344.424778761066</v>
      </c>
      <c r="AD3926" s="169">
        <v>0.12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0"/>
        <v>33175515.574040696</v>
      </c>
      <c r="AJ3926" s="200">
        <f t="shared" si="1191"/>
        <v>3981061.8688848838</v>
      </c>
      <c r="AK3926" s="201">
        <f t="shared" si="1180"/>
        <v>0.12000000000000001</v>
      </c>
      <c r="AL3926" s="24"/>
      <c r="AM3926" s="24"/>
      <c r="AN3926" s="24"/>
      <c r="AO3926" s="24"/>
      <c r="AP3926" s="165" t="str">
        <f t="shared" si="1181"/>
        <v>20254</v>
      </c>
      <c r="AQ3926" s="203" t="str">
        <f t="shared" si="1182"/>
        <v>20254RMB</v>
      </c>
      <c r="AR3926" s="206" t="str">
        <f t="shared" si="1183"/>
        <v>YAMAHA_Mounter</v>
      </c>
      <c r="AS3926" s="22">
        <f t="shared" si="1184"/>
        <v>2</v>
      </c>
      <c r="AT3926" s="24" t="str">
        <f t="shared" si="1185"/>
        <v>0-3 months</v>
      </c>
    </row>
    <row r="3927" spans="1:46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FY 25/26</v>
      </c>
      <c r="F3927" s="23">
        <v>2025</v>
      </c>
      <c r="G3927" s="23">
        <v>4</v>
      </c>
      <c r="H3927" s="29"/>
      <c r="I3927" s="204" t="str">
        <f t="shared" si="1177"/>
        <v>Q1</v>
      </c>
      <c r="J3927" s="188" t="s">
        <v>3700</v>
      </c>
      <c r="K3927" s="29" t="s">
        <v>3701</v>
      </c>
      <c r="L3927" s="24" t="s">
        <v>3704</v>
      </c>
      <c r="M3927" s="13" t="s">
        <v>61</v>
      </c>
      <c r="N3927" s="22">
        <v>1</v>
      </c>
      <c r="O3927" s="22"/>
      <c r="P3927" s="202" t="str">
        <f t="shared" si="1186"/>
        <v>MAIN UNIT</v>
      </c>
      <c r="Q3927" s="22" t="s">
        <v>62</v>
      </c>
      <c r="R3927" s="22" t="s">
        <v>63</v>
      </c>
      <c r="S3927" s="22" t="s">
        <v>50</v>
      </c>
      <c r="T3927" s="22" t="s">
        <v>79</v>
      </c>
      <c r="U3927" s="22" t="s">
        <v>79</v>
      </c>
      <c r="V3927" s="22" t="s">
        <v>127</v>
      </c>
      <c r="W3927" s="22" t="s">
        <v>110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5.11E-2</v>
      </c>
      <c r="AB3927" s="197">
        <f t="shared" si="1192"/>
        <v>1524715.5146999999</v>
      </c>
      <c r="AC3927" s="198">
        <f t="shared" si="1178"/>
        <v>182965.86176399997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0"/>
        <v>33175515.574040696</v>
      </c>
      <c r="AJ3927" s="200">
        <f t="shared" si="1191"/>
        <v>3981061.8688848838</v>
      </c>
      <c r="AK3927" s="201">
        <f t="shared" si="1180"/>
        <v>0.12000000000000001</v>
      </c>
      <c r="AL3927" s="24"/>
      <c r="AM3927" s="24"/>
      <c r="AN3927" s="24"/>
      <c r="AO3927" s="24"/>
      <c r="AP3927" s="165" t="str">
        <f t="shared" si="1181"/>
        <v>20254</v>
      </c>
      <c r="AQ3927" s="203" t="str">
        <f t="shared" si="1182"/>
        <v>20254JPY</v>
      </c>
      <c r="AR3927" s="206" t="str">
        <f t="shared" si="1183"/>
        <v>YAMAHA_Mounter</v>
      </c>
      <c r="AS3927" s="22">
        <f t="shared" si="1184"/>
        <v>2</v>
      </c>
      <c r="AT3927" s="24" t="str">
        <f t="shared" si="1185"/>
        <v>0-3 months</v>
      </c>
    </row>
    <row r="3928" spans="1:46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4</v>
      </c>
      <c r="H3928" s="29"/>
      <c r="I3928" s="204" t="str">
        <f t="shared" si="1177"/>
        <v>Q1</v>
      </c>
      <c r="J3928" s="188" t="s">
        <v>3700</v>
      </c>
      <c r="K3928" s="29" t="s">
        <v>3701</v>
      </c>
      <c r="L3928" s="24" t="s">
        <v>3704</v>
      </c>
      <c r="M3928" s="13" t="s">
        <v>61</v>
      </c>
      <c r="N3928" s="22">
        <v>1</v>
      </c>
      <c r="O3928" s="22"/>
      <c r="P3928" s="202" t="str">
        <f t="shared" si="1186"/>
        <v>MAIN UNIT</v>
      </c>
      <c r="Q3928" s="22" t="s">
        <v>62</v>
      </c>
      <c r="R3928" s="22" t="s">
        <v>63</v>
      </c>
      <c r="S3928" s="22" t="s">
        <v>50</v>
      </c>
      <c r="T3928" s="22" t="s">
        <v>79</v>
      </c>
      <c r="U3928" s="22" t="s">
        <v>79</v>
      </c>
      <c r="V3928" s="22" t="s">
        <v>127</v>
      </c>
      <c r="W3928" s="22" t="s">
        <v>110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5.11E-2</v>
      </c>
      <c r="AB3928" s="197">
        <f t="shared" si="1192"/>
        <v>1524715.5146999999</v>
      </c>
      <c r="AC3928" s="198">
        <f t="shared" si="1178"/>
        <v>182965.86176399997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33175515.574040696</v>
      </c>
      <c r="AJ3928" s="200">
        <f t="shared" si="1191"/>
        <v>3981061.8688848838</v>
      </c>
      <c r="AK3928" s="201">
        <f t="shared" si="1180"/>
        <v>0.12000000000000001</v>
      </c>
      <c r="AL3928" s="24"/>
      <c r="AM3928" s="24"/>
      <c r="AN3928" s="24"/>
      <c r="AO3928" s="24"/>
      <c r="AP3928" s="165" t="str">
        <f t="shared" si="1181"/>
        <v>20254</v>
      </c>
      <c r="AQ3928" s="203" t="str">
        <f t="shared" si="1182"/>
        <v>20254JPY</v>
      </c>
      <c r="AR3928" s="206" t="str">
        <f t="shared" si="1183"/>
        <v>YAMAHA_Mounter</v>
      </c>
      <c r="AS3928" s="22">
        <f t="shared" si="1184"/>
        <v>2</v>
      </c>
      <c r="AT3928" s="24" t="str">
        <f t="shared" si="1185"/>
        <v>0-3 months</v>
      </c>
    </row>
    <row r="3929" spans="1:46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193"/>
        <v>FY 25/26</v>
      </c>
      <c r="F3929" s="23">
        <v>2025</v>
      </c>
      <c r="G3929" s="23">
        <v>4</v>
      </c>
      <c r="H3929" s="29"/>
      <c r="I3929" s="204" t="str">
        <f t="shared" si="1177"/>
        <v>Q1</v>
      </c>
      <c r="J3929" s="188" t="s">
        <v>3700</v>
      </c>
      <c r="K3929" s="29" t="s">
        <v>3701</v>
      </c>
      <c r="L3929" s="24" t="s">
        <v>3704</v>
      </c>
      <c r="M3929" s="13" t="s">
        <v>61</v>
      </c>
      <c r="N3929" s="22">
        <v>1</v>
      </c>
      <c r="O3929" s="22"/>
      <c r="P3929" s="202" t="str">
        <f t="shared" si="1186"/>
        <v>MAIN UNIT</v>
      </c>
      <c r="Q3929" s="22" t="s">
        <v>62</v>
      </c>
      <c r="R3929" s="22" t="s">
        <v>63</v>
      </c>
      <c r="S3929" s="22" t="s">
        <v>50</v>
      </c>
      <c r="T3929" s="22" t="s">
        <v>79</v>
      </c>
      <c r="U3929" s="22" t="s">
        <v>79</v>
      </c>
      <c r="V3929" s="22" t="s">
        <v>127</v>
      </c>
      <c r="W3929" s="22" t="s">
        <v>110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5.11E-2</v>
      </c>
      <c r="AB3929" s="197">
        <f t="shared" si="1192"/>
        <v>1524715.5146999999</v>
      </c>
      <c r="AC3929" s="198">
        <f t="shared" si="1178"/>
        <v>182965.86176399997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33175515.574040696</v>
      </c>
      <c r="AJ3929" s="200">
        <f t="shared" si="1191"/>
        <v>3981061.8688848838</v>
      </c>
      <c r="AK3929" s="201">
        <f t="shared" si="1180"/>
        <v>0.12000000000000001</v>
      </c>
      <c r="AL3929" s="24"/>
      <c r="AM3929" s="24"/>
      <c r="AN3929" s="24"/>
      <c r="AO3929" s="24"/>
      <c r="AP3929" s="165" t="str">
        <f t="shared" si="1181"/>
        <v>20254</v>
      </c>
      <c r="AQ3929" s="203" t="str">
        <f t="shared" si="1182"/>
        <v>20254JPY</v>
      </c>
      <c r="AR3929" s="206" t="str">
        <f t="shared" si="1183"/>
        <v>YAMAHA_Mounter</v>
      </c>
      <c r="AS3929" s="22">
        <f t="shared" si="1184"/>
        <v>2</v>
      </c>
      <c r="AT3929" s="24" t="str">
        <f t="shared" si="1185"/>
        <v>0-3 months</v>
      </c>
    </row>
    <row r="3930" spans="1:46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193"/>
        <v>FY 25/26</v>
      </c>
      <c r="F3930" s="23">
        <v>2025</v>
      </c>
      <c r="G3930" s="23">
        <v>4</v>
      </c>
      <c r="H3930" s="29"/>
      <c r="I3930" s="204" t="str">
        <f t="shared" si="1177"/>
        <v>Q1</v>
      </c>
      <c r="J3930" s="188" t="s">
        <v>3700</v>
      </c>
      <c r="K3930" s="29" t="s">
        <v>3701</v>
      </c>
      <c r="L3930" s="24" t="s">
        <v>3704</v>
      </c>
      <c r="M3930" s="13" t="s">
        <v>61</v>
      </c>
      <c r="N3930" s="22">
        <v>1</v>
      </c>
      <c r="O3930" s="22"/>
      <c r="P3930" s="202" t="str">
        <f t="shared" si="1186"/>
        <v>MAIN UNIT</v>
      </c>
      <c r="Q3930" s="22" t="s">
        <v>62</v>
      </c>
      <c r="R3930" s="22" t="s">
        <v>63</v>
      </c>
      <c r="S3930" s="22" t="s">
        <v>50</v>
      </c>
      <c r="T3930" s="22" t="s">
        <v>79</v>
      </c>
      <c r="U3930" s="22" t="s">
        <v>79</v>
      </c>
      <c r="V3930" s="22" t="s">
        <v>127</v>
      </c>
      <c r="W3930" s="22" t="s">
        <v>110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5.11E-2</v>
      </c>
      <c r="AB3930" s="197">
        <f t="shared" si="1192"/>
        <v>1524715.5146999999</v>
      </c>
      <c r="AC3930" s="198">
        <f t="shared" si="1178"/>
        <v>182965.86176399997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33175515.574040696</v>
      </c>
      <c r="AJ3930" s="200">
        <f t="shared" si="1191"/>
        <v>3981061.8688848838</v>
      </c>
      <c r="AK3930" s="201">
        <f t="shared" si="1180"/>
        <v>0.12000000000000001</v>
      </c>
      <c r="AL3930" s="24"/>
      <c r="AM3930" s="24"/>
      <c r="AN3930" s="24"/>
      <c r="AO3930" s="24"/>
      <c r="AP3930" s="165" t="str">
        <f t="shared" si="1181"/>
        <v>20254</v>
      </c>
      <c r="AQ3930" s="203" t="str">
        <f t="shared" si="1182"/>
        <v>20254JPY</v>
      </c>
      <c r="AR3930" s="206" t="str">
        <f t="shared" si="1183"/>
        <v>YAMAHA_Mounter</v>
      </c>
      <c r="AS3930" s="22">
        <f t="shared" si="1184"/>
        <v>2</v>
      </c>
      <c r="AT3930" s="24" t="str">
        <f t="shared" si="1185"/>
        <v>0-3 months</v>
      </c>
    </row>
    <row r="3931" spans="1:46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193"/>
        <v>FY 25/26</v>
      </c>
      <c r="F3931" s="23">
        <v>2025</v>
      </c>
      <c r="G3931" s="23">
        <v>4</v>
      </c>
      <c r="H3931" s="29"/>
      <c r="I3931" s="204" t="str">
        <f t="shared" si="1177"/>
        <v>Q1</v>
      </c>
      <c r="J3931" s="188" t="s">
        <v>3700</v>
      </c>
      <c r="K3931" s="29" t="s">
        <v>3701</v>
      </c>
      <c r="L3931" s="24" t="s">
        <v>3704</v>
      </c>
      <c r="M3931" s="13" t="s">
        <v>61</v>
      </c>
      <c r="N3931" s="22">
        <v>1</v>
      </c>
      <c r="O3931" s="22"/>
      <c r="P3931" s="202" t="str">
        <f t="shared" si="1186"/>
        <v>MAIN UNIT</v>
      </c>
      <c r="Q3931" s="22" t="s">
        <v>62</v>
      </c>
      <c r="R3931" s="22" t="s">
        <v>63</v>
      </c>
      <c r="S3931" s="22" t="s">
        <v>50</v>
      </c>
      <c r="T3931" s="22" t="s">
        <v>79</v>
      </c>
      <c r="U3931" s="22" t="s">
        <v>79</v>
      </c>
      <c r="V3931" s="22" t="s">
        <v>127</v>
      </c>
      <c r="W3931" s="22" t="s">
        <v>110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5.11E-2</v>
      </c>
      <c r="AB3931" s="197">
        <f t="shared" si="1192"/>
        <v>1524715.5146999999</v>
      </c>
      <c r="AC3931" s="198">
        <f t="shared" si="1178"/>
        <v>182965.86176399997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33175515.574040696</v>
      </c>
      <c r="AJ3931" s="200">
        <f t="shared" si="1191"/>
        <v>3981061.8688848838</v>
      </c>
      <c r="AK3931" s="201">
        <f t="shared" si="1180"/>
        <v>0.12000000000000001</v>
      </c>
      <c r="AL3931" s="24"/>
      <c r="AM3931" s="24"/>
      <c r="AN3931" s="24"/>
      <c r="AO3931" s="24"/>
      <c r="AP3931" s="165" t="str">
        <f t="shared" si="1181"/>
        <v>20254</v>
      </c>
      <c r="AQ3931" s="203" t="str">
        <f t="shared" si="1182"/>
        <v>20254JPY</v>
      </c>
      <c r="AR3931" s="206" t="str">
        <f t="shared" si="1183"/>
        <v>YAMAHA_Mounter</v>
      </c>
      <c r="AS3931" s="22">
        <f t="shared" si="1184"/>
        <v>2</v>
      </c>
      <c r="AT3931" s="24" t="str">
        <f t="shared" si="1185"/>
        <v>0-3 months</v>
      </c>
    </row>
    <row r="3932" spans="1:46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193"/>
        <v>FY 25/26</v>
      </c>
      <c r="F3932" s="23">
        <v>2025</v>
      </c>
      <c r="G3932" s="23">
        <v>4</v>
      </c>
      <c r="H3932" s="29"/>
      <c r="I3932" s="204" t="str">
        <f t="shared" si="1177"/>
        <v>Q1</v>
      </c>
      <c r="J3932" s="188" t="s">
        <v>3700</v>
      </c>
      <c r="K3932" s="29" t="s">
        <v>3701</v>
      </c>
      <c r="L3932" s="24" t="s">
        <v>3704</v>
      </c>
      <c r="M3932" s="13" t="s">
        <v>61</v>
      </c>
      <c r="N3932" s="22">
        <v>1</v>
      </c>
      <c r="O3932" s="22"/>
      <c r="P3932" s="202" t="str">
        <f t="shared" si="1186"/>
        <v>MAIN UNIT</v>
      </c>
      <c r="Q3932" s="22" t="s">
        <v>62</v>
      </c>
      <c r="R3932" s="22" t="s">
        <v>63</v>
      </c>
      <c r="S3932" s="22" t="s">
        <v>50</v>
      </c>
      <c r="T3932" s="22" t="s">
        <v>79</v>
      </c>
      <c r="U3932" s="22" t="s">
        <v>79</v>
      </c>
      <c r="V3932" s="22" t="s">
        <v>127</v>
      </c>
      <c r="W3932" s="22" t="s">
        <v>110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5.11E-2</v>
      </c>
      <c r="AB3932" s="197">
        <f t="shared" si="1192"/>
        <v>1524715.5146999999</v>
      </c>
      <c r="AC3932" s="198">
        <f t="shared" si="1178"/>
        <v>182965.86176399997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33175515.574040696</v>
      </c>
      <c r="AJ3932" s="200">
        <f t="shared" si="1191"/>
        <v>3981061.8688848838</v>
      </c>
      <c r="AK3932" s="201">
        <f t="shared" si="1180"/>
        <v>0.12000000000000001</v>
      </c>
      <c r="AL3932" s="24"/>
      <c r="AM3932" s="24"/>
      <c r="AN3932" s="24"/>
      <c r="AO3932" s="24"/>
      <c r="AP3932" s="165" t="str">
        <f t="shared" si="1181"/>
        <v>20254</v>
      </c>
      <c r="AQ3932" s="203" t="str">
        <f t="shared" si="1182"/>
        <v>20254JPY</v>
      </c>
      <c r="AR3932" s="206" t="str">
        <f t="shared" si="1183"/>
        <v>YAMAHA_Mounter</v>
      </c>
      <c r="AS3932" s="22">
        <f t="shared" si="1184"/>
        <v>2</v>
      </c>
      <c r="AT3932" s="24" t="str">
        <f t="shared" si="1185"/>
        <v>0-3 months</v>
      </c>
    </row>
    <row r="3933" spans="1:46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193"/>
        <v>FY 24/25</v>
      </c>
      <c r="F3933" s="23">
        <v>2025</v>
      </c>
      <c r="G3933" s="23">
        <v>3</v>
      </c>
      <c r="H3933" s="29"/>
      <c r="I3933" s="204" t="str">
        <f t="shared" si="1177"/>
        <v>Q4</v>
      </c>
      <c r="J3933" s="188" t="s">
        <v>3702</v>
      </c>
      <c r="K3933" s="29" t="s">
        <v>3703</v>
      </c>
      <c r="L3933" s="24" t="s">
        <v>68</v>
      </c>
      <c r="M3933" s="13" t="s">
        <v>61</v>
      </c>
      <c r="N3933" s="22">
        <v>1</v>
      </c>
      <c r="O3933" s="22"/>
      <c r="P3933" s="202" t="str">
        <f t="shared" si="1186"/>
        <v>MAIN UNIT</v>
      </c>
      <c r="Q3933" s="22" t="s">
        <v>62</v>
      </c>
      <c r="R3933" s="22" t="s">
        <v>63</v>
      </c>
      <c r="S3933" s="22" t="s">
        <v>51</v>
      </c>
      <c r="T3933" s="22" t="s">
        <v>94</v>
      </c>
      <c r="U3933" s="22" t="s">
        <v>71</v>
      </c>
      <c r="V3933" s="22" t="s">
        <v>72</v>
      </c>
      <c r="W3933" s="22" t="s">
        <v>65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1.073</v>
      </c>
      <c r="AB3933" s="197">
        <f t="shared" si="1192"/>
        <v>402422.47787610616</v>
      </c>
      <c r="AC3933" s="198">
        <f t="shared" si="1178"/>
        <v>48290.697345132736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0"/>
        <v>14364971.340707965</v>
      </c>
      <c r="AJ3933" s="200">
        <f t="shared" si="1191"/>
        <v>1723796.5608849556</v>
      </c>
      <c r="AK3933" s="201">
        <f t="shared" si="1180"/>
        <v>0.11999999999999998</v>
      </c>
      <c r="AL3933" s="24"/>
      <c r="AM3933" s="24"/>
      <c r="AN3933" s="24"/>
      <c r="AO3933" s="24"/>
      <c r="AP3933" s="165" t="str">
        <f t="shared" si="1181"/>
        <v>20253</v>
      </c>
      <c r="AQ3933" s="203" t="str">
        <f t="shared" si="1182"/>
        <v>20253RMB</v>
      </c>
      <c r="AR3933" s="206" t="str">
        <f t="shared" si="1183"/>
        <v>YAMAHA_Mounter</v>
      </c>
      <c r="AS3933" s="22">
        <f t="shared" si="1184"/>
        <v>1</v>
      </c>
      <c r="AT3933" s="24" t="str">
        <f t="shared" si="1185"/>
        <v>0-3 months</v>
      </c>
    </row>
    <row r="3934" spans="1:46">
      <c r="A3934" s="33" t="str">
        <f t="shared" si="1176"/>
        <v>FY 24/25</v>
      </c>
      <c r="B3934" s="23">
        <v>2025</v>
      </c>
      <c r="C3934" s="23">
        <v>2</v>
      </c>
      <c r="D3934" s="202" t="str">
        <f t="shared" si="1187"/>
        <v>Q4</v>
      </c>
      <c r="E3934" s="33" t="str">
        <f t="shared" si="1193"/>
        <v>FY 25/26</v>
      </c>
      <c r="F3934" s="23">
        <v>2025</v>
      </c>
      <c r="G3934" s="23">
        <v>4</v>
      </c>
      <c r="H3934" s="29"/>
      <c r="I3934" s="204" t="str">
        <f t="shared" si="1177"/>
        <v>Q1</v>
      </c>
      <c r="J3934" s="188" t="s">
        <v>3705</v>
      </c>
      <c r="K3934" s="29" t="s">
        <v>3706</v>
      </c>
      <c r="L3934" s="24" t="s">
        <v>3704</v>
      </c>
      <c r="M3934" s="13" t="s">
        <v>61</v>
      </c>
      <c r="N3934" s="22">
        <v>1</v>
      </c>
      <c r="O3934" s="22"/>
      <c r="P3934" s="202" t="str">
        <f t="shared" si="1186"/>
        <v>MAIN UNIT</v>
      </c>
      <c r="Q3934" s="22" t="s">
        <v>69</v>
      </c>
      <c r="R3934" s="22" t="s">
        <v>63</v>
      </c>
      <c r="S3934" s="22" t="s">
        <v>50</v>
      </c>
      <c r="T3934" s="22" t="s">
        <v>79</v>
      </c>
      <c r="U3934" s="22" t="s">
        <v>79</v>
      </c>
      <c r="V3934" s="22" t="s">
        <v>113</v>
      </c>
      <c r="W3934" s="22" t="s">
        <v>110</v>
      </c>
      <c r="X3934" s="104">
        <v>15000000</v>
      </c>
      <c r="Y3934" s="195" t="str">
        <f t="shared" si="1189"/>
        <v>1</v>
      </c>
      <c r="Z3934" s="196">
        <f t="shared" si="1188"/>
        <v>15000000</v>
      </c>
      <c r="AA3934" s="22">
        <v>5.11E-2</v>
      </c>
      <c r="AB3934" s="197">
        <f t="shared" si="1192"/>
        <v>766500</v>
      </c>
      <c r="AC3934" s="198">
        <f t="shared" si="1178"/>
        <v>91980</v>
      </c>
      <c r="AD3934" s="169">
        <v>0.12</v>
      </c>
      <c r="AE3934" s="199">
        <f t="shared" si="1179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0"/>
        <v>33175515.574040696</v>
      </c>
      <c r="AJ3934" s="200">
        <f t="shared" si="1191"/>
        <v>3981061.8688848838</v>
      </c>
      <c r="AK3934" s="201">
        <f t="shared" si="1180"/>
        <v>0.12000000000000001</v>
      </c>
      <c r="AL3934" s="24"/>
      <c r="AM3934" s="24"/>
      <c r="AN3934" s="24"/>
      <c r="AO3934" s="24"/>
      <c r="AP3934" s="165" t="str">
        <f t="shared" si="1181"/>
        <v>20254</v>
      </c>
      <c r="AQ3934" s="203" t="str">
        <f t="shared" si="1182"/>
        <v>20254JPY</v>
      </c>
      <c r="AR3934" s="206" t="str">
        <f t="shared" si="1183"/>
        <v>YAMAHA_Mounter</v>
      </c>
      <c r="AS3934" s="22">
        <f t="shared" si="1184"/>
        <v>2</v>
      </c>
      <c r="AT3934" s="24" t="str">
        <f t="shared" si="1185"/>
        <v>0-3 months</v>
      </c>
    </row>
    <row r="3935" spans="1:46">
      <c r="A3935" s="33" t="str">
        <f t="shared" si="1176"/>
        <v>FY 24/25</v>
      </c>
      <c r="B3935" s="23">
        <v>2025</v>
      </c>
      <c r="C3935" s="23">
        <v>2</v>
      </c>
      <c r="D3935" s="202" t="str">
        <f t="shared" si="1187"/>
        <v>Q4</v>
      </c>
      <c r="E3935" s="33" t="str">
        <f t="shared" si="1193"/>
        <v>FY 25/26</v>
      </c>
      <c r="F3935" s="23">
        <v>2025</v>
      </c>
      <c r="G3935" s="23">
        <v>4</v>
      </c>
      <c r="H3935" s="29"/>
      <c r="I3935" s="204" t="str">
        <f t="shared" si="1177"/>
        <v>Q1</v>
      </c>
      <c r="J3935" s="188" t="s">
        <v>3705</v>
      </c>
      <c r="K3935" s="29" t="s">
        <v>3706</v>
      </c>
      <c r="L3935" s="24" t="s">
        <v>3704</v>
      </c>
      <c r="M3935" s="13" t="s">
        <v>61</v>
      </c>
      <c r="N3935" s="22">
        <v>1</v>
      </c>
      <c r="O3935" s="22"/>
      <c r="P3935" s="202" t="str">
        <f t="shared" si="1186"/>
        <v>MAIN UNIT</v>
      </c>
      <c r="Q3935" s="22" t="s">
        <v>69</v>
      </c>
      <c r="R3935" s="22" t="s">
        <v>63</v>
      </c>
      <c r="S3935" s="22" t="s">
        <v>50</v>
      </c>
      <c r="T3935" s="22" t="s">
        <v>79</v>
      </c>
      <c r="U3935" s="22" t="s">
        <v>79</v>
      </c>
      <c r="V3935" s="22" t="s">
        <v>113</v>
      </c>
      <c r="W3935" s="22" t="s">
        <v>110</v>
      </c>
      <c r="X3935" s="104">
        <v>15000000</v>
      </c>
      <c r="Y3935" s="195" t="str">
        <f t="shared" si="1189"/>
        <v>1</v>
      </c>
      <c r="Z3935" s="196">
        <f t="shared" si="1188"/>
        <v>15000000</v>
      </c>
      <c r="AA3935" s="22">
        <v>5.11E-2</v>
      </c>
      <c r="AB3935" s="197">
        <f t="shared" si="1192"/>
        <v>766500</v>
      </c>
      <c r="AC3935" s="198">
        <f t="shared" si="1178"/>
        <v>91980</v>
      </c>
      <c r="AD3935" s="169">
        <v>0.12</v>
      </c>
      <c r="AE3935" s="199">
        <f t="shared" si="1179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33175515.574040696</v>
      </c>
      <c r="AJ3935" s="200">
        <f t="shared" si="1191"/>
        <v>3981061.8688848838</v>
      </c>
      <c r="AK3935" s="201">
        <f t="shared" si="1180"/>
        <v>0.12000000000000001</v>
      </c>
      <c r="AL3935" s="24"/>
      <c r="AM3935" s="24"/>
      <c r="AN3935" s="24"/>
      <c r="AO3935" s="24"/>
      <c r="AP3935" s="165" t="str">
        <f t="shared" si="1181"/>
        <v>20254</v>
      </c>
      <c r="AQ3935" s="203" t="str">
        <f t="shared" si="1182"/>
        <v>20254JPY</v>
      </c>
      <c r="AR3935" s="206" t="str">
        <f t="shared" si="1183"/>
        <v>YAMAHA_Mounter</v>
      </c>
      <c r="AS3935" s="22">
        <f t="shared" si="1184"/>
        <v>2</v>
      </c>
      <c r="AT3935" s="24" t="str">
        <f t="shared" si="1185"/>
        <v>0-3 months</v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7"/>
        <v>Q4</v>
      </c>
      <c r="E3936" s="33" t="str">
        <f t="shared" si="1193"/>
        <v>FY 25/26</v>
      </c>
      <c r="F3936" s="23">
        <v>2025</v>
      </c>
      <c r="G3936" s="23">
        <v>4</v>
      </c>
      <c r="H3936" s="29"/>
      <c r="I3936" s="204" t="str">
        <f t="shared" ref="I3936:I3997" si="1195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3705</v>
      </c>
      <c r="K3936" s="29" t="s">
        <v>3706</v>
      </c>
      <c r="L3936" s="24" t="s">
        <v>68</v>
      </c>
      <c r="M3936" s="13" t="s">
        <v>61</v>
      </c>
      <c r="N3936" s="22">
        <v>1</v>
      </c>
      <c r="O3936" s="22"/>
      <c r="P3936" s="202" t="str">
        <f t="shared" si="1186"/>
        <v>MAIN UNIT</v>
      </c>
      <c r="Q3936" s="22" t="s">
        <v>69</v>
      </c>
      <c r="R3936" s="22" t="s">
        <v>63</v>
      </c>
      <c r="S3936" s="22" t="s">
        <v>50</v>
      </c>
      <c r="T3936" s="22" t="s">
        <v>79</v>
      </c>
      <c r="U3936" s="22" t="s">
        <v>79</v>
      </c>
      <c r="V3936" s="22" t="s">
        <v>113</v>
      </c>
      <c r="W3936" s="22" t="s">
        <v>110</v>
      </c>
      <c r="X3936" s="104">
        <v>8336500</v>
      </c>
      <c r="Y3936" s="195" t="str">
        <f t="shared" si="1189"/>
        <v>1</v>
      </c>
      <c r="Z3936" s="196">
        <f t="shared" si="1188"/>
        <v>8336500</v>
      </c>
      <c r="AA3936" s="22">
        <v>5.11E-2</v>
      </c>
      <c r="AB3936" s="197">
        <f t="shared" si="1192"/>
        <v>425995.15</v>
      </c>
      <c r="AC3936" s="198">
        <f t="shared" ref="AC3936:AC3994" si="1196">IF(R3936&lt;&gt;"",AB3936*AD3936,"")</f>
        <v>51119.417999999998</v>
      </c>
      <c r="AD3936" s="169">
        <v>0.12</v>
      </c>
      <c r="AE3936" s="199">
        <f t="shared" ref="AE3936:AE3994" si="1197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33175515.574040696</v>
      </c>
      <c r="AJ3936" s="200">
        <f t="shared" si="1191"/>
        <v>3981061.8688848838</v>
      </c>
      <c r="AK3936" s="201">
        <f t="shared" ref="AK3936:AK3994" si="1198">IF(AJ3936&gt;0,AJ3936/AI3936,"")</f>
        <v>0.12000000000000001</v>
      </c>
      <c r="AL3936" s="24"/>
      <c r="AM3936" s="24"/>
      <c r="AN3936" s="24"/>
      <c r="AO3936" s="24"/>
      <c r="AP3936" s="165" t="str">
        <f t="shared" ref="AP3936:AP3996" si="1199">IF(F3936="","",F3936&amp;G3936)</f>
        <v>20254</v>
      </c>
      <c r="AQ3936" s="203" t="str">
        <f t="shared" ref="AQ3936:AQ3996" si="1200">IF(W3936="","",F3936&amp;G3936&amp;W3936)</f>
        <v>20254JPY</v>
      </c>
      <c r="AR3936" s="206" t="str">
        <f t="shared" ref="AR3936:AR3996" si="1201">IFERROR(IF(AND(M3936="YAMAHA", R3936="C28"), "YAMAHA_Non_Mounter", IF(AND(M3936="YAMAHA", R3936="C49"), "YAMAHA_Mounter", M3936)),"")</f>
        <v>YAMAHA_Mounter</v>
      </c>
      <c r="AS3936" s="22">
        <f t="shared" ref="AS3936:AS3996" si="1202">IFERROR(IF(OR(G3936="TBA", G3936=""), "", DATEDIF(DATE(B3936, C3936, 1), DATE(F3936, G3936, 1), "M")),"")</f>
        <v>2</v>
      </c>
      <c r="AT3936" s="24" t="str">
        <f t="shared" ref="AT3936:AT3996" si="1203">IF(ISNUMBER(AS3936), IF(AS3936&gt;=0, IF(AS3936&lt;=3, "0-3 months", IF(AS3936&lt;=6, "4-6 months", "&gt; 6 months"))), "")</f>
        <v>0-3 months</v>
      </c>
    </row>
    <row r="3937" spans="1:46">
      <c r="A3937" s="33" t="str">
        <f t="shared" si="1194"/>
        <v>FY 24/25</v>
      </c>
      <c r="B3937" s="23">
        <v>2025</v>
      </c>
      <c r="C3937" s="23">
        <v>2</v>
      </c>
      <c r="D3937" s="202" t="str">
        <f t="shared" si="1187"/>
        <v>Q4</v>
      </c>
      <c r="E3937" s="33" t="str">
        <f t="shared" si="1193"/>
        <v>FY 25/26</v>
      </c>
      <c r="F3937" s="23">
        <v>2025</v>
      </c>
      <c r="G3937" s="23">
        <v>4</v>
      </c>
      <c r="H3937" s="29"/>
      <c r="I3937" s="204" t="str">
        <f t="shared" si="1195"/>
        <v>Q1</v>
      </c>
      <c r="J3937" s="188" t="s">
        <v>3705</v>
      </c>
      <c r="K3937" s="29" t="s">
        <v>3706</v>
      </c>
      <c r="L3937" s="24" t="s">
        <v>68</v>
      </c>
      <c r="M3937" s="13" t="s">
        <v>61</v>
      </c>
      <c r="N3937" s="22">
        <v>1</v>
      </c>
      <c r="O3937" s="22"/>
      <c r="P3937" s="202" t="str">
        <f t="shared" ref="P3937:P3994" si="1204">IF(M3937="","",IF(AND(N3937&gt;0,L3937&lt;&gt;""),"MAIN UNIT",IF(AND(O3937&gt;0,L3937&lt;&gt;""),"SERVICE/ PARTS","C66 SERVICE/OTHERS")))</f>
        <v>MAIN UNIT</v>
      </c>
      <c r="Q3937" s="22" t="s">
        <v>69</v>
      </c>
      <c r="R3937" s="22" t="s">
        <v>63</v>
      </c>
      <c r="S3937" s="22" t="s">
        <v>50</v>
      </c>
      <c r="T3937" s="22" t="s">
        <v>79</v>
      </c>
      <c r="U3937" s="22" t="s">
        <v>79</v>
      </c>
      <c r="V3937" s="22" t="s">
        <v>113</v>
      </c>
      <c r="W3937" s="22" t="s">
        <v>110</v>
      </c>
      <c r="X3937" s="104">
        <v>8336500</v>
      </c>
      <c r="Y3937" s="195" t="str">
        <f t="shared" si="1189"/>
        <v>1</v>
      </c>
      <c r="Z3937" s="196">
        <f t="shared" si="1188"/>
        <v>8336500</v>
      </c>
      <c r="AA3937" s="22">
        <v>5.11E-2</v>
      </c>
      <c r="AB3937" s="197">
        <f t="shared" si="1192"/>
        <v>425995.15</v>
      </c>
      <c r="AC3937" s="198">
        <f t="shared" si="1196"/>
        <v>51119.417999999998</v>
      </c>
      <c r="AD3937" s="169">
        <v>0.12</v>
      </c>
      <c r="AE3937" s="199">
        <f t="shared" si="1197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33175515.574040696</v>
      </c>
      <c r="AJ3937" s="200">
        <f t="shared" si="1191"/>
        <v>3981061.8688848838</v>
      </c>
      <c r="AK3937" s="201">
        <f t="shared" si="1198"/>
        <v>0.12000000000000001</v>
      </c>
      <c r="AL3937" s="24"/>
      <c r="AM3937" s="24"/>
      <c r="AN3937" s="24"/>
      <c r="AO3937" s="24"/>
      <c r="AP3937" s="165" t="str">
        <f t="shared" si="1199"/>
        <v>20254</v>
      </c>
      <c r="AQ3937" s="203" t="str">
        <f t="shared" si="1200"/>
        <v>20254JPY</v>
      </c>
      <c r="AR3937" s="206" t="str">
        <f t="shared" si="1201"/>
        <v>YAMAHA_Mounter</v>
      </c>
      <c r="AS3937" s="22">
        <f t="shared" si="1202"/>
        <v>2</v>
      </c>
      <c r="AT3937" s="24" t="str">
        <f t="shared" si="1203"/>
        <v>0-3 months</v>
      </c>
    </row>
    <row r="3938" spans="1:46">
      <c r="A3938" s="33" t="str">
        <f t="shared" si="1194"/>
        <v>FY 24/25</v>
      </c>
      <c r="B3938" s="23">
        <v>2025</v>
      </c>
      <c r="C3938" s="23">
        <v>2</v>
      </c>
      <c r="D3938" s="202" t="str">
        <f t="shared" si="1187"/>
        <v>Q4</v>
      </c>
      <c r="E3938" s="33" t="str">
        <f t="shared" si="1193"/>
        <v>FY 25/26</v>
      </c>
      <c r="F3938" s="23">
        <v>2025</v>
      </c>
      <c r="G3938" s="23">
        <v>4</v>
      </c>
      <c r="H3938" s="29"/>
      <c r="I3938" s="204" t="str">
        <f t="shared" si="1195"/>
        <v>Q1</v>
      </c>
      <c r="J3938" s="188" t="s">
        <v>3707</v>
      </c>
      <c r="K3938" s="29" t="s">
        <v>3708</v>
      </c>
      <c r="L3938" s="24" t="s">
        <v>68</v>
      </c>
      <c r="M3938" s="13" t="s">
        <v>61</v>
      </c>
      <c r="N3938" s="22">
        <v>1</v>
      </c>
      <c r="O3938" s="22"/>
      <c r="P3938" s="202" t="str">
        <f t="shared" si="1204"/>
        <v>MAIN UNIT</v>
      </c>
      <c r="Q3938" s="22" t="s">
        <v>69</v>
      </c>
      <c r="R3938" s="22" t="s">
        <v>63</v>
      </c>
      <c r="S3938" s="22" t="s">
        <v>50</v>
      </c>
      <c r="T3938" s="22" t="s">
        <v>79</v>
      </c>
      <c r="U3938" s="22" t="s">
        <v>1072</v>
      </c>
      <c r="V3938" s="22" t="s">
        <v>312</v>
      </c>
      <c r="W3938" s="22" t="s">
        <v>110</v>
      </c>
      <c r="X3938" s="104">
        <v>11400000</v>
      </c>
      <c r="Y3938" s="195" t="str">
        <f t="shared" si="1189"/>
        <v>1</v>
      </c>
      <c r="Z3938" s="196">
        <f t="shared" si="1188"/>
        <v>11400000</v>
      </c>
      <c r="AA3938" s="22">
        <v>5.11E-2</v>
      </c>
      <c r="AB3938" s="197">
        <f t="shared" si="1192"/>
        <v>582540</v>
      </c>
      <c r="AC3938" s="198">
        <f t="shared" si="1196"/>
        <v>69904.800000000003</v>
      </c>
      <c r="AD3938" s="169">
        <v>0.12</v>
      </c>
      <c r="AE3938" s="199">
        <f t="shared" si="1197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0"/>
        <v>33175515.574040696</v>
      </c>
      <c r="AJ3938" s="200">
        <f t="shared" si="1191"/>
        <v>3981061.8688848838</v>
      </c>
      <c r="AK3938" s="201">
        <f t="shared" si="1198"/>
        <v>0.12000000000000001</v>
      </c>
      <c r="AL3938" s="24"/>
      <c r="AM3938" s="24"/>
      <c r="AN3938" s="24"/>
      <c r="AO3938" s="24"/>
      <c r="AP3938" s="165" t="str">
        <f t="shared" si="1199"/>
        <v>20254</v>
      </c>
      <c r="AQ3938" s="203" t="str">
        <f t="shared" si="1200"/>
        <v>20254JPY</v>
      </c>
      <c r="AR3938" s="206" t="str">
        <f t="shared" si="1201"/>
        <v>YAMAHA_Mounter</v>
      </c>
      <c r="AS3938" s="22">
        <f t="shared" si="1202"/>
        <v>2</v>
      </c>
      <c r="AT3938" s="24" t="str">
        <f t="shared" si="1203"/>
        <v>0-3 months</v>
      </c>
    </row>
    <row r="3939" spans="1:46">
      <c r="A3939" s="33" t="str">
        <f t="shared" si="1194"/>
        <v>FY 24/25</v>
      </c>
      <c r="B3939" s="23">
        <v>2025</v>
      </c>
      <c r="C3939" s="23">
        <v>2</v>
      </c>
      <c r="D3939" s="202" t="str">
        <f t="shared" si="1187"/>
        <v>Q4</v>
      </c>
      <c r="E3939" s="33" t="str">
        <f t="shared" si="1193"/>
        <v>FY 24/25</v>
      </c>
      <c r="F3939" s="23">
        <v>2025</v>
      </c>
      <c r="G3939" s="23">
        <v>2</v>
      </c>
      <c r="H3939" s="29"/>
      <c r="I3939" s="204" t="str">
        <f t="shared" si="1195"/>
        <v>Q4</v>
      </c>
      <c r="J3939" s="188" t="s">
        <v>3709</v>
      </c>
      <c r="K3939" s="29" t="s">
        <v>3488</v>
      </c>
      <c r="L3939" s="24" t="s">
        <v>93</v>
      </c>
      <c r="M3939" s="13" t="s">
        <v>61</v>
      </c>
      <c r="N3939" s="22">
        <v>1</v>
      </c>
      <c r="O3939" s="22"/>
      <c r="P3939" s="202" t="str">
        <f t="shared" si="1204"/>
        <v>MAIN UNIT</v>
      </c>
      <c r="Q3939" s="22" t="s">
        <v>62</v>
      </c>
      <c r="R3939" s="22" t="s">
        <v>63</v>
      </c>
      <c r="S3939" s="22" t="s">
        <v>52</v>
      </c>
      <c r="T3939" s="22" t="s">
        <v>350</v>
      </c>
      <c r="U3939" s="22" t="s">
        <v>150</v>
      </c>
      <c r="V3939" s="22" t="s">
        <v>955</v>
      </c>
      <c r="W3939" s="22" t="s">
        <v>65</v>
      </c>
      <c r="X3939" s="104">
        <v>700000</v>
      </c>
      <c r="Y3939" s="195" t="str">
        <f t="shared" si="1189"/>
        <v>1.13</v>
      </c>
      <c r="Z3939" s="196">
        <f t="shared" si="1188"/>
        <v>700000</v>
      </c>
      <c r="AA3939" s="22">
        <v>1.073</v>
      </c>
      <c r="AB3939" s="197">
        <f t="shared" si="1192"/>
        <v>664690.26548672561</v>
      </c>
      <c r="AC3939" s="198">
        <f t="shared" si="1196"/>
        <v>79762.831858407066</v>
      </c>
      <c r="AD3939" s="169">
        <v>0.12</v>
      </c>
      <c r="AE3939" s="199">
        <f t="shared" si="1197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0"/>
        <v>33610697.864601769</v>
      </c>
      <c r="AJ3939" s="200">
        <f t="shared" si="1191"/>
        <v>4033283.7437522123</v>
      </c>
      <c r="AK3939" s="201">
        <f t="shared" si="1198"/>
        <v>0.12</v>
      </c>
      <c r="AL3939" s="24"/>
      <c r="AM3939" s="24"/>
      <c r="AN3939" s="24"/>
      <c r="AO3939" s="24"/>
      <c r="AP3939" s="165" t="str">
        <f t="shared" si="1199"/>
        <v>20252</v>
      </c>
      <c r="AQ3939" s="203" t="str">
        <f t="shared" si="1200"/>
        <v>20252RMB</v>
      </c>
      <c r="AR3939" s="206" t="str">
        <f t="shared" si="1201"/>
        <v>YAMAHA_Mounter</v>
      </c>
      <c r="AS3939" s="22">
        <f t="shared" si="1202"/>
        <v>0</v>
      </c>
      <c r="AT3939" s="24" t="str">
        <f t="shared" si="1203"/>
        <v>0-3 months</v>
      </c>
    </row>
    <row r="3940" spans="1:46">
      <c r="A3940" s="33" t="str">
        <f t="shared" si="1194"/>
        <v>FY 24/25</v>
      </c>
      <c r="B3940" s="23">
        <v>2025</v>
      </c>
      <c r="C3940" s="23">
        <v>2</v>
      </c>
      <c r="D3940" s="202" t="str">
        <f t="shared" si="1187"/>
        <v>Q4</v>
      </c>
      <c r="E3940" s="33" t="str">
        <f t="shared" si="1193"/>
        <v>FY 24/25</v>
      </c>
      <c r="F3940" s="23">
        <v>2025</v>
      </c>
      <c r="G3940" s="23">
        <v>2</v>
      </c>
      <c r="H3940" s="29"/>
      <c r="I3940" s="204" t="str">
        <f t="shared" si="1195"/>
        <v>Q4</v>
      </c>
      <c r="J3940" s="188" t="s">
        <v>3709</v>
      </c>
      <c r="K3940" s="29" t="s">
        <v>3488</v>
      </c>
      <c r="L3940" s="24" t="s">
        <v>93</v>
      </c>
      <c r="M3940" s="13" t="s">
        <v>61</v>
      </c>
      <c r="N3940" s="22">
        <v>1</v>
      </c>
      <c r="O3940" s="22"/>
      <c r="P3940" s="202" t="str">
        <f t="shared" si="1204"/>
        <v>MAIN UNIT</v>
      </c>
      <c r="Q3940" s="22" t="s">
        <v>62</v>
      </c>
      <c r="R3940" s="22" t="s">
        <v>63</v>
      </c>
      <c r="S3940" s="22" t="s">
        <v>52</v>
      </c>
      <c r="T3940" s="22" t="s">
        <v>350</v>
      </c>
      <c r="U3940" s="22" t="s">
        <v>150</v>
      </c>
      <c r="V3940" s="22" t="s">
        <v>955</v>
      </c>
      <c r="W3940" s="22" t="s">
        <v>65</v>
      </c>
      <c r="X3940" s="104">
        <v>700000</v>
      </c>
      <c r="Y3940" s="195" t="str">
        <f t="shared" si="1189"/>
        <v>1.13</v>
      </c>
      <c r="Z3940" s="196">
        <f t="shared" si="1188"/>
        <v>700000</v>
      </c>
      <c r="AA3940" s="22">
        <v>1.073</v>
      </c>
      <c r="AB3940" s="197">
        <f t="shared" si="1192"/>
        <v>664690.26548672561</v>
      </c>
      <c r="AC3940" s="198">
        <f t="shared" si="1196"/>
        <v>79762.831858407066</v>
      </c>
      <c r="AD3940" s="169">
        <v>0.12</v>
      </c>
      <c r="AE3940" s="199">
        <f t="shared" si="1197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33610697.864601769</v>
      </c>
      <c r="AJ3940" s="200">
        <f t="shared" si="1191"/>
        <v>4033283.7437522123</v>
      </c>
      <c r="AK3940" s="201">
        <f t="shared" si="1198"/>
        <v>0.12</v>
      </c>
      <c r="AL3940" s="24"/>
      <c r="AM3940" s="24"/>
      <c r="AN3940" s="24"/>
      <c r="AO3940" s="24"/>
      <c r="AP3940" s="165" t="str">
        <f t="shared" si="1199"/>
        <v>20252</v>
      </c>
      <c r="AQ3940" s="203" t="str">
        <f t="shared" si="1200"/>
        <v>20252RMB</v>
      </c>
      <c r="AR3940" s="206" t="str">
        <f t="shared" si="1201"/>
        <v>YAMAHA_Mounter</v>
      </c>
      <c r="AS3940" s="22">
        <f t="shared" si="1202"/>
        <v>0</v>
      </c>
      <c r="AT3940" s="24" t="str">
        <f t="shared" si="1203"/>
        <v>0-3 months</v>
      </c>
    </row>
    <row r="3941" spans="1:46">
      <c r="A3941" s="33" t="str">
        <f t="shared" si="1194"/>
        <v>FY 24/25</v>
      </c>
      <c r="B3941" s="23">
        <v>2025</v>
      </c>
      <c r="C3941" s="23">
        <v>2</v>
      </c>
      <c r="D3941" s="202" t="str">
        <f t="shared" si="1187"/>
        <v>Q4</v>
      </c>
      <c r="E3941" s="33" t="str">
        <f t="shared" si="1193"/>
        <v>FY 24/25</v>
      </c>
      <c r="F3941" s="23">
        <v>2025</v>
      </c>
      <c r="G3941" s="23">
        <v>2</v>
      </c>
      <c r="H3941" s="29"/>
      <c r="I3941" s="204" t="str">
        <f t="shared" si="1195"/>
        <v>Q4</v>
      </c>
      <c r="J3941" s="188" t="s">
        <v>3709</v>
      </c>
      <c r="K3941" s="29" t="s">
        <v>3488</v>
      </c>
      <c r="L3941" s="24" t="s">
        <v>68</v>
      </c>
      <c r="M3941" s="13" t="s">
        <v>61</v>
      </c>
      <c r="N3941" s="22">
        <v>1</v>
      </c>
      <c r="O3941" s="22"/>
      <c r="P3941" s="202" t="str">
        <f t="shared" si="1204"/>
        <v>MAIN UNIT</v>
      </c>
      <c r="Q3941" s="22" t="s">
        <v>62</v>
      </c>
      <c r="R3941" s="22" t="s">
        <v>63</v>
      </c>
      <c r="S3941" s="22" t="s">
        <v>52</v>
      </c>
      <c r="T3941" s="22" t="s">
        <v>350</v>
      </c>
      <c r="U3941" s="22" t="s">
        <v>150</v>
      </c>
      <c r="V3941" s="22" t="s">
        <v>955</v>
      </c>
      <c r="W3941" s="22" t="s">
        <v>65</v>
      </c>
      <c r="X3941" s="104">
        <v>500000</v>
      </c>
      <c r="Y3941" s="195" t="str">
        <f t="shared" si="1189"/>
        <v>1.13</v>
      </c>
      <c r="Z3941" s="196">
        <f t="shared" si="1188"/>
        <v>500000</v>
      </c>
      <c r="AA3941" s="22">
        <v>1.073</v>
      </c>
      <c r="AB3941" s="197">
        <f t="shared" si="1192"/>
        <v>474778.76106194692</v>
      </c>
      <c r="AC3941" s="198">
        <f t="shared" si="1196"/>
        <v>56973.451327433628</v>
      </c>
      <c r="AD3941" s="169">
        <v>0.12</v>
      </c>
      <c r="AE3941" s="199">
        <f t="shared" si="1197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33610697.864601769</v>
      </c>
      <c r="AJ3941" s="200">
        <f t="shared" si="1191"/>
        <v>4033283.7437522123</v>
      </c>
      <c r="AK3941" s="201">
        <f t="shared" si="1198"/>
        <v>0.12</v>
      </c>
      <c r="AL3941" s="24"/>
      <c r="AM3941" s="24"/>
      <c r="AN3941" s="24"/>
      <c r="AO3941" s="24"/>
      <c r="AP3941" s="165" t="str">
        <f t="shared" si="1199"/>
        <v>20252</v>
      </c>
      <c r="AQ3941" s="203" t="str">
        <f t="shared" si="1200"/>
        <v>20252RMB</v>
      </c>
      <c r="AR3941" s="206" t="str">
        <f t="shared" si="1201"/>
        <v>YAMAHA_Mounter</v>
      </c>
      <c r="AS3941" s="22">
        <f t="shared" si="1202"/>
        <v>0</v>
      </c>
      <c r="AT3941" s="24" t="str">
        <f t="shared" si="1203"/>
        <v>0-3 months</v>
      </c>
    </row>
    <row r="3942" spans="1:46">
      <c r="A3942" s="33" t="str">
        <f t="shared" si="1194"/>
        <v>FY 24/25</v>
      </c>
      <c r="B3942" s="23">
        <v>2025</v>
      </c>
      <c r="C3942" s="23">
        <v>2</v>
      </c>
      <c r="D3942" s="202" t="str">
        <f t="shared" si="1187"/>
        <v>Q4</v>
      </c>
      <c r="E3942" s="33" t="str">
        <f t="shared" si="1193"/>
        <v>TBA</v>
      </c>
      <c r="F3942" s="23" t="s">
        <v>2585</v>
      </c>
      <c r="G3942" s="23" t="s">
        <v>2585</v>
      </c>
      <c r="H3942" s="29"/>
      <c r="I3942" s="204" t="str">
        <f t="shared" si="1195"/>
        <v>TBA</v>
      </c>
      <c r="J3942" s="188" t="s">
        <v>3710</v>
      </c>
      <c r="K3942" s="29" t="s">
        <v>3712</v>
      </c>
      <c r="L3942" s="24" t="s">
        <v>68</v>
      </c>
      <c r="M3942" s="13" t="s">
        <v>61</v>
      </c>
      <c r="N3942" s="22">
        <v>1</v>
      </c>
      <c r="O3942" s="22"/>
      <c r="P3942" s="202" t="str">
        <f t="shared" si="1204"/>
        <v>MAIN UNIT</v>
      </c>
      <c r="Q3942" s="22" t="s">
        <v>69</v>
      </c>
      <c r="R3942" s="22" t="s">
        <v>63</v>
      </c>
      <c r="S3942" s="22" t="s">
        <v>52</v>
      </c>
      <c r="T3942" s="22" t="s">
        <v>350</v>
      </c>
      <c r="U3942" s="22" t="s">
        <v>150</v>
      </c>
      <c r="V3942" s="22" t="s">
        <v>955</v>
      </c>
      <c r="W3942" s="22" t="s">
        <v>65</v>
      </c>
      <c r="X3942" s="104">
        <v>390000</v>
      </c>
      <c r="Y3942" s="195" t="str">
        <f t="shared" si="1189"/>
        <v>1.13</v>
      </c>
      <c r="Z3942" s="196">
        <f t="shared" si="1188"/>
        <v>390000</v>
      </c>
      <c r="AA3942" s="22">
        <v>1.073</v>
      </c>
      <c r="AB3942" s="197">
        <f t="shared" si="1192"/>
        <v>370327.4336283186</v>
      </c>
      <c r="AC3942" s="198">
        <f t="shared" si="1196"/>
        <v>44439.292035398234</v>
      </c>
      <c r="AD3942" s="169">
        <v>0.12</v>
      </c>
      <c r="AE3942" s="199">
        <f t="shared" si="1197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0"/>
        <v>26444765.433628321</v>
      </c>
      <c r="AJ3942" s="200">
        <f t="shared" si="1191"/>
        <v>3104246.7370353984</v>
      </c>
      <c r="AK3942" s="201">
        <f t="shared" si="1198"/>
        <v>0.11738605679171207</v>
      </c>
      <c r="AL3942" s="24"/>
      <c r="AM3942" s="24"/>
      <c r="AN3942" s="24"/>
      <c r="AO3942" s="24"/>
      <c r="AP3942" s="165" t="str">
        <f t="shared" si="1199"/>
        <v>TBATBA</v>
      </c>
      <c r="AQ3942" s="203" t="str">
        <f t="shared" si="1200"/>
        <v>TBATBARMB</v>
      </c>
      <c r="AR3942" s="206" t="str">
        <f t="shared" si="1201"/>
        <v>YAMAHA_Mounter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>FY 24/25</v>
      </c>
      <c r="B3943" s="23">
        <v>2025</v>
      </c>
      <c r="C3943" s="23">
        <v>2</v>
      </c>
      <c r="D3943" s="202" t="str">
        <f t="shared" si="1187"/>
        <v>Q4</v>
      </c>
      <c r="E3943" s="33" t="str">
        <f t="shared" si="1193"/>
        <v>FY 24/25</v>
      </c>
      <c r="F3943" s="23">
        <v>2025</v>
      </c>
      <c r="G3943" s="23">
        <v>3</v>
      </c>
      <c r="H3943" s="29"/>
      <c r="I3943" s="204" t="str">
        <f t="shared" si="1195"/>
        <v>Q4</v>
      </c>
      <c r="J3943" s="188" t="s">
        <v>3711</v>
      </c>
      <c r="K3943" s="29" t="s">
        <v>3589</v>
      </c>
      <c r="L3943" s="24" t="s">
        <v>93</v>
      </c>
      <c r="M3943" s="13" t="s">
        <v>61</v>
      </c>
      <c r="N3943" s="22">
        <v>1</v>
      </c>
      <c r="O3943" s="22"/>
      <c r="P3943" s="202" t="str">
        <f t="shared" si="1204"/>
        <v>MAIN UNIT</v>
      </c>
      <c r="Q3943" s="22" t="s">
        <v>62</v>
      </c>
      <c r="R3943" s="22" t="s">
        <v>63</v>
      </c>
      <c r="S3943" s="22" t="s">
        <v>52</v>
      </c>
      <c r="T3943" s="22" t="s">
        <v>3561</v>
      </c>
      <c r="U3943" s="22" t="s">
        <v>150</v>
      </c>
      <c r="V3943" s="22" t="s">
        <v>135</v>
      </c>
      <c r="W3943" s="22" t="s">
        <v>65</v>
      </c>
      <c r="X3943" s="104">
        <v>815000</v>
      </c>
      <c r="Y3943" s="195" t="str">
        <f t="shared" si="1189"/>
        <v>1.13</v>
      </c>
      <c r="Z3943" s="196">
        <f t="shared" si="1188"/>
        <v>815000</v>
      </c>
      <c r="AA3943" s="22">
        <v>1.073</v>
      </c>
      <c r="AB3943" s="197">
        <f t="shared" si="1192"/>
        <v>773889.38053097355</v>
      </c>
      <c r="AC3943" s="198">
        <f t="shared" si="1196"/>
        <v>92866.725663716818</v>
      </c>
      <c r="AD3943" s="169">
        <v>0.12</v>
      </c>
      <c r="AE3943" s="199">
        <f t="shared" si="1197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0"/>
        <v>14364971.340707965</v>
      </c>
      <c r="AJ3943" s="200">
        <f t="shared" si="1191"/>
        <v>1723796.5608849556</v>
      </c>
      <c r="AK3943" s="201">
        <f t="shared" si="1198"/>
        <v>0.11999999999999998</v>
      </c>
      <c r="AL3943" s="24"/>
      <c r="AM3943" s="24"/>
      <c r="AN3943" s="24"/>
      <c r="AO3943" s="24"/>
      <c r="AP3943" s="165" t="str">
        <f t="shared" si="1199"/>
        <v>20253</v>
      </c>
      <c r="AQ3943" s="203" t="str">
        <f t="shared" si="1200"/>
        <v>20253RMB</v>
      </c>
      <c r="AR3943" s="206" t="str">
        <f t="shared" si="1201"/>
        <v>YAMAHA_Mounter</v>
      </c>
      <c r="AS3943" s="22">
        <f t="shared" si="1202"/>
        <v>1</v>
      </c>
      <c r="AT3943" s="24" t="str">
        <f t="shared" si="1203"/>
        <v>0-3 months</v>
      </c>
    </row>
    <row r="3944" spans="1:46">
      <c r="A3944" s="33" t="str">
        <f t="shared" si="1194"/>
        <v>FY 24/25</v>
      </c>
      <c r="B3944" s="23">
        <v>2025</v>
      </c>
      <c r="C3944" s="23">
        <v>2</v>
      </c>
      <c r="D3944" s="202" t="str">
        <f t="shared" si="1187"/>
        <v>Q4</v>
      </c>
      <c r="E3944" s="33" t="str">
        <f t="shared" si="1193"/>
        <v>FY 24/25</v>
      </c>
      <c r="F3944" s="23">
        <v>2025</v>
      </c>
      <c r="G3944" s="23">
        <v>3</v>
      </c>
      <c r="H3944" s="29"/>
      <c r="I3944" s="204" t="str">
        <f t="shared" si="1195"/>
        <v>Q4</v>
      </c>
      <c r="J3944" s="188" t="s">
        <v>3711</v>
      </c>
      <c r="K3944" s="29" t="s">
        <v>3589</v>
      </c>
      <c r="L3944" s="24" t="s">
        <v>68</v>
      </c>
      <c r="M3944" s="13" t="s">
        <v>61</v>
      </c>
      <c r="N3944" s="22">
        <v>1</v>
      </c>
      <c r="O3944" s="22"/>
      <c r="P3944" s="202" t="str">
        <f t="shared" si="1204"/>
        <v>MAIN UNIT</v>
      </c>
      <c r="Q3944" s="22" t="s">
        <v>62</v>
      </c>
      <c r="R3944" s="22" t="s">
        <v>63</v>
      </c>
      <c r="S3944" s="22" t="s">
        <v>52</v>
      </c>
      <c r="T3944" s="22" t="s">
        <v>3561</v>
      </c>
      <c r="U3944" s="22" t="s">
        <v>150</v>
      </c>
      <c r="V3944" s="22" t="s">
        <v>135</v>
      </c>
      <c r="W3944" s="22" t="s">
        <v>65</v>
      </c>
      <c r="X3944" s="104">
        <v>720000</v>
      </c>
      <c r="Y3944" s="195" t="str">
        <f t="shared" si="1189"/>
        <v>1.13</v>
      </c>
      <c r="Z3944" s="196">
        <f t="shared" si="1188"/>
        <v>720000</v>
      </c>
      <c r="AA3944" s="22">
        <v>1.073</v>
      </c>
      <c r="AB3944" s="197">
        <f t="shared" si="1192"/>
        <v>683681.41592920362</v>
      </c>
      <c r="AC3944" s="198">
        <f t="shared" si="1196"/>
        <v>82041.769911504438</v>
      </c>
      <c r="AD3944" s="169">
        <v>0.12</v>
      </c>
      <c r="AE3944" s="199">
        <f t="shared" si="1197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14364971.340707965</v>
      </c>
      <c r="AJ3944" s="200">
        <f t="shared" si="1191"/>
        <v>1723796.5608849556</v>
      </c>
      <c r="AK3944" s="201">
        <f t="shared" si="1198"/>
        <v>0.11999999999999998</v>
      </c>
      <c r="AL3944" s="24"/>
      <c r="AM3944" s="24"/>
      <c r="AN3944" s="24"/>
      <c r="AO3944" s="24"/>
      <c r="AP3944" s="165" t="str">
        <f t="shared" si="1199"/>
        <v>20253</v>
      </c>
      <c r="AQ3944" s="203" t="str">
        <f t="shared" si="1200"/>
        <v>20253RMB</v>
      </c>
      <c r="AR3944" s="206" t="str">
        <f t="shared" si="1201"/>
        <v>YAMAHA_Mounter</v>
      </c>
      <c r="AS3944" s="22">
        <f t="shared" si="1202"/>
        <v>1</v>
      </c>
      <c r="AT3944" s="24" t="str">
        <f t="shared" si="1203"/>
        <v>0-3 months</v>
      </c>
    </row>
    <row r="3945" spans="1:46">
      <c r="A3945" s="33" t="str">
        <f t="shared" si="1194"/>
        <v>FY 24/25</v>
      </c>
      <c r="B3945" s="23">
        <v>2025</v>
      </c>
      <c r="C3945" s="23">
        <v>2</v>
      </c>
      <c r="D3945" s="202" t="str">
        <f t="shared" si="1187"/>
        <v>Q4</v>
      </c>
      <c r="E3945" s="33" t="str">
        <f t="shared" si="1193"/>
        <v>FY 25/26</v>
      </c>
      <c r="F3945" s="23">
        <v>2025</v>
      </c>
      <c r="G3945" s="23">
        <v>4</v>
      </c>
      <c r="H3945" s="29"/>
      <c r="I3945" s="204" t="str">
        <f t="shared" si="1195"/>
        <v>Q1</v>
      </c>
      <c r="J3945" s="188" t="s">
        <v>3713</v>
      </c>
      <c r="K3945" s="29" t="s">
        <v>1969</v>
      </c>
      <c r="L3945" s="24" t="s">
        <v>68</v>
      </c>
      <c r="M3945" s="13" t="s">
        <v>61</v>
      </c>
      <c r="N3945" s="22">
        <v>1</v>
      </c>
      <c r="O3945" s="22"/>
      <c r="P3945" s="202" t="str">
        <f t="shared" si="1204"/>
        <v>MAIN UNIT</v>
      </c>
      <c r="Q3945" s="22" t="s">
        <v>62</v>
      </c>
      <c r="R3945" s="22" t="s">
        <v>63</v>
      </c>
      <c r="S3945" s="22" t="s">
        <v>50</v>
      </c>
      <c r="T3945" s="22" t="s">
        <v>79</v>
      </c>
      <c r="U3945" s="22" t="s">
        <v>79</v>
      </c>
      <c r="V3945" s="22" t="s">
        <v>1408</v>
      </c>
      <c r="W3945" s="22" t="s">
        <v>110</v>
      </c>
      <c r="X3945" s="104">
        <v>9800000</v>
      </c>
      <c r="Y3945" s="195" t="str">
        <f t="shared" si="1189"/>
        <v>1</v>
      </c>
      <c r="Z3945" s="196">
        <f t="shared" si="1188"/>
        <v>9800000</v>
      </c>
      <c r="AA3945" s="22">
        <v>5.11E-2</v>
      </c>
      <c r="AB3945" s="197">
        <f t="shared" si="1192"/>
        <v>500780</v>
      </c>
      <c r="AC3945" s="198">
        <f t="shared" si="1196"/>
        <v>60093.599999999999</v>
      </c>
      <c r="AD3945" s="169">
        <v>0.12</v>
      </c>
      <c r="AE3945" s="199">
        <f t="shared" si="1197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0"/>
        <v>33175515.574040696</v>
      </c>
      <c r="AJ3945" s="200">
        <f t="shared" si="1191"/>
        <v>3981061.8688848838</v>
      </c>
      <c r="AK3945" s="201">
        <f t="shared" si="1198"/>
        <v>0.12000000000000001</v>
      </c>
      <c r="AL3945" s="24"/>
      <c r="AM3945" s="24"/>
      <c r="AN3945" s="24"/>
      <c r="AO3945" s="24"/>
      <c r="AP3945" s="165" t="str">
        <f t="shared" si="1199"/>
        <v>20254</v>
      </c>
      <c r="AQ3945" s="203" t="str">
        <f t="shared" si="1200"/>
        <v>20254JPY</v>
      </c>
      <c r="AR3945" s="206" t="str">
        <f t="shared" si="1201"/>
        <v>YAMAHA_Mounter</v>
      </c>
      <c r="AS3945" s="22">
        <f t="shared" si="1202"/>
        <v>2</v>
      </c>
      <c r="AT3945" s="24" t="str">
        <f t="shared" si="1203"/>
        <v>0-3 months</v>
      </c>
    </row>
    <row r="3946" spans="1:46">
      <c r="A3946" s="33" t="str">
        <f t="shared" si="1194"/>
        <v>FY 24/25</v>
      </c>
      <c r="B3946" s="23">
        <v>2025</v>
      </c>
      <c r="C3946" s="23">
        <v>2</v>
      </c>
      <c r="D3946" s="202" t="str">
        <f t="shared" si="1187"/>
        <v>Q4</v>
      </c>
      <c r="E3946" s="33" t="str">
        <f t="shared" si="1193"/>
        <v>FY 24/25</v>
      </c>
      <c r="F3946" s="23">
        <v>2025</v>
      </c>
      <c r="G3946" s="23">
        <v>2</v>
      </c>
      <c r="H3946" s="29"/>
      <c r="I3946" s="204" t="str">
        <f t="shared" si="1195"/>
        <v>Q4</v>
      </c>
      <c r="J3946" s="188" t="s">
        <v>3714</v>
      </c>
      <c r="K3946" s="29" t="s">
        <v>3715</v>
      </c>
      <c r="L3946" s="24" t="s">
        <v>68</v>
      </c>
      <c r="M3946" s="13" t="s">
        <v>61</v>
      </c>
      <c r="N3946" s="22">
        <v>1</v>
      </c>
      <c r="O3946" s="22"/>
      <c r="P3946" s="202" t="str">
        <f t="shared" si="1204"/>
        <v>MAIN UNIT</v>
      </c>
      <c r="Q3946" s="22" t="s">
        <v>69</v>
      </c>
      <c r="R3946" s="22" t="s">
        <v>63</v>
      </c>
      <c r="S3946" s="22" t="s">
        <v>51</v>
      </c>
      <c r="T3946" s="22" t="s">
        <v>89</v>
      </c>
      <c r="U3946" s="22" t="s">
        <v>71</v>
      </c>
      <c r="V3946" s="22" t="s">
        <v>1011</v>
      </c>
      <c r="W3946" s="22" t="s">
        <v>65</v>
      </c>
      <c r="X3946" s="104">
        <v>700000</v>
      </c>
      <c r="Y3946" s="195" t="str">
        <f t="shared" si="1189"/>
        <v>1.13</v>
      </c>
      <c r="Z3946" s="196">
        <f t="shared" si="1188"/>
        <v>700000</v>
      </c>
      <c r="AA3946" s="22">
        <v>1.073</v>
      </c>
      <c r="AB3946" s="197">
        <f t="shared" si="1192"/>
        <v>664690.26548672561</v>
      </c>
      <c r="AC3946" s="198">
        <f t="shared" si="1196"/>
        <v>79762.831858407066</v>
      </c>
      <c r="AD3946" s="169">
        <v>0.12</v>
      </c>
      <c r="AE3946" s="199">
        <f t="shared" si="1197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0"/>
        <v>33610697.864601769</v>
      </c>
      <c r="AJ3946" s="200">
        <f t="shared" si="1191"/>
        <v>4033283.7437522123</v>
      </c>
      <c r="AK3946" s="201">
        <f t="shared" si="1198"/>
        <v>0.12</v>
      </c>
      <c r="AL3946" s="24"/>
      <c r="AM3946" s="24"/>
      <c r="AN3946" s="24"/>
      <c r="AO3946" s="24"/>
      <c r="AP3946" s="165" t="str">
        <f t="shared" si="1199"/>
        <v>20252</v>
      </c>
      <c r="AQ3946" s="203" t="str">
        <f t="shared" si="1200"/>
        <v>20252RMB</v>
      </c>
      <c r="AR3946" s="206" t="str">
        <f t="shared" si="1201"/>
        <v>YAMAHA_Mounter</v>
      </c>
      <c r="AS3946" s="22">
        <f t="shared" si="1202"/>
        <v>0</v>
      </c>
      <c r="AT3946" s="24" t="str">
        <f t="shared" si="1203"/>
        <v>0-3 months</v>
      </c>
    </row>
    <row r="3947" spans="1:46">
      <c r="A3947" s="33" t="str">
        <f t="shared" si="1194"/>
        <v>FY 24/25</v>
      </c>
      <c r="B3947" s="23">
        <v>2025</v>
      </c>
      <c r="C3947" s="23">
        <v>2</v>
      </c>
      <c r="D3947" s="202" t="str">
        <f t="shared" si="1187"/>
        <v>Q4</v>
      </c>
      <c r="E3947" s="33" t="str">
        <f t="shared" si="1193"/>
        <v>FY 24/25</v>
      </c>
      <c r="F3947" s="23">
        <v>2025</v>
      </c>
      <c r="G3947" s="23">
        <v>2</v>
      </c>
      <c r="H3947" s="29"/>
      <c r="I3947" s="204" t="str">
        <f t="shared" si="1195"/>
        <v>Q4</v>
      </c>
      <c r="J3947" s="188" t="s">
        <v>3714</v>
      </c>
      <c r="K3947" s="29" t="s">
        <v>3715</v>
      </c>
      <c r="L3947" s="24" t="s">
        <v>93</v>
      </c>
      <c r="M3947" s="13" t="s">
        <v>61</v>
      </c>
      <c r="N3947" s="22">
        <v>1</v>
      </c>
      <c r="O3947" s="22"/>
      <c r="P3947" s="202" t="str">
        <f t="shared" si="1204"/>
        <v>MAIN UNIT</v>
      </c>
      <c r="Q3947" s="22" t="s">
        <v>69</v>
      </c>
      <c r="R3947" s="22" t="s">
        <v>63</v>
      </c>
      <c r="S3947" s="22" t="s">
        <v>51</v>
      </c>
      <c r="T3947" s="22" t="s">
        <v>89</v>
      </c>
      <c r="U3947" s="22" t="s">
        <v>71</v>
      </c>
      <c r="V3947" s="22" t="s">
        <v>1011</v>
      </c>
      <c r="W3947" s="22" t="s">
        <v>65</v>
      </c>
      <c r="X3947" s="104">
        <v>450000</v>
      </c>
      <c r="Y3947" s="195" t="str">
        <f t="shared" si="1189"/>
        <v>1.13</v>
      </c>
      <c r="Z3947" s="196">
        <f t="shared" si="1188"/>
        <v>450000</v>
      </c>
      <c r="AA3947" s="22">
        <v>1.073</v>
      </c>
      <c r="AB3947" s="197">
        <f t="shared" si="1192"/>
        <v>427300.88495575223</v>
      </c>
      <c r="AC3947" s="198">
        <f t="shared" si="1196"/>
        <v>51276.106194690263</v>
      </c>
      <c r="AD3947" s="169">
        <v>0.12</v>
      </c>
      <c r="AE3947" s="199">
        <f t="shared" si="1197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33610697.864601769</v>
      </c>
      <c r="AJ3947" s="200">
        <f t="shared" si="1191"/>
        <v>4033283.7437522123</v>
      </c>
      <c r="AK3947" s="201">
        <f t="shared" si="1198"/>
        <v>0.12</v>
      </c>
      <c r="AL3947" s="24"/>
      <c r="AM3947" s="24"/>
      <c r="AN3947" s="24"/>
      <c r="AO3947" s="24"/>
      <c r="AP3947" s="165" t="str">
        <f t="shared" si="1199"/>
        <v>20252</v>
      </c>
      <c r="AQ3947" s="203" t="str">
        <f t="shared" si="1200"/>
        <v>20252RMB</v>
      </c>
      <c r="AR3947" s="206" t="str">
        <f t="shared" si="1201"/>
        <v>YAMAHA_Mounter</v>
      </c>
      <c r="AS3947" s="22">
        <f t="shared" si="1202"/>
        <v>0</v>
      </c>
      <c r="AT3947" s="24" t="str">
        <f t="shared" si="1203"/>
        <v>0-3 months</v>
      </c>
    </row>
    <row r="3948" spans="1:46">
      <c r="A3948" s="33" t="str">
        <f t="shared" si="1194"/>
        <v>FY 24/25</v>
      </c>
      <c r="B3948" s="23">
        <v>2025</v>
      </c>
      <c r="C3948" s="23">
        <v>2</v>
      </c>
      <c r="D3948" s="202" t="str">
        <f t="shared" si="1187"/>
        <v>Q4</v>
      </c>
      <c r="E3948" s="33" t="str">
        <f t="shared" si="1193"/>
        <v>TBA</v>
      </c>
      <c r="F3948" s="23" t="s">
        <v>2585</v>
      </c>
      <c r="G3948" s="23" t="s">
        <v>2585</v>
      </c>
      <c r="H3948" s="29"/>
      <c r="I3948" s="204" t="str">
        <f t="shared" si="1195"/>
        <v>TBA</v>
      </c>
      <c r="J3948" s="188" t="s">
        <v>3716</v>
      </c>
      <c r="K3948" s="29" t="s">
        <v>3143</v>
      </c>
      <c r="L3948" s="24" t="s">
        <v>294</v>
      </c>
      <c r="M3948" s="13" t="s">
        <v>61</v>
      </c>
      <c r="N3948" s="22">
        <v>1</v>
      </c>
      <c r="O3948" s="22"/>
      <c r="P3948" s="202" t="str">
        <f t="shared" si="1204"/>
        <v>MAIN UNIT</v>
      </c>
      <c r="Q3948" s="22" t="s">
        <v>62</v>
      </c>
      <c r="R3948" s="22" t="s">
        <v>63</v>
      </c>
      <c r="S3948" s="22" t="s">
        <v>50</v>
      </c>
      <c r="T3948" s="22" t="s">
        <v>79</v>
      </c>
      <c r="U3948" s="22" t="s">
        <v>79</v>
      </c>
      <c r="V3948" s="22" t="s">
        <v>3135</v>
      </c>
      <c r="W3948" s="22" t="s">
        <v>65</v>
      </c>
      <c r="X3948" s="104">
        <v>900000</v>
      </c>
      <c r="Y3948" s="195" t="str">
        <f t="shared" si="1189"/>
        <v>1.13</v>
      </c>
      <c r="Z3948" s="196">
        <f t="shared" si="1188"/>
        <v>900000</v>
      </c>
      <c r="AA3948" s="22">
        <v>1.073</v>
      </c>
      <c r="AB3948" s="197">
        <f t="shared" si="1192"/>
        <v>854601.76991150447</v>
      </c>
      <c r="AC3948" s="198">
        <f t="shared" si="1196"/>
        <v>102552.21238938053</v>
      </c>
      <c r="AD3948" s="169">
        <v>0.12</v>
      </c>
      <c r="AE3948" s="199">
        <f t="shared" si="1197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0"/>
        <v>26444765.433628321</v>
      </c>
      <c r="AJ3948" s="200">
        <f t="shared" si="1191"/>
        <v>3104246.7370353984</v>
      </c>
      <c r="AK3948" s="201">
        <f t="shared" si="1198"/>
        <v>0.11738605679171207</v>
      </c>
      <c r="AL3948" s="24"/>
      <c r="AM3948" s="24"/>
      <c r="AN3948" s="24"/>
      <c r="AO3948" s="24"/>
      <c r="AP3948" s="165" t="str">
        <f t="shared" si="1199"/>
        <v>TBATBA</v>
      </c>
      <c r="AQ3948" s="203" t="str">
        <f t="shared" si="1200"/>
        <v>TBATBARMB</v>
      </c>
      <c r="AR3948" s="206" t="str">
        <f t="shared" si="1201"/>
        <v>YAMAHA_Mounter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>FY 24/25</v>
      </c>
      <c r="B3949" s="23">
        <v>2025</v>
      </c>
      <c r="C3949" s="23">
        <v>2</v>
      </c>
      <c r="D3949" s="202" t="str">
        <f t="shared" si="1187"/>
        <v>Q4</v>
      </c>
      <c r="E3949" s="33" t="str">
        <f t="shared" si="1193"/>
        <v>TBA</v>
      </c>
      <c r="F3949" s="23" t="s">
        <v>2585</v>
      </c>
      <c r="G3949" s="23" t="s">
        <v>2585</v>
      </c>
      <c r="H3949" s="29"/>
      <c r="I3949" s="204" t="str">
        <f t="shared" si="1195"/>
        <v>TBA</v>
      </c>
      <c r="J3949" s="188" t="s">
        <v>3716</v>
      </c>
      <c r="K3949" s="29" t="s">
        <v>3143</v>
      </c>
      <c r="L3949" s="24" t="s">
        <v>294</v>
      </c>
      <c r="M3949" s="13" t="s">
        <v>61</v>
      </c>
      <c r="N3949" s="22">
        <v>1</v>
      </c>
      <c r="O3949" s="22"/>
      <c r="P3949" s="202" t="str">
        <f t="shared" si="1204"/>
        <v>MAIN UNIT</v>
      </c>
      <c r="Q3949" s="22" t="s">
        <v>62</v>
      </c>
      <c r="R3949" s="22" t="s">
        <v>63</v>
      </c>
      <c r="S3949" s="22" t="s">
        <v>50</v>
      </c>
      <c r="T3949" s="22" t="s">
        <v>79</v>
      </c>
      <c r="U3949" s="22" t="s">
        <v>79</v>
      </c>
      <c r="V3949" s="22" t="s">
        <v>3135</v>
      </c>
      <c r="W3949" s="22" t="s">
        <v>65</v>
      </c>
      <c r="X3949" s="104">
        <v>900000</v>
      </c>
      <c r="Y3949" s="195" t="str">
        <f t="shared" si="1189"/>
        <v>1.13</v>
      </c>
      <c r="Z3949" s="196">
        <f t="shared" si="1188"/>
        <v>900000</v>
      </c>
      <c r="AA3949" s="22">
        <v>1.073</v>
      </c>
      <c r="AB3949" s="197">
        <f t="shared" si="1192"/>
        <v>854601.76991150447</v>
      </c>
      <c r="AC3949" s="198">
        <f t="shared" si="1196"/>
        <v>102552.21238938053</v>
      </c>
      <c r="AD3949" s="169">
        <v>0.12</v>
      </c>
      <c r="AE3949" s="199">
        <f t="shared" si="1197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26444765.433628321</v>
      </c>
      <c r="AJ3949" s="200">
        <f t="shared" si="1191"/>
        <v>3104246.7370353984</v>
      </c>
      <c r="AK3949" s="201">
        <f t="shared" si="1198"/>
        <v>0.11738605679171207</v>
      </c>
      <c r="AL3949" s="24"/>
      <c r="AM3949" s="24"/>
      <c r="AN3949" s="24"/>
      <c r="AO3949" s="24"/>
      <c r="AP3949" s="165" t="str">
        <f t="shared" si="1199"/>
        <v>TBATBA</v>
      </c>
      <c r="AQ3949" s="203" t="str">
        <f t="shared" si="1200"/>
        <v>TBATBARMB</v>
      </c>
      <c r="AR3949" s="206" t="str">
        <f t="shared" si="1201"/>
        <v>YAMAHA_Mounter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>FY 24/25</v>
      </c>
      <c r="B3950" s="23">
        <v>2025</v>
      </c>
      <c r="C3950" s="23">
        <v>2</v>
      </c>
      <c r="D3950" s="202" t="str">
        <f t="shared" si="1187"/>
        <v>Q4</v>
      </c>
      <c r="E3950" s="33" t="str">
        <f t="shared" si="1193"/>
        <v>TBA</v>
      </c>
      <c r="F3950" s="23" t="s">
        <v>2585</v>
      </c>
      <c r="G3950" s="23" t="s">
        <v>2585</v>
      </c>
      <c r="H3950" s="29"/>
      <c r="I3950" s="204" t="str">
        <f t="shared" si="1195"/>
        <v>TBA</v>
      </c>
      <c r="J3950" s="188" t="s">
        <v>3717</v>
      </c>
      <c r="K3950" s="29" t="s">
        <v>1066</v>
      </c>
      <c r="L3950" s="24" t="s">
        <v>68</v>
      </c>
      <c r="M3950" s="13" t="s">
        <v>61</v>
      </c>
      <c r="N3950" s="22">
        <v>1</v>
      </c>
      <c r="O3950" s="22"/>
      <c r="P3950" s="202" t="str">
        <f t="shared" si="1204"/>
        <v>MAIN UNIT</v>
      </c>
      <c r="Q3950" s="22" t="s">
        <v>62</v>
      </c>
      <c r="R3950" s="22" t="s">
        <v>63</v>
      </c>
      <c r="S3950" s="22" t="s">
        <v>50</v>
      </c>
      <c r="T3950" s="22" t="s">
        <v>79</v>
      </c>
      <c r="U3950" s="22" t="s">
        <v>79</v>
      </c>
      <c r="V3950" s="22" t="s">
        <v>127</v>
      </c>
      <c r="W3950" s="22" t="s">
        <v>65</v>
      </c>
      <c r="X3950" s="104">
        <v>391100</v>
      </c>
      <c r="Y3950" s="195" t="str">
        <f t="shared" si="1189"/>
        <v>1.13</v>
      </c>
      <c r="Z3950" s="196">
        <f t="shared" si="1188"/>
        <v>391100</v>
      </c>
      <c r="AA3950" s="22">
        <v>1.073</v>
      </c>
      <c r="AB3950" s="197">
        <f t="shared" si="1192"/>
        <v>371371.94690265489</v>
      </c>
      <c r="AC3950" s="198">
        <f t="shared" si="1196"/>
        <v>44564.633628318588</v>
      </c>
      <c r="AD3950" s="169">
        <v>0.12</v>
      </c>
      <c r="AE3950" s="199">
        <f t="shared" si="1197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190"/>
        <v>26444765.433628321</v>
      </c>
      <c r="AJ3950" s="200">
        <f t="shared" si="1191"/>
        <v>3104246.7370353984</v>
      </c>
      <c r="AK3950" s="201">
        <f t="shared" si="1198"/>
        <v>0.11738605679171207</v>
      </c>
      <c r="AL3950" s="24"/>
      <c r="AM3950" s="24"/>
      <c r="AN3950" s="24"/>
      <c r="AO3950" s="24"/>
      <c r="AP3950" s="165" t="str">
        <f t="shared" si="1199"/>
        <v>TBATBA</v>
      </c>
      <c r="AQ3950" s="203" t="str">
        <f t="shared" si="1200"/>
        <v>TBATBARMB</v>
      </c>
      <c r="AR3950" s="206" t="str">
        <f t="shared" si="1201"/>
        <v>YAMAHA_Mounter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>FY 24/25</v>
      </c>
      <c r="B3951" s="23">
        <v>2025</v>
      </c>
      <c r="C3951" s="23">
        <v>2</v>
      </c>
      <c r="D3951" s="202" t="str">
        <f t="shared" si="1187"/>
        <v>Q4</v>
      </c>
      <c r="E3951" s="33" t="str">
        <f t="shared" si="1193"/>
        <v>TBA</v>
      </c>
      <c r="F3951" s="23" t="s">
        <v>2585</v>
      </c>
      <c r="G3951" s="23" t="s">
        <v>2585</v>
      </c>
      <c r="H3951" s="29"/>
      <c r="I3951" s="204" t="str">
        <f t="shared" si="1195"/>
        <v>TBA</v>
      </c>
      <c r="J3951" s="188" t="s">
        <v>3717</v>
      </c>
      <c r="K3951" s="29" t="s">
        <v>1066</v>
      </c>
      <c r="L3951" s="24" t="s">
        <v>68</v>
      </c>
      <c r="M3951" s="13" t="s">
        <v>61</v>
      </c>
      <c r="N3951" s="22">
        <v>1</v>
      </c>
      <c r="O3951" s="22"/>
      <c r="P3951" s="202" t="str">
        <f t="shared" si="1204"/>
        <v>MAIN UNIT</v>
      </c>
      <c r="Q3951" s="22" t="s">
        <v>62</v>
      </c>
      <c r="R3951" s="22" t="s">
        <v>63</v>
      </c>
      <c r="S3951" s="22" t="s">
        <v>50</v>
      </c>
      <c r="T3951" s="22" t="s">
        <v>79</v>
      </c>
      <c r="U3951" s="22" t="s">
        <v>79</v>
      </c>
      <c r="V3951" s="22" t="s">
        <v>127</v>
      </c>
      <c r="W3951" s="22" t="s">
        <v>65</v>
      </c>
      <c r="X3951" s="104">
        <v>391100</v>
      </c>
      <c r="Y3951" s="195" t="str">
        <f t="shared" si="1189"/>
        <v>1.13</v>
      </c>
      <c r="Z3951" s="196">
        <f t="shared" si="1188"/>
        <v>391100</v>
      </c>
      <c r="AA3951" s="22">
        <v>1.073</v>
      </c>
      <c r="AB3951" s="197">
        <f t="shared" si="1192"/>
        <v>371371.94690265489</v>
      </c>
      <c r="AC3951" s="198">
        <f t="shared" si="1196"/>
        <v>44564.633628318588</v>
      </c>
      <c r="AD3951" s="169">
        <v>0.12</v>
      </c>
      <c r="AE3951" s="199">
        <f t="shared" si="1197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26444765.433628321</v>
      </c>
      <c r="AJ3951" s="200">
        <f t="shared" si="1191"/>
        <v>3104246.7370353984</v>
      </c>
      <c r="AK3951" s="201">
        <f t="shared" si="1198"/>
        <v>0.11738605679171207</v>
      </c>
      <c r="AL3951" s="24"/>
      <c r="AM3951" s="24"/>
      <c r="AN3951" s="24"/>
      <c r="AO3951" s="24"/>
      <c r="AP3951" s="165" t="str">
        <f t="shared" si="1199"/>
        <v>TBATBA</v>
      </c>
      <c r="AQ3951" s="203" t="str">
        <f t="shared" si="1200"/>
        <v>TBATBARMB</v>
      </c>
      <c r="AR3951" s="206" t="str">
        <f t="shared" si="1201"/>
        <v>YAMAHA_Mounter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>FY 24/25</v>
      </c>
      <c r="B3952" s="23">
        <v>2025</v>
      </c>
      <c r="C3952" s="23">
        <v>2</v>
      </c>
      <c r="D3952" s="202" t="str">
        <f t="shared" si="1187"/>
        <v>Q4</v>
      </c>
      <c r="E3952" s="33" t="str">
        <f t="shared" si="1193"/>
        <v>TBA</v>
      </c>
      <c r="F3952" s="23" t="s">
        <v>2585</v>
      </c>
      <c r="G3952" s="23" t="s">
        <v>2585</v>
      </c>
      <c r="H3952" s="29"/>
      <c r="I3952" s="204" t="str">
        <f t="shared" si="1195"/>
        <v>TBA</v>
      </c>
      <c r="J3952" s="188" t="s">
        <v>3718</v>
      </c>
      <c r="K3952" s="29" t="s">
        <v>1740</v>
      </c>
      <c r="L3952" s="24" t="s">
        <v>68</v>
      </c>
      <c r="M3952" s="13" t="s">
        <v>61</v>
      </c>
      <c r="N3952" s="22">
        <v>1</v>
      </c>
      <c r="O3952" s="22"/>
      <c r="P3952" s="202" t="str">
        <f t="shared" si="1204"/>
        <v>MAIN UNIT</v>
      </c>
      <c r="Q3952" s="22" t="s">
        <v>62</v>
      </c>
      <c r="R3952" s="22" t="s">
        <v>63</v>
      </c>
      <c r="S3952" s="22" t="s">
        <v>50</v>
      </c>
      <c r="T3952" s="22" t="s">
        <v>79</v>
      </c>
      <c r="U3952" s="22" t="s">
        <v>1072</v>
      </c>
      <c r="V3952" s="22" t="s">
        <v>1408</v>
      </c>
      <c r="W3952" s="22" t="s">
        <v>65</v>
      </c>
      <c r="X3952" s="104">
        <v>370000</v>
      </c>
      <c r="Y3952" s="195" t="str">
        <f t="shared" si="1189"/>
        <v>1.13</v>
      </c>
      <c r="Z3952" s="196">
        <f t="shared" si="1188"/>
        <v>370000</v>
      </c>
      <c r="AA3952" s="22">
        <v>1.073</v>
      </c>
      <c r="AB3952" s="197">
        <f t="shared" si="1192"/>
        <v>351336.28318584076</v>
      </c>
      <c r="AC3952" s="198">
        <f t="shared" si="1196"/>
        <v>42160.35398230089</v>
      </c>
      <c r="AD3952" s="169">
        <v>0.12</v>
      </c>
      <c r="AE3952" s="199">
        <f t="shared" si="1197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190"/>
        <v>26444765.433628321</v>
      </c>
      <c r="AJ3952" s="200">
        <f t="shared" si="1191"/>
        <v>3104246.7370353984</v>
      </c>
      <c r="AK3952" s="201">
        <f t="shared" si="1198"/>
        <v>0.11738605679171207</v>
      </c>
      <c r="AL3952" s="24"/>
      <c r="AM3952" s="24"/>
      <c r="AN3952" s="24"/>
      <c r="AO3952" s="24"/>
      <c r="AP3952" s="165" t="str">
        <f t="shared" si="1199"/>
        <v>TBATBA</v>
      </c>
      <c r="AQ3952" s="203" t="str">
        <f t="shared" si="1200"/>
        <v>TBATBARMB</v>
      </c>
      <c r="AR3952" s="206" t="str">
        <f t="shared" si="1201"/>
        <v>YAMAHA_Mounter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>FY 24/25</v>
      </c>
      <c r="B3953" s="23">
        <v>2025</v>
      </c>
      <c r="C3953" s="23">
        <v>2</v>
      </c>
      <c r="D3953" s="202" t="str">
        <f t="shared" si="1187"/>
        <v>Q4</v>
      </c>
      <c r="E3953" s="33" t="str">
        <f t="shared" si="1193"/>
        <v>TBA</v>
      </c>
      <c r="F3953" s="23" t="s">
        <v>2585</v>
      </c>
      <c r="G3953" s="23" t="s">
        <v>2585</v>
      </c>
      <c r="H3953" s="29"/>
      <c r="I3953" s="204" t="str">
        <f t="shared" si="1195"/>
        <v>TBA</v>
      </c>
      <c r="J3953" s="188" t="s">
        <v>3718</v>
      </c>
      <c r="K3953" s="29" t="s">
        <v>1740</v>
      </c>
      <c r="L3953" s="24" t="s">
        <v>68</v>
      </c>
      <c r="M3953" s="13" t="s">
        <v>61</v>
      </c>
      <c r="N3953" s="22">
        <v>1</v>
      </c>
      <c r="O3953" s="22"/>
      <c r="P3953" s="202" t="str">
        <f t="shared" si="1204"/>
        <v>MAIN UNIT</v>
      </c>
      <c r="Q3953" s="22" t="s">
        <v>62</v>
      </c>
      <c r="R3953" s="22" t="s">
        <v>63</v>
      </c>
      <c r="S3953" s="22" t="s">
        <v>50</v>
      </c>
      <c r="T3953" s="22" t="s">
        <v>79</v>
      </c>
      <c r="U3953" s="22" t="s">
        <v>1072</v>
      </c>
      <c r="V3953" s="22" t="s">
        <v>1408</v>
      </c>
      <c r="W3953" s="22" t="s">
        <v>65</v>
      </c>
      <c r="X3953" s="104">
        <v>370000</v>
      </c>
      <c r="Y3953" s="195" t="str">
        <f t="shared" si="1189"/>
        <v>1.13</v>
      </c>
      <c r="Z3953" s="196">
        <f t="shared" si="1188"/>
        <v>370000</v>
      </c>
      <c r="AA3953" s="22">
        <v>1.073</v>
      </c>
      <c r="AB3953" s="197">
        <f t="shared" si="1192"/>
        <v>351336.28318584076</v>
      </c>
      <c r="AC3953" s="198">
        <f t="shared" si="1196"/>
        <v>42160.35398230089</v>
      </c>
      <c r="AD3953" s="169">
        <v>0.12</v>
      </c>
      <c r="AE3953" s="199">
        <f t="shared" si="1197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26444765.433628321</v>
      </c>
      <c r="AJ3953" s="200">
        <f t="shared" si="1191"/>
        <v>3104246.7370353984</v>
      </c>
      <c r="AK3953" s="201">
        <f t="shared" si="1198"/>
        <v>0.11738605679171207</v>
      </c>
      <c r="AL3953" s="24"/>
      <c r="AM3953" s="24"/>
      <c r="AN3953" s="24"/>
      <c r="AO3953" s="24"/>
      <c r="AP3953" s="165" t="str">
        <f t="shared" si="1199"/>
        <v>TBATBA</v>
      </c>
      <c r="AQ3953" s="203" t="str">
        <f t="shared" si="1200"/>
        <v>TBATBARMB</v>
      </c>
      <c r="AR3953" s="206" t="str">
        <f t="shared" si="1201"/>
        <v>YAMAHA_Mounter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>FY 24/25</v>
      </c>
      <c r="B3954" s="23">
        <v>2025</v>
      </c>
      <c r="C3954" s="23">
        <v>2</v>
      </c>
      <c r="D3954" s="202" t="str">
        <f t="shared" ref="D3954:D3994" si="1205">IF(B3954="","",IF(AND(C3954&gt;=10,C3954&lt;=12),"Q3",IF(AND(C3954&gt;=1,C3954&lt;=3),"Q4",IF(AND(C3954&gt;=7,C3954&lt;=9),"Q2",IF(AND(C3954&gt;=4,C3954&lt;=6),"Q1")))))</f>
        <v>Q4</v>
      </c>
      <c r="E3954" s="33" t="str">
        <f t="shared" si="1193"/>
        <v>TBA</v>
      </c>
      <c r="F3954" s="23" t="s">
        <v>2585</v>
      </c>
      <c r="G3954" s="23" t="s">
        <v>2585</v>
      </c>
      <c r="H3954" s="29"/>
      <c r="I3954" s="204" t="str">
        <f t="shared" si="1195"/>
        <v>TBA</v>
      </c>
      <c r="J3954" s="188" t="s">
        <v>3720</v>
      </c>
      <c r="K3954" s="29" t="s">
        <v>3721</v>
      </c>
      <c r="L3954" s="24" t="s">
        <v>68</v>
      </c>
      <c r="M3954" s="13" t="s">
        <v>61</v>
      </c>
      <c r="N3954" s="22">
        <v>1</v>
      </c>
      <c r="O3954" s="22"/>
      <c r="P3954" s="202" t="str">
        <f t="shared" si="1204"/>
        <v>MAIN UNIT</v>
      </c>
      <c r="Q3954" s="22" t="s">
        <v>69</v>
      </c>
      <c r="R3954" s="22" t="s">
        <v>63</v>
      </c>
      <c r="S3954" s="22" t="s">
        <v>50</v>
      </c>
      <c r="T3954" s="22" t="s">
        <v>79</v>
      </c>
      <c r="U3954" s="22" t="s">
        <v>79</v>
      </c>
      <c r="V3954" s="22" t="s">
        <v>3096</v>
      </c>
      <c r="W3954" s="22" t="s">
        <v>110</v>
      </c>
      <c r="X3954" s="104">
        <v>8180000</v>
      </c>
      <c r="Y3954" s="195" t="str">
        <f t="shared" si="1189"/>
        <v>1</v>
      </c>
      <c r="Z3954" s="196">
        <f t="shared" ref="Z3954:Z3994" si="1206">IF(X3954="","",X3954*MAX(O3954,N3954))</f>
        <v>8180000</v>
      </c>
      <c r="AA3954" s="22">
        <v>5.11E-2</v>
      </c>
      <c r="AB3954" s="197">
        <f t="shared" si="1192"/>
        <v>417998</v>
      </c>
      <c r="AC3954" s="198">
        <f t="shared" si="1196"/>
        <v>50159.759999999995</v>
      </c>
      <c r="AD3954" s="169">
        <v>0.12</v>
      </c>
      <c r="AE3954" s="199">
        <f t="shared" si="1197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190"/>
        <v>26444765.433628321</v>
      </c>
      <c r="AJ3954" s="200">
        <f t="shared" si="1191"/>
        <v>3104246.7370353984</v>
      </c>
      <c r="AK3954" s="201">
        <f t="shared" si="1198"/>
        <v>0.11738605679171207</v>
      </c>
      <c r="AL3954" s="24"/>
      <c r="AM3954" s="24"/>
      <c r="AN3954" s="24"/>
      <c r="AO3954" s="24"/>
      <c r="AP3954" s="165" t="str">
        <f t="shared" si="1199"/>
        <v>TBATBA</v>
      </c>
      <c r="AQ3954" s="203" t="str">
        <f t="shared" si="1200"/>
        <v>TBATBAJPY</v>
      </c>
      <c r="AR3954" s="206" t="str">
        <f t="shared" si="1201"/>
        <v>YAMAHA_Mounter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>FY 24/25</v>
      </c>
      <c r="B3955" s="23">
        <v>2025</v>
      </c>
      <c r="C3955" s="23">
        <v>2</v>
      </c>
      <c r="D3955" s="202" t="str">
        <f t="shared" si="1205"/>
        <v>Q4</v>
      </c>
      <c r="E3955" s="33" t="str">
        <f t="shared" si="1193"/>
        <v>TBA</v>
      </c>
      <c r="F3955" s="23" t="s">
        <v>2585</v>
      </c>
      <c r="G3955" s="23" t="s">
        <v>2585</v>
      </c>
      <c r="H3955" s="29"/>
      <c r="I3955" s="204" t="str">
        <f t="shared" si="1195"/>
        <v>TBA</v>
      </c>
      <c r="J3955" s="188" t="s">
        <v>3719</v>
      </c>
      <c r="K3955" s="29" t="s">
        <v>713</v>
      </c>
      <c r="L3955" s="24" t="s">
        <v>68</v>
      </c>
      <c r="M3955" s="13" t="s">
        <v>61</v>
      </c>
      <c r="N3955" s="22">
        <v>1</v>
      </c>
      <c r="O3955" s="22"/>
      <c r="P3955" s="202" t="str">
        <f t="shared" si="1204"/>
        <v>MAIN UNIT</v>
      </c>
      <c r="Q3955" s="22" t="s">
        <v>62</v>
      </c>
      <c r="R3955" s="22" t="s">
        <v>63</v>
      </c>
      <c r="S3955" s="22" t="s">
        <v>50</v>
      </c>
      <c r="T3955" s="22" t="s">
        <v>79</v>
      </c>
      <c r="U3955" s="22" t="s">
        <v>121</v>
      </c>
      <c r="V3955" s="22" t="s">
        <v>113</v>
      </c>
      <c r="W3955" s="22" t="s">
        <v>65</v>
      </c>
      <c r="X3955" s="104">
        <v>453250</v>
      </c>
      <c r="Y3955" s="195" t="str">
        <f t="shared" si="1189"/>
        <v>1.13</v>
      </c>
      <c r="Z3955" s="196">
        <f t="shared" si="1206"/>
        <v>453250</v>
      </c>
      <c r="AA3955" s="22">
        <v>1.073</v>
      </c>
      <c r="AB3955" s="197">
        <f t="shared" si="1192"/>
        <v>430386.94690265489</v>
      </c>
      <c r="AC3955" s="198">
        <f t="shared" si="1196"/>
        <v>51646.433628318584</v>
      </c>
      <c r="AD3955" s="169">
        <v>0.12</v>
      </c>
      <c r="AE3955" s="199">
        <f t="shared" si="1197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190"/>
        <v>26444765.433628321</v>
      </c>
      <c r="AJ3955" s="200">
        <f t="shared" si="1191"/>
        <v>3104246.7370353984</v>
      </c>
      <c r="AK3955" s="201">
        <f t="shared" si="1198"/>
        <v>0.11738605679171207</v>
      </c>
      <c r="AL3955" s="24"/>
      <c r="AM3955" s="24"/>
      <c r="AN3955" s="24"/>
      <c r="AO3955" s="24"/>
      <c r="AP3955" s="165" t="str">
        <f t="shared" si="1199"/>
        <v>TBATBA</v>
      </c>
      <c r="AQ3955" s="203" t="str">
        <f t="shared" si="1200"/>
        <v>TBATBARMB</v>
      </c>
      <c r="AR3955" s="206" t="str">
        <f t="shared" si="1201"/>
        <v>YAMAHA_Mounter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>FY 24/25</v>
      </c>
      <c r="B3956" s="23">
        <v>2025</v>
      </c>
      <c r="C3956" s="23">
        <v>2</v>
      </c>
      <c r="D3956" s="202" t="str">
        <f t="shared" si="1205"/>
        <v>Q4</v>
      </c>
      <c r="E3956" s="33" t="str">
        <f t="shared" si="1193"/>
        <v>TBA</v>
      </c>
      <c r="F3956" s="23" t="s">
        <v>2585</v>
      </c>
      <c r="G3956" s="23" t="s">
        <v>2585</v>
      </c>
      <c r="H3956" s="29"/>
      <c r="I3956" s="204" t="str">
        <f t="shared" si="1195"/>
        <v>TBA</v>
      </c>
      <c r="J3956" s="188" t="s">
        <v>3719</v>
      </c>
      <c r="K3956" s="29" t="s">
        <v>713</v>
      </c>
      <c r="L3956" s="24" t="s">
        <v>68</v>
      </c>
      <c r="M3956" s="13" t="s">
        <v>61</v>
      </c>
      <c r="N3956" s="22">
        <v>1</v>
      </c>
      <c r="O3956" s="22"/>
      <c r="P3956" s="202" t="str">
        <f t="shared" si="1204"/>
        <v>MAIN UNIT</v>
      </c>
      <c r="Q3956" s="22" t="s">
        <v>62</v>
      </c>
      <c r="R3956" s="22" t="s">
        <v>63</v>
      </c>
      <c r="S3956" s="22" t="s">
        <v>50</v>
      </c>
      <c r="T3956" s="22" t="s">
        <v>79</v>
      </c>
      <c r="U3956" s="22" t="s">
        <v>121</v>
      </c>
      <c r="V3956" s="22" t="s">
        <v>113</v>
      </c>
      <c r="W3956" s="22" t="s">
        <v>65</v>
      </c>
      <c r="X3956" s="104">
        <v>453250</v>
      </c>
      <c r="Y3956" s="195" t="str">
        <f t="shared" ref="Y3956:Y3994" si="1207">IF(W3956="","",IF(W3956="RMB","1.13", "1"))</f>
        <v>1.13</v>
      </c>
      <c r="Z3956" s="196">
        <f t="shared" si="1206"/>
        <v>453250</v>
      </c>
      <c r="AA3956" s="22">
        <v>1.073</v>
      </c>
      <c r="AB3956" s="197">
        <f t="shared" si="1192"/>
        <v>430386.94690265489</v>
      </c>
      <c r="AC3956" s="198">
        <f t="shared" si="1196"/>
        <v>51646.433628318584</v>
      </c>
      <c r="AD3956" s="169">
        <v>0.12</v>
      </c>
      <c r="AE3956" s="199">
        <f t="shared" si="1197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26444765.433628321</v>
      </c>
      <c r="AJ3956" s="200">
        <f t="shared" si="1191"/>
        <v>3104246.7370353984</v>
      </c>
      <c r="AK3956" s="201">
        <f t="shared" si="1198"/>
        <v>0.11738605679171207</v>
      </c>
      <c r="AL3956" s="24"/>
      <c r="AM3956" s="24"/>
      <c r="AN3956" s="24"/>
      <c r="AO3956" s="24"/>
      <c r="AP3956" s="165" t="str">
        <f t="shared" si="1199"/>
        <v>TBATBA</v>
      </c>
      <c r="AQ3956" s="203" t="str">
        <f t="shared" si="1200"/>
        <v>TBATBARMB</v>
      </c>
      <c r="AR3956" s="206" t="str">
        <f t="shared" si="1201"/>
        <v>YAMAHA_Mounter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>FY 24/25</v>
      </c>
      <c r="B3957" s="23">
        <v>2025</v>
      </c>
      <c r="C3957" s="23">
        <v>2</v>
      </c>
      <c r="D3957" s="202" t="str">
        <f t="shared" si="1205"/>
        <v>Q4</v>
      </c>
      <c r="E3957" s="33" t="str">
        <f t="shared" si="1193"/>
        <v>TBA</v>
      </c>
      <c r="F3957" s="23" t="s">
        <v>2585</v>
      </c>
      <c r="G3957" s="23" t="s">
        <v>2585</v>
      </c>
      <c r="H3957" s="29"/>
      <c r="I3957" s="204" t="str">
        <f t="shared" si="1195"/>
        <v>TBA</v>
      </c>
      <c r="J3957" s="188" t="s">
        <v>3722</v>
      </c>
      <c r="K3957" s="164" t="s">
        <v>3725</v>
      </c>
      <c r="L3957" s="24" t="s">
        <v>93</v>
      </c>
      <c r="M3957" s="13" t="s">
        <v>61</v>
      </c>
      <c r="N3957" s="22">
        <v>1</v>
      </c>
      <c r="O3957" s="22"/>
      <c r="P3957" s="202" t="str">
        <f t="shared" si="1204"/>
        <v>MAIN UNIT</v>
      </c>
      <c r="Q3957" s="22" t="s">
        <v>62</v>
      </c>
      <c r="R3957" s="22" t="s">
        <v>63</v>
      </c>
      <c r="S3957" s="22" t="s">
        <v>51</v>
      </c>
      <c r="T3957" s="22" t="s">
        <v>89</v>
      </c>
      <c r="U3957" s="22" t="s">
        <v>71</v>
      </c>
      <c r="V3957" s="22" t="s">
        <v>1401</v>
      </c>
      <c r="W3957" s="22" t="s">
        <v>65</v>
      </c>
      <c r="X3957" s="104">
        <v>650000</v>
      </c>
      <c r="Y3957" s="195" t="str">
        <f t="shared" si="1207"/>
        <v>1.13</v>
      </c>
      <c r="Z3957" s="196">
        <f t="shared" si="1206"/>
        <v>650000</v>
      </c>
      <c r="AA3957" s="22">
        <v>1.073</v>
      </c>
      <c r="AB3957" s="197">
        <f t="shared" si="1192"/>
        <v>617212.38938053104</v>
      </c>
      <c r="AC3957" s="198">
        <f t="shared" si="1196"/>
        <v>74065.486725663723</v>
      </c>
      <c r="AD3957" s="169">
        <v>0.12</v>
      </c>
      <c r="AE3957" s="199">
        <f t="shared" si="1197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190"/>
        <v>26444765.433628321</v>
      </c>
      <c r="AJ3957" s="200">
        <f t="shared" si="1191"/>
        <v>3104246.7370353984</v>
      </c>
      <c r="AK3957" s="201">
        <f t="shared" si="1198"/>
        <v>0.11738605679171207</v>
      </c>
      <c r="AL3957" s="24"/>
      <c r="AM3957" s="24"/>
      <c r="AN3957" s="24"/>
      <c r="AO3957" s="24"/>
      <c r="AP3957" s="165" t="str">
        <f t="shared" si="1199"/>
        <v>TBATBA</v>
      </c>
      <c r="AQ3957" s="203" t="str">
        <f t="shared" si="1200"/>
        <v>TBATBARMB</v>
      </c>
      <c r="AR3957" s="206" t="str">
        <f t="shared" si="1201"/>
        <v>YAMAHA_Mounter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>FY 24/25</v>
      </c>
      <c r="B3958" s="23">
        <v>2025</v>
      </c>
      <c r="C3958" s="23">
        <v>2</v>
      </c>
      <c r="D3958" s="202" t="str">
        <f t="shared" si="1205"/>
        <v>Q4</v>
      </c>
      <c r="E3958" s="33" t="str">
        <f t="shared" si="1193"/>
        <v>TBA</v>
      </c>
      <c r="F3958" s="23" t="s">
        <v>2585</v>
      </c>
      <c r="G3958" s="23" t="s">
        <v>2585</v>
      </c>
      <c r="H3958" s="29"/>
      <c r="I3958" s="204" t="str">
        <f t="shared" si="1195"/>
        <v>TBA</v>
      </c>
      <c r="J3958" s="188" t="s">
        <v>3722</v>
      </c>
      <c r="K3958" s="164" t="s">
        <v>3725</v>
      </c>
      <c r="L3958" s="24" t="s">
        <v>68</v>
      </c>
      <c r="M3958" s="13" t="s">
        <v>61</v>
      </c>
      <c r="N3958" s="22">
        <v>1</v>
      </c>
      <c r="O3958" s="22"/>
      <c r="P3958" s="202" t="str">
        <f t="shared" si="1204"/>
        <v>MAIN UNIT</v>
      </c>
      <c r="Q3958" s="22" t="s">
        <v>62</v>
      </c>
      <c r="R3958" s="22" t="s">
        <v>63</v>
      </c>
      <c r="S3958" s="22" t="s">
        <v>51</v>
      </c>
      <c r="T3958" s="22" t="s">
        <v>89</v>
      </c>
      <c r="U3958" s="22" t="s">
        <v>71</v>
      </c>
      <c r="V3958" s="22" t="s">
        <v>1401</v>
      </c>
      <c r="W3958" s="22" t="s">
        <v>65</v>
      </c>
      <c r="X3958" s="104">
        <v>389000</v>
      </c>
      <c r="Y3958" s="195" t="str">
        <f t="shared" si="1207"/>
        <v>1.13</v>
      </c>
      <c r="Z3958" s="196">
        <f t="shared" si="1206"/>
        <v>389000</v>
      </c>
      <c r="AA3958" s="22">
        <v>1.073</v>
      </c>
      <c r="AB3958" s="197">
        <f t="shared" si="1192"/>
        <v>369377.87610619469</v>
      </c>
      <c r="AC3958" s="198">
        <f t="shared" si="1196"/>
        <v>44325.345132743358</v>
      </c>
      <c r="AD3958" s="169">
        <v>0.12</v>
      </c>
      <c r="AE3958" s="199">
        <f t="shared" si="1197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26444765.433628321</v>
      </c>
      <c r="AJ3958" s="200">
        <f t="shared" si="1191"/>
        <v>3104246.7370353984</v>
      </c>
      <c r="AK3958" s="201">
        <f t="shared" si="1198"/>
        <v>0.11738605679171207</v>
      </c>
      <c r="AL3958" s="24"/>
      <c r="AM3958" s="24"/>
      <c r="AN3958" s="24"/>
      <c r="AO3958" s="24"/>
      <c r="AP3958" s="165" t="str">
        <f t="shared" si="1199"/>
        <v>TBATBA</v>
      </c>
      <c r="AQ3958" s="203" t="str">
        <f t="shared" si="1200"/>
        <v>TBATBARMB</v>
      </c>
      <c r="AR3958" s="206" t="str">
        <f t="shared" si="1201"/>
        <v>YAMAHA_Mounter</v>
      </c>
      <c r="AS3958" s="22" t="str">
        <f t="shared" si="1202"/>
        <v/>
      </c>
      <c r="AT3958" s="24" t="str">
        <f t="shared" si="1203"/>
        <v/>
      </c>
    </row>
    <row r="3959" spans="1:46" ht="26.4">
      <c r="A3959" s="33" t="str">
        <f t="shared" si="1194"/>
        <v>FY 24/25</v>
      </c>
      <c r="B3959" s="23">
        <v>2025</v>
      </c>
      <c r="C3959" s="23">
        <v>2</v>
      </c>
      <c r="D3959" s="202" t="str">
        <f t="shared" si="1205"/>
        <v>Q4</v>
      </c>
      <c r="E3959" s="33" t="str">
        <f t="shared" si="1193"/>
        <v>TBA</v>
      </c>
      <c r="F3959" s="23" t="s">
        <v>2585</v>
      </c>
      <c r="G3959" s="23" t="s">
        <v>2585</v>
      </c>
      <c r="H3959" s="29"/>
      <c r="I3959" s="204" t="str">
        <f t="shared" si="1195"/>
        <v>TBA</v>
      </c>
      <c r="J3959" s="188" t="s">
        <v>3722</v>
      </c>
      <c r="K3959" s="164" t="s">
        <v>3725</v>
      </c>
      <c r="L3959" s="24" t="s">
        <v>517</v>
      </c>
      <c r="M3959" s="13" t="s">
        <v>61</v>
      </c>
      <c r="N3959" s="22"/>
      <c r="O3959" s="22">
        <v>65</v>
      </c>
      <c r="P3959" s="202" t="str">
        <f t="shared" si="1204"/>
        <v>SERVICE/ PARTS</v>
      </c>
      <c r="Q3959" s="22" t="s">
        <v>62</v>
      </c>
      <c r="R3959" s="22" t="s">
        <v>63</v>
      </c>
      <c r="S3959" s="22" t="s">
        <v>51</v>
      </c>
      <c r="T3959" s="22" t="s">
        <v>89</v>
      </c>
      <c r="U3959" s="22" t="s">
        <v>71</v>
      </c>
      <c r="V3959" s="22" t="s">
        <v>1401</v>
      </c>
      <c r="W3959" s="22" t="s">
        <v>65</v>
      </c>
      <c r="X3959" s="104">
        <v>2476.9230769230771</v>
      </c>
      <c r="Y3959" s="195" t="str">
        <f t="shared" si="1207"/>
        <v>1.13</v>
      </c>
      <c r="Z3959" s="196">
        <f t="shared" si="1206"/>
        <v>161000</v>
      </c>
      <c r="AA3959" s="22">
        <v>1.073</v>
      </c>
      <c r="AB3959" s="197">
        <f t="shared" si="1192"/>
        <v>152878.76106194692</v>
      </c>
      <c r="AC3959" s="198">
        <f t="shared" si="1196"/>
        <v>18345.451327433631</v>
      </c>
      <c r="AD3959" s="169">
        <v>0.12</v>
      </c>
      <c r="AE3959" s="199">
        <f t="shared" si="1197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26444765.433628321</v>
      </c>
      <c r="AJ3959" s="200">
        <f t="shared" si="1191"/>
        <v>3104246.7370353984</v>
      </c>
      <c r="AK3959" s="201">
        <f t="shared" si="1198"/>
        <v>0.11738605679171207</v>
      </c>
      <c r="AL3959" s="24"/>
      <c r="AM3959" s="24"/>
      <c r="AN3959" s="24"/>
      <c r="AO3959" s="24"/>
      <c r="AP3959" s="165" t="str">
        <f t="shared" si="1199"/>
        <v>TBATBA</v>
      </c>
      <c r="AQ3959" s="203" t="str">
        <f t="shared" si="1200"/>
        <v>TBATBARMB</v>
      </c>
      <c r="AR3959" s="206" t="str">
        <f t="shared" si="1201"/>
        <v>YAMAHA_Mounter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>FY 24/25</v>
      </c>
      <c r="B3960" s="23">
        <v>2025</v>
      </c>
      <c r="C3960" s="23">
        <v>2</v>
      </c>
      <c r="D3960" s="202" t="str">
        <f t="shared" si="1205"/>
        <v>Q4</v>
      </c>
      <c r="E3960" s="33" t="str">
        <f t="shared" si="1193"/>
        <v>TBA</v>
      </c>
      <c r="F3960" s="23" t="s">
        <v>2585</v>
      </c>
      <c r="G3960" s="23" t="s">
        <v>2585</v>
      </c>
      <c r="H3960" s="29"/>
      <c r="I3960" s="204" t="str">
        <f t="shared" si="1195"/>
        <v>TBA</v>
      </c>
      <c r="J3960" s="188" t="s">
        <v>3723</v>
      </c>
      <c r="K3960" s="164" t="s">
        <v>3726</v>
      </c>
      <c r="L3960" s="24" t="s">
        <v>3724</v>
      </c>
      <c r="M3960" s="13" t="s">
        <v>61</v>
      </c>
      <c r="N3960" s="22">
        <v>1</v>
      </c>
      <c r="O3960" s="22"/>
      <c r="P3960" s="202" t="str">
        <f t="shared" si="1204"/>
        <v>MAIN UNIT</v>
      </c>
      <c r="Q3960" s="22" t="s">
        <v>62</v>
      </c>
      <c r="R3960" s="22" t="s">
        <v>63</v>
      </c>
      <c r="S3960" s="22" t="s">
        <v>51</v>
      </c>
      <c r="T3960" s="22" t="s">
        <v>89</v>
      </c>
      <c r="U3960" s="22" t="s">
        <v>71</v>
      </c>
      <c r="V3960" s="22" t="s">
        <v>1011</v>
      </c>
      <c r="W3960" s="22" t="s">
        <v>65</v>
      </c>
      <c r="X3960" s="104">
        <v>750000</v>
      </c>
      <c r="Y3960" s="195" t="str">
        <f t="shared" si="1207"/>
        <v>1.13</v>
      </c>
      <c r="Z3960" s="196">
        <f t="shared" si="1206"/>
        <v>750000</v>
      </c>
      <c r="AA3960" s="22">
        <v>1.073</v>
      </c>
      <c r="AB3960" s="197">
        <f t="shared" si="1192"/>
        <v>712168.14159292041</v>
      </c>
      <c r="AC3960" s="198">
        <f t="shared" si="1196"/>
        <v>85460.176991150453</v>
      </c>
      <c r="AD3960" s="169">
        <v>0.12</v>
      </c>
      <c r="AE3960" s="199">
        <f t="shared" si="1197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190"/>
        <v>26444765.433628321</v>
      </c>
      <c r="AJ3960" s="200">
        <f t="shared" si="1191"/>
        <v>3104246.7370353984</v>
      </c>
      <c r="AK3960" s="201">
        <f t="shared" si="1198"/>
        <v>0.11738605679171207</v>
      </c>
      <c r="AL3960" s="24"/>
      <c r="AM3960" s="24"/>
      <c r="AN3960" s="24"/>
      <c r="AO3960" s="24"/>
      <c r="AP3960" s="165" t="str">
        <f t="shared" si="1199"/>
        <v>TBATBA</v>
      </c>
      <c r="AQ3960" s="203" t="str">
        <f t="shared" si="1200"/>
        <v>TBATBARMB</v>
      </c>
      <c r="AR3960" s="206" t="str">
        <f t="shared" si="1201"/>
        <v>YAMAHA_Mounter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>FY 24/25</v>
      </c>
      <c r="B3961" s="23">
        <v>2025</v>
      </c>
      <c r="C3961" s="23">
        <v>2</v>
      </c>
      <c r="D3961" s="202" t="str">
        <f t="shared" si="1205"/>
        <v>Q4</v>
      </c>
      <c r="E3961" s="33" t="str">
        <f t="shared" si="1193"/>
        <v>TBA</v>
      </c>
      <c r="F3961" s="23" t="s">
        <v>2585</v>
      </c>
      <c r="G3961" s="23" t="s">
        <v>2585</v>
      </c>
      <c r="H3961" s="29"/>
      <c r="I3961" s="204" t="str">
        <f t="shared" si="1195"/>
        <v>TBA</v>
      </c>
      <c r="J3961" s="188" t="s">
        <v>3723</v>
      </c>
      <c r="K3961" s="164" t="s">
        <v>3726</v>
      </c>
      <c r="L3961" s="24" t="s">
        <v>68</v>
      </c>
      <c r="M3961" s="13" t="s">
        <v>61</v>
      </c>
      <c r="N3961" s="22">
        <v>1</v>
      </c>
      <c r="O3961" s="22"/>
      <c r="P3961" s="202" t="str">
        <f t="shared" si="1204"/>
        <v>MAIN UNIT</v>
      </c>
      <c r="Q3961" s="22" t="s">
        <v>62</v>
      </c>
      <c r="R3961" s="22" t="s">
        <v>63</v>
      </c>
      <c r="S3961" s="22" t="s">
        <v>51</v>
      </c>
      <c r="T3961" s="22" t="s">
        <v>89</v>
      </c>
      <c r="U3961" s="22" t="s">
        <v>71</v>
      </c>
      <c r="V3961" s="22" t="s">
        <v>1011</v>
      </c>
      <c r="W3961" s="22" t="s">
        <v>65</v>
      </c>
      <c r="X3961" s="104">
        <v>420000</v>
      </c>
      <c r="Y3961" s="195" t="str">
        <f t="shared" si="1207"/>
        <v>1.13</v>
      </c>
      <c r="Z3961" s="196">
        <f t="shared" si="1206"/>
        <v>420000</v>
      </c>
      <c r="AA3961" s="22">
        <v>1.073</v>
      </c>
      <c r="AB3961" s="197">
        <f t="shared" si="1192"/>
        <v>398814.15929203539</v>
      </c>
      <c r="AC3961" s="198">
        <f t="shared" si="1196"/>
        <v>47857.699115044248</v>
      </c>
      <c r="AD3961" s="169">
        <v>0.12</v>
      </c>
      <c r="AE3961" s="199">
        <f t="shared" si="1197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26444765.433628321</v>
      </c>
      <c r="AJ3961" s="200">
        <f t="shared" si="1191"/>
        <v>3104246.7370353984</v>
      </c>
      <c r="AK3961" s="201">
        <f t="shared" si="1198"/>
        <v>0.11738605679171207</v>
      </c>
      <c r="AL3961" s="24"/>
      <c r="AM3961" s="24"/>
      <c r="AN3961" s="24"/>
      <c r="AO3961" s="24"/>
      <c r="AP3961" s="165" t="str">
        <f t="shared" si="1199"/>
        <v>TBATBA</v>
      </c>
      <c r="AQ3961" s="203" t="str">
        <f t="shared" si="1200"/>
        <v>TBATBARMB</v>
      </c>
      <c r="AR3961" s="206" t="str">
        <f t="shared" si="1201"/>
        <v>YAMAHA_Mounter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>FY 24/25</v>
      </c>
      <c r="B3962" s="23">
        <v>2025</v>
      </c>
      <c r="C3962" s="23">
        <v>2</v>
      </c>
      <c r="D3962" s="202" t="str">
        <f t="shared" si="1205"/>
        <v>Q4</v>
      </c>
      <c r="E3962" s="33" t="str">
        <f t="shared" si="1193"/>
        <v>TBA</v>
      </c>
      <c r="F3962" s="23" t="s">
        <v>2585</v>
      </c>
      <c r="G3962" s="23" t="s">
        <v>2585</v>
      </c>
      <c r="H3962" s="29"/>
      <c r="I3962" s="204" t="str">
        <f t="shared" si="1195"/>
        <v>TBA</v>
      </c>
      <c r="J3962" s="188" t="s">
        <v>3727</v>
      </c>
      <c r="K3962" s="29" t="s">
        <v>961</v>
      </c>
      <c r="L3962" s="24" t="s">
        <v>68</v>
      </c>
      <c r="M3962" s="13" t="s">
        <v>61</v>
      </c>
      <c r="N3962" s="22">
        <v>1</v>
      </c>
      <c r="O3962" s="22"/>
      <c r="P3962" s="202" t="str">
        <f t="shared" si="1204"/>
        <v>MAIN UNIT</v>
      </c>
      <c r="Q3962" s="22" t="s">
        <v>62</v>
      </c>
      <c r="R3962" s="22" t="s">
        <v>63</v>
      </c>
      <c r="S3962" s="22" t="s">
        <v>50</v>
      </c>
      <c r="T3962" s="22" t="s">
        <v>79</v>
      </c>
      <c r="U3962" s="22" t="s">
        <v>79</v>
      </c>
      <c r="V3962" s="22" t="s">
        <v>127</v>
      </c>
      <c r="W3962" s="22" t="s">
        <v>65</v>
      </c>
      <c r="X3962" s="104">
        <v>402500</v>
      </c>
      <c r="Y3962" s="195" t="str">
        <f t="shared" si="1207"/>
        <v>1.13</v>
      </c>
      <c r="Z3962" s="196">
        <f t="shared" si="1206"/>
        <v>402500</v>
      </c>
      <c r="AA3962" s="22">
        <v>1.073</v>
      </c>
      <c r="AB3962" s="197">
        <f t="shared" si="1192"/>
        <v>382196.90265486727</v>
      </c>
      <c r="AC3962" s="198">
        <f t="shared" si="1196"/>
        <v>45863.628318584073</v>
      </c>
      <c r="AD3962" s="169">
        <v>0.12</v>
      </c>
      <c r="AE3962" s="199">
        <f t="shared" si="1197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190"/>
        <v>26444765.433628321</v>
      </c>
      <c r="AJ3962" s="200">
        <f t="shared" si="1191"/>
        <v>3104246.7370353984</v>
      </c>
      <c r="AK3962" s="201">
        <f t="shared" si="1198"/>
        <v>0.11738605679171207</v>
      </c>
      <c r="AL3962" s="24"/>
      <c r="AM3962" s="24"/>
      <c r="AN3962" s="24"/>
      <c r="AO3962" s="24"/>
      <c r="AP3962" s="165" t="str">
        <f t="shared" si="1199"/>
        <v>TBATBA</v>
      </c>
      <c r="AQ3962" s="203" t="str">
        <f t="shared" si="1200"/>
        <v>TBATBARMB</v>
      </c>
      <c r="AR3962" s="206" t="str">
        <f t="shared" si="1201"/>
        <v>YAMAHA_Mounter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>FY 24/25</v>
      </c>
      <c r="B3963" s="23">
        <v>2025</v>
      </c>
      <c r="C3963" s="23">
        <v>2</v>
      </c>
      <c r="D3963" s="202" t="str">
        <f t="shared" si="1205"/>
        <v>Q4</v>
      </c>
      <c r="E3963" s="33" t="str">
        <f t="shared" si="1193"/>
        <v>TBA</v>
      </c>
      <c r="F3963" s="23" t="s">
        <v>2585</v>
      </c>
      <c r="G3963" s="23" t="s">
        <v>2585</v>
      </c>
      <c r="H3963" s="29"/>
      <c r="I3963" s="204" t="str">
        <f t="shared" si="1195"/>
        <v>TBA</v>
      </c>
      <c r="J3963" s="188" t="s">
        <v>3727</v>
      </c>
      <c r="K3963" s="29" t="s">
        <v>961</v>
      </c>
      <c r="L3963" s="24" t="s">
        <v>68</v>
      </c>
      <c r="M3963" s="13" t="s">
        <v>61</v>
      </c>
      <c r="N3963" s="22">
        <v>1</v>
      </c>
      <c r="O3963" s="22"/>
      <c r="P3963" s="202" t="str">
        <f t="shared" si="1204"/>
        <v>MAIN UNIT</v>
      </c>
      <c r="Q3963" s="22" t="s">
        <v>62</v>
      </c>
      <c r="R3963" s="22" t="s">
        <v>63</v>
      </c>
      <c r="S3963" s="22" t="s">
        <v>50</v>
      </c>
      <c r="T3963" s="22" t="s">
        <v>79</v>
      </c>
      <c r="U3963" s="22" t="s">
        <v>79</v>
      </c>
      <c r="V3963" s="22" t="s">
        <v>127</v>
      </c>
      <c r="W3963" s="22" t="s">
        <v>65</v>
      </c>
      <c r="X3963" s="104">
        <v>402500</v>
      </c>
      <c r="Y3963" s="195" t="str">
        <f t="shared" si="1207"/>
        <v>1.13</v>
      </c>
      <c r="Z3963" s="196">
        <f t="shared" si="1206"/>
        <v>402500</v>
      </c>
      <c r="AA3963" s="22">
        <v>1.073</v>
      </c>
      <c r="AB3963" s="197">
        <f t="shared" si="1192"/>
        <v>382196.90265486727</v>
      </c>
      <c r="AC3963" s="198">
        <f t="shared" si="1196"/>
        <v>45863.628318584073</v>
      </c>
      <c r="AD3963" s="169">
        <v>0.12</v>
      </c>
      <c r="AE3963" s="199">
        <f t="shared" si="1197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26444765.433628321</v>
      </c>
      <c r="AJ3963" s="200">
        <f t="shared" si="1191"/>
        <v>3104246.7370353984</v>
      </c>
      <c r="AK3963" s="201">
        <f t="shared" si="1198"/>
        <v>0.11738605679171207</v>
      </c>
      <c r="AL3963" s="24"/>
      <c r="AM3963" s="24"/>
      <c r="AN3963" s="24"/>
      <c r="AO3963" s="24"/>
      <c r="AP3963" s="165" t="str">
        <f t="shared" si="1199"/>
        <v>TBATBA</v>
      </c>
      <c r="AQ3963" s="203" t="str">
        <f t="shared" si="1200"/>
        <v>TBATBARMB</v>
      </c>
      <c r="AR3963" s="206" t="str">
        <f t="shared" si="1201"/>
        <v>YAMAHA_Mounter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>FY 24/25</v>
      </c>
      <c r="B3964" s="23">
        <v>2025</v>
      </c>
      <c r="C3964" s="23">
        <v>2</v>
      </c>
      <c r="D3964" s="202" t="str">
        <f t="shared" si="1205"/>
        <v>Q4</v>
      </c>
      <c r="E3964" s="33" t="str">
        <f t="shared" si="1193"/>
        <v>TBA</v>
      </c>
      <c r="F3964" s="23" t="s">
        <v>2585</v>
      </c>
      <c r="G3964" s="23" t="s">
        <v>2585</v>
      </c>
      <c r="H3964" s="29"/>
      <c r="I3964" s="204" t="str">
        <f t="shared" si="1195"/>
        <v>TBA</v>
      </c>
      <c r="J3964" s="188" t="s">
        <v>3728</v>
      </c>
      <c r="K3964" s="29" t="s">
        <v>906</v>
      </c>
      <c r="L3964" s="24" t="s">
        <v>68</v>
      </c>
      <c r="M3964" s="13" t="s">
        <v>61</v>
      </c>
      <c r="N3964" s="22">
        <v>1</v>
      </c>
      <c r="O3964" s="22"/>
      <c r="P3964" s="202" t="str">
        <f t="shared" si="1204"/>
        <v>MAIN UNIT</v>
      </c>
      <c r="Q3964" s="22" t="s">
        <v>62</v>
      </c>
      <c r="R3964" s="22" t="s">
        <v>63</v>
      </c>
      <c r="S3964" s="22" t="s">
        <v>50</v>
      </c>
      <c r="T3964" s="22" t="s">
        <v>79</v>
      </c>
      <c r="U3964" s="22" t="s">
        <v>79</v>
      </c>
      <c r="V3964" s="22" t="s">
        <v>81</v>
      </c>
      <c r="W3964" s="22" t="s">
        <v>65</v>
      </c>
      <c r="X3964" s="104">
        <v>375000</v>
      </c>
      <c r="Y3964" s="195" t="str">
        <f t="shared" si="1207"/>
        <v>1.13</v>
      </c>
      <c r="Z3964" s="196">
        <f t="shared" si="1206"/>
        <v>375000</v>
      </c>
      <c r="AA3964" s="22">
        <v>1.073</v>
      </c>
      <c r="AB3964" s="197">
        <f t="shared" si="1192"/>
        <v>356084.0707964602</v>
      </c>
      <c r="AC3964" s="198">
        <f t="shared" si="1196"/>
        <v>42730.088495575226</v>
      </c>
      <c r="AD3964" s="169">
        <v>0.12</v>
      </c>
      <c r="AE3964" s="199">
        <f t="shared" si="1197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190"/>
        <v>26444765.433628321</v>
      </c>
      <c r="AJ3964" s="200">
        <f t="shared" si="1191"/>
        <v>3104246.7370353984</v>
      </c>
      <c r="AK3964" s="201">
        <f t="shared" si="1198"/>
        <v>0.11738605679171207</v>
      </c>
      <c r="AL3964" s="24"/>
      <c r="AM3964" s="24"/>
      <c r="AN3964" s="24"/>
      <c r="AO3964" s="24"/>
      <c r="AP3964" s="165" t="str">
        <f t="shared" si="1199"/>
        <v>TBATBA</v>
      </c>
      <c r="AQ3964" s="203" t="str">
        <f t="shared" si="1200"/>
        <v>TBATBARMB</v>
      </c>
      <c r="AR3964" s="206" t="str">
        <f t="shared" si="1201"/>
        <v>YAMAHA_Mounter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>FY 24/25</v>
      </c>
      <c r="B3965" s="23">
        <v>2025</v>
      </c>
      <c r="C3965" s="23">
        <v>2</v>
      </c>
      <c r="D3965" s="202" t="str">
        <f t="shared" si="1205"/>
        <v>Q4</v>
      </c>
      <c r="E3965" s="33" t="str">
        <f t="shared" si="1193"/>
        <v>TBA</v>
      </c>
      <c r="F3965" s="23" t="s">
        <v>2585</v>
      </c>
      <c r="G3965" s="23" t="s">
        <v>2585</v>
      </c>
      <c r="H3965" s="29"/>
      <c r="I3965" s="204" t="str">
        <f t="shared" si="1195"/>
        <v>TBA</v>
      </c>
      <c r="J3965" s="188" t="s">
        <v>3729</v>
      </c>
      <c r="K3965" s="29" t="s">
        <v>3706</v>
      </c>
      <c r="L3965" s="24" t="s">
        <v>68</v>
      </c>
      <c r="M3965" s="13" t="s">
        <v>61</v>
      </c>
      <c r="N3965" s="22">
        <v>1</v>
      </c>
      <c r="O3965" s="22"/>
      <c r="P3965" s="202" t="str">
        <f t="shared" si="1204"/>
        <v>MAIN UNIT</v>
      </c>
      <c r="Q3965" s="22" t="s">
        <v>69</v>
      </c>
      <c r="R3965" s="22" t="s">
        <v>63</v>
      </c>
      <c r="S3965" s="22" t="s">
        <v>50</v>
      </c>
      <c r="T3965" s="22" t="s">
        <v>79</v>
      </c>
      <c r="U3965" s="22" t="s">
        <v>79</v>
      </c>
      <c r="V3965" s="22" t="s">
        <v>113</v>
      </c>
      <c r="W3965" s="22" t="s">
        <v>65</v>
      </c>
      <c r="X3965" s="104">
        <v>480000</v>
      </c>
      <c r="Y3965" s="195" t="str">
        <f t="shared" si="1207"/>
        <v>1.13</v>
      </c>
      <c r="Z3965" s="196">
        <f t="shared" si="1206"/>
        <v>480000</v>
      </c>
      <c r="AA3965" s="22">
        <v>1.073</v>
      </c>
      <c r="AB3965" s="197">
        <f t="shared" si="1192"/>
        <v>455787.61061946902</v>
      </c>
      <c r="AC3965" s="198">
        <f t="shared" si="1196"/>
        <v>54694.513274336277</v>
      </c>
      <c r="AD3965" s="169">
        <v>0.12</v>
      </c>
      <c r="AE3965" s="199">
        <f t="shared" si="1197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190"/>
        <v>26444765.433628321</v>
      </c>
      <c r="AJ3965" s="200">
        <f t="shared" si="1191"/>
        <v>3104246.7370353984</v>
      </c>
      <c r="AK3965" s="201">
        <f t="shared" si="1198"/>
        <v>0.11738605679171207</v>
      </c>
      <c r="AL3965" s="24"/>
      <c r="AM3965" s="24"/>
      <c r="AN3965" s="24"/>
      <c r="AO3965" s="24"/>
      <c r="AP3965" s="165" t="str">
        <f t="shared" si="1199"/>
        <v>TBATBA</v>
      </c>
      <c r="AQ3965" s="203" t="str">
        <f t="shared" si="1200"/>
        <v>TBATBARMB</v>
      </c>
      <c r="AR3965" s="206" t="str">
        <f t="shared" si="1201"/>
        <v>YAMAHA_Mounter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>FY 24/25</v>
      </c>
      <c r="B3966" s="23">
        <v>2025</v>
      </c>
      <c r="C3966" s="23">
        <v>2</v>
      </c>
      <c r="D3966" s="202" t="str">
        <f t="shared" si="1205"/>
        <v>Q4</v>
      </c>
      <c r="E3966" s="33" t="str">
        <f t="shared" si="1193"/>
        <v>TBA</v>
      </c>
      <c r="F3966" s="23" t="s">
        <v>2585</v>
      </c>
      <c r="G3966" s="23" t="s">
        <v>2585</v>
      </c>
      <c r="H3966" s="29"/>
      <c r="I3966" s="204" t="str">
        <f t="shared" si="1195"/>
        <v>TBA</v>
      </c>
      <c r="J3966" s="188" t="s">
        <v>3729</v>
      </c>
      <c r="K3966" s="29" t="s">
        <v>3706</v>
      </c>
      <c r="L3966" s="24" t="s">
        <v>68</v>
      </c>
      <c r="M3966" s="13" t="s">
        <v>61</v>
      </c>
      <c r="N3966" s="22">
        <v>1</v>
      </c>
      <c r="O3966" s="22"/>
      <c r="P3966" s="202" t="str">
        <f t="shared" si="1204"/>
        <v>MAIN UNIT</v>
      </c>
      <c r="Q3966" s="22" t="s">
        <v>69</v>
      </c>
      <c r="R3966" s="22" t="s">
        <v>63</v>
      </c>
      <c r="S3966" s="22" t="s">
        <v>50</v>
      </c>
      <c r="T3966" s="22" t="s">
        <v>79</v>
      </c>
      <c r="U3966" s="22" t="s">
        <v>79</v>
      </c>
      <c r="V3966" s="22" t="s">
        <v>113</v>
      </c>
      <c r="W3966" s="22" t="s">
        <v>65</v>
      </c>
      <c r="X3966" s="104">
        <v>480000</v>
      </c>
      <c r="Y3966" s="195" t="str">
        <f t="shared" si="1207"/>
        <v>1.13</v>
      </c>
      <c r="Z3966" s="196">
        <f t="shared" si="1206"/>
        <v>480000</v>
      </c>
      <c r="AA3966" s="22">
        <v>1.073</v>
      </c>
      <c r="AB3966" s="197">
        <f t="shared" si="1192"/>
        <v>455787.61061946902</v>
      </c>
      <c r="AC3966" s="198">
        <f t="shared" si="1196"/>
        <v>54694.513274336277</v>
      </c>
      <c r="AD3966" s="169">
        <v>0.12</v>
      </c>
      <c r="AE3966" s="199">
        <f t="shared" si="1197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26444765.433628321</v>
      </c>
      <c r="AJ3966" s="200">
        <f t="shared" si="1191"/>
        <v>3104246.7370353984</v>
      </c>
      <c r="AK3966" s="201">
        <f t="shared" si="1198"/>
        <v>0.11738605679171207</v>
      </c>
      <c r="AL3966" s="24"/>
      <c r="AM3966" s="24"/>
      <c r="AN3966" s="24"/>
      <c r="AO3966" s="24"/>
      <c r="AP3966" s="165" t="str">
        <f t="shared" si="1199"/>
        <v>TBATBA</v>
      </c>
      <c r="AQ3966" s="203" t="str">
        <f t="shared" si="1200"/>
        <v>TBATBARMB</v>
      </c>
      <c r="AR3966" s="206" t="str">
        <f t="shared" si="1201"/>
        <v>YAMAHA_Mounter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7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33" t="str">
        <f t="shared" si="1211"/>
        <v/>
      </c>
      <c r="F3995" s="23"/>
      <c r="G3995" s="23"/>
      <c r="H3995" s="29"/>
      <c r="I3995" s="204" t="str">
        <f t="shared" si="1195"/>
        <v/>
      </c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8"/>
      <c r="Z3995" s="219"/>
      <c r="AA3995" s="22"/>
      <c r="AB3995" s="220"/>
      <c r="AC3995" s="220"/>
      <c r="AD3995" s="162"/>
      <c r="AE3995" s="221"/>
      <c r="AF3995" s="222"/>
      <c r="AG3995" s="222"/>
      <c r="AH3995" s="222"/>
      <c r="AI3995" s="223"/>
      <c r="AJ3995" s="223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33" t="str">
        <f t="shared" si="1211"/>
        <v/>
      </c>
      <c r="F3996" s="23"/>
      <c r="G3996" s="23"/>
      <c r="H3996" s="29"/>
      <c r="I3996" s="204" t="str">
        <f t="shared" si="1195"/>
        <v/>
      </c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8"/>
      <c r="Z3996" s="219"/>
      <c r="AA3996" s="22"/>
      <c r="AB3996" s="220"/>
      <c r="AC3996" s="220"/>
      <c r="AD3996" s="162"/>
      <c r="AE3996" s="221"/>
      <c r="AF3996" s="222"/>
      <c r="AG3996" s="222"/>
      <c r="AH3996" s="222"/>
      <c r="AI3996" s="223"/>
      <c r="AJ3996" s="223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33" t="str">
        <f t="shared" si="1211"/>
        <v/>
      </c>
      <c r="F3997" s="23"/>
      <c r="G3997" s="23"/>
      <c r="H3997" s="29"/>
      <c r="I3997" s="204" t="str">
        <f t="shared" si="1195"/>
        <v/>
      </c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8"/>
      <c r="Z3997" s="219"/>
      <c r="AA3997" s="22"/>
      <c r="AB3997" s="220"/>
      <c r="AC3997" s="220"/>
      <c r="AD3997" s="162" t="s">
        <v>3522</v>
      </c>
      <c r="AE3997" s="221"/>
      <c r="AF3997" s="222"/>
      <c r="AG3997" s="222"/>
      <c r="AH3997" s="222"/>
      <c r="AI3997" s="223"/>
      <c r="AJ3997" s="223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7"/>
    </row>
    <row r="4003" spans="9:30">
      <c r="AD4003" s="228"/>
    </row>
    <row r="4007" spans="9:30">
      <c r="I4007" s="237"/>
    </row>
    <row r="4011" spans="9:30">
      <c r="K4011" s="246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A22" zoomScale="70" zoomScaleNormal="70" workbookViewId="0">
      <selection activeCell="M41" sqref="M41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4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3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64"/>
      <c r="Q2" s="176" t="s">
        <v>53</v>
      </c>
      <c r="R2" s="244">
        <v>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5.11E-2</v>
      </c>
      <c r="L3" s="182">
        <v>1.073</v>
      </c>
      <c r="M3" s="47"/>
      <c r="N3" s="107"/>
      <c r="O3" s="48"/>
      <c r="P3" s="265" t="s">
        <v>3204</v>
      </c>
      <c r="Q3" s="177" t="s">
        <v>52</v>
      </c>
      <c r="R3" s="245">
        <v>7000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5.11E-2</v>
      </c>
      <c r="L4" s="182">
        <v>1.073</v>
      </c>
      <c r="M4" s="47"/>
      <c r="N4" s="107"/>
      <c r="O4" s="48"/>
      <c r="P4" s="265"/>
      <c r="Q4" s="177" t="s">
        <v>51</v>
      </c>
      <c r="R4" s="245">
        <v>34000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5"/>
      <c r="Q5" s="178" t="s">
        <v>50</v>
      </c>
      <c r="R5" s="245">
        <v>120000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3" t="s">
        <v>3388</v>
      </c>
      <c r="Q10" s="254"/>
      <c r="R10" s="254"/>
      <c r="S10" s="254"/>
      <c r="T10" s="254"/>
      <c r="U10" s="254"/>
      <c r="V10" s="254"/>
      <c r="AB10" s="257" t="s">
        <v>3389</v>
      </c>
      <c r="AC10" s="258"/>
      <c r="AD10" s="258"/>
      <c r="AE10" s="258"/>
      <c r="AF10" s="258"/>
      <c r="AG10" s="258"/>
      <c r="AH10" s="258"/>
      <c r="AI10" s="259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5"/>
      <c r="Q11" s="256"/>
      <c r="R11" s="256"/>
      <c r="S11" s="256"/>
      <c r="T11" s="256"/>
      <c r="U11" s="256"/>
      <c r="V11" s="256"/>
      <c r="AB11" s="260"/>
      <c r="AC11" s="261"/>
      <c r="AD11" s="261"/>
      <c r="AE11" s="261"/>
      <c r="AF11" s="261"/>
      <c r="AG11" s="261"/>
      <c r="AH11" s="261"/>
      <c r="AI11" s="262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2</v>
      </c>
      <c r="S13" s="79">
        <f>IF(R13="","",SUMIFS(raw_sheet!AB:AB,raw_sheet!E:E,list!P13,raw_sheet!F:F,list!Q13,raw_sheet!G:G,list!R13,raw_sheet!R:R,list!$S$12))</f>
        <v>30962140.58584071</v>
      </c>
      <c r="T13" s="79">
        <f>IF(R13="","",SUMIFS(raw_sheet!AB:AB,raw_sheet!E:E,list!P13,raw_sheet!F:F,list!Q13,raw_sheet!G:G,list!R13,raw_sheet!R:R,list!$T$12))</f>
        <v>2648557.2787610618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33610697.864601769</v>
      </c>
      <c r="AB13" s="150" t="s">
        <v>3173</v>
      </c>
      <c r="AC13" s="150">
        <v>2025</v>
      </c>
      <c r="AD13" s="150">
        <v>2</v>
      </c>
      <c r="AE13" s="79">
        <f>IF(AD13="","",SUMIFS(raw_sheet!AB:AB,raw_sheet!A:A,list!AB13,raw_sheet!B:B,list!AC13,raw_sheet!C:C,list!AD13,raw_sheet!S:S,list!$AE$12))</f>
        <v>19718251.91917346</v>
      </c>
      <c r="AF13" s="79">
        <f>IF(AD13="","",SUMIFS(raw_sheet!AB:AB,raw_sheet!A:A,list!AB13,raw_sheet!B:B,list!AC13,raw_sheet!C:C,list!AD13,raw_sheet!S:S,list!$AF$12))</f>
        <v>3744864.9557522121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3632057.5221238937</v>
      </c>
      <c r="AI13" s="80">
        <f>IF(AD13="","",SUMIFS(raw_sheet!AB:AB,raw_sheet!A:A,list!AB13,raw_sheet!B:B,list!AC13,raw_sheet!C:C,list!AD13))</f>
        <v>27095174.397049561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3</v>
      </c>
      <c r="S14" s="79">
        <f>IF(R14="","",SUMIFS(raw_sheet!AB:AB,raw_sheet!E:E,list!P14,raw_sheet!F:F,list!Q14,raw_sheet!G:G,list!R14,raw_sheet!R:R,list!$S$12))</f>
        <v>13771307.977876106</v>
      </c>
      <c r="T14" s="79">
        <f>IF(R14="","",SUMIFS(raw_sheet!AB:AB,raw_sheet!E:E,list!P14,raw_sheet!F:F,list!Q14,raw_sheet!G:G,list!R14,raw_sheet!R:R,list!$T$12))</f>
        <v>593663.36283185845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14364971.340707965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3696</v>
      </c>
      <c r="Q15" s="150">
        <v>2025</v>
      </c>
      <c r="R15" s="150">
        <v>4</v>
      </c>
      <c r="S15" s="79">
        <f>IF(R15="","",SUMIFS(raw_sheet!AB:AB,raw_sheet!E:E,list!P15,raw_sheet!F:F,list!Q15,raw_sheet!G:G,list!R15,raw_sheet!R:R,list!$S$12))</f>
        <v>25999448.715633623</v>
      </c>
      <c r="T15" s="79">
        <f>IF(R15="","",SUMIFS(raw_sheet!AB:AB,raw_sheet!E:E,list!P15,raw_sheet!F:F,list!Q15,raw_sheet!G:G,list!R15,raw_sheet!R:R,list!$T$12))</f>
        <v>7176066.8584070792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33175515.574040696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262118962</v>
      </c>
      <c r="AK18" s="124" cm="1">
        <f t="array" ref="AK18">IFERROR(SUMPRODUCT((AD21:AD150="EAST")*(AJ21:AJ150)),0)</f>
        <v>3943800</v>
      </c>
      <c r="AL18" s="124" cm="1">
        <f t="array" ref="AL18">IFERROR(SUMPRODUCT((AD21:AD150="NORTH")*(AJ21:AJ150)),0)</f>
        <v>3825000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8" t="s">
        <v>3312</v>
      </c>
      <c r="D19" s="249"/>
      <c r="E19" s="250"/>
      <c r="F19" s="38"/>
      <c r="M19" s="47"/>
      <c r="N19" s="107"/>
      <c r="O19" s="39"/>
      <c r="P19" s="266" t="s">
        <v>3340</v>
      </c>
      <c r="Q19" s="267"/>
      <c r="R19" s="267"/>
      <c r="S19" s="267"/>
      <c r="T19" s="267"/>
      <c r="U19" s="267"/>
      <c r="V19" s="267"/>
      <c r="W19" s="267"/>
      <c r="X19" s="267"/>
      <c r="Y19" s="267"/>
      <c r="Z19" s="267"/>
      <c r="AB19" s="268" t="s">
        <v>3214</v>
      </c>
      <c r="AC19" s="269"/>
      <c r="AD19" s="269"/>
      <c r="AE19" s="269"/>
      <c r="AF19" s="269"/>
      <c r="AG19" s="269"/>
      <c r="AH19" s="269"/>
      <c r="AI19" s="269"/>
      <c r="AJ19" s="269"/>
      <c r="AK19" s="269"/>
      <c r="AL19" s="269"/>
      <c r="AM19" s="269"/>
    </row>
    <row r="20" spans="1:39" ht="16.2" thickBot="1">
      <c r="A20" s="167"/>
      <c r="B20" s="168"/>
      <c r="C20" s="248" t="s">
        <v>3215</v>
      </c>
      <c r="D20" s="249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5" t="s">
        <v>3472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6" t="s">
        <v>3222</v>
      </c>
      <c r="AM20" s="91" t="s">
        <v>3472</v>
      </c>
    </row>
    <row r="21" spans="1:39" ht="16.2" thickBot="1">
      <c r="A21" s="167"/>
      <c r="B21" s="168"/>
      <c r="C21" s="248" t="s">
        <v>3226</v>
      </c>
      <c r="D21" s="249"/>
      <c r="E21" s="146">
        <v>2025</v>
      </c>
      <c r="M21" s="47"/>
      <c r="N21" s="107"/>
      <c r="O21" s="39"/>
      <c r="P21" s="15" cm="1">
        <f t="array" ref="P21:Z76">_xlfn.CHOOSECOLS(_xlfn._xlws.FILTER(raw_sheet!E:AQ,(raw_sheet!F:F=list!Q13)*(raw_sheet!E:E=list!P13)*(raw_sheet!G:G=list!R13)*(raw_sheet!G:G&lt;&gt;"Cancel"),""),2,3,15,6,7,8,10,19,23,24,26)</f>
        <v>2025</v>
      </c>
      <c r="Q21" s="13">
        <v>2</v>
      </c>
      <c r="R21" s="13" t="str">
        <v>EAST</v>
      </c>
      <c r="S21" s="13" t="str">
        <v>C28SHA20241008/ZQR</v>
      </c>
      <c r="T21" s="13" t="str">
        <v>江苏中科朗恩斯</v>
      </c>
      <c r="U21" s="13" t="str">
        <v>YSi-V</v>
      </c>
      <c r="V21" s="13">
        <v>1</v>
      </c>
      <c r="W21" s="92" t="str">
        <v>RMB</v>
      </c>
      <c r="X21" s="97">
        <v>1.073</v>
      </c>
      <c r="Y21" s="92">
        <v>356084.0707964602</v>
      </c>
      <c r="Z21" s="227">
        <v>0.12</v>
      </c>
      <c r="AB21" s="15" cm="1">
        <f t="array" ref="AB21:AM61">_xlfn.CHOOSECOLS(_xlfn._xlws.FILTER(raw_sheet!A:AZ,(raw_sheet!B:B=list!AC13)*(raw_sheet!A:A=list!AB13)*(raw_sheet!C:C=list!AD13)*(raw_sheet!C:C&lt;&gt;"Cancel"),""),2,3,19,10,11,12,14,23,26,27,28,30)</f>
        <v>2025</v>
      </c>
      <c r="AC21" s="13">
        <v>2</v>
      </c>
      <c r="AD21" s="13" t="str">
        <v>SOUTH</v>
      </c>
      <c r="AE21" s="13" t="str">
        <v>C49SZX20250004MZ</v>
      </c>
      <c r="AF21" s="13" t="str">
        <v>声谊</v>
      </c>
      <c r="AG21" s="13" t="str">
        <v>YSM20R</v>
      </c>
      <c r="AH21" s="13">
        <v>1</v>
      </c>
      <c r="AI21" s="92" t="str">
        <v>RMB</v>
      </c>
      <c r="AJ21" s="118">
        <v>670000</v>
      </c>
      <c r="AK21" s="97">
        <v>1.073</v>
      </c>
      <c r="AL21" s="92">
        <v>636203.53982300893</v>
      </c>
      <c r="AM21" s="227">
        <v>0.12</v>
      </c>
    </row>
    <row r="22" spans="1:39" ht="16.2" thickBot="1">
      <c r="A22" s="167"/>
      <c r="B22" s="168"/>
      <c r="C22" s="251" t="s">
        <v>3227</v>
      </c>
      <c r="D22" s="252"/>
      <c r="E22" s="150">
        <v>1</v>
      </c>
      <c r="F22" s="38"/>
      <c r="M22" s="47"/>
      <c r="N22" s="107"/>
      <c r="O22" s="39"/>
      <c r="P22" s="13">
        <v>2025</v>
      </c>
      <c r="Q22" s="13">
        <v>2</v>
      </c>
      <c r="R22" s="13" t="str">
        <v>SOUTH</v>
      </c>
      <c r="S22" s="13" t="str">
        <v>C49SZX20240168JY</v>
      </c>
      <c r="T22" s="13" t="str">
        <v>海凌科</v>
      </c>
      <c r="U22" s="13" t="str">
        <v>YSM20R</v>
      </c>
      <c r="V22" s="13">
        <v>1</v>
      </c>
      <c r="W22" s="92" t="str">
        <v>JPY</v>
      </c>
      <c r="X22" s="97">
        <v>5.11E-2</v>
      </c>
      <c r="Y22" s="92">
        <v>715400</v>
      </c>
      <c r="Z22" s="227">
        <v>0.12</v>
      </c>
      <c r="AB22" s="13">
        <v>2025</v>
      </c>
      <c r="AC22" s="13">
        <v>2</v>
      </c>
      <c r="AD22" s="13" t="str">
        <v>SOUTH</v>
      </c>
      <c r="AE22" s="13" t="str">
        <v>C49SZX20250008JY</v>
      </c>
      <c r="AF22" s="13" t="str">
        <v>天邦达</v>
      </c>
      <c r="AG22" s="13" t="str">
        <v>YRM20</v>
      </c>
      <c r="AH22" s="13">
        <v>1</v>
      </c>
      <c r="AI22" s="92" t="str">
        <v>JPY</v>
      </c>
      <c r="AJ22" s="118">
        <v>29837877</v>
      </c>
      <c r="AK22" s="97">
        <v>5.11E-2</v>
      </c>
      <c r="AL22" s="92">
        <v>1524715.5146999999</v>
      </c>
      <c r="AM22" s="227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2</v>
      </c>
      <c r="R23" s="13" t="str">
        <v>SOUTH</v>
      </c>
      <c r="S23" s="13" t="str">
        <v>C49SZX20240168JY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5.11E-2</v>
      </c>
      <c r="Y23" s="92">
        <v>715400</v>
      </c>
      <c r="Z23" s="227">
        <v>0.12</v>
      </c>
      <c r="AB23" s="13">
        <v>2025</v>
      </c>
      <c r="AC23" s="13">
        <v>2</v>
      </c>
      <c r="AD23" s="13" t="str">
        <v>SOUTH</v>
      </c>
      <c r="AE23" s="13" t="str">
        <v>C49SZX20250008JY</v>
      </c>
      <c r="AF23" s="13" t="str">
        <v>天邦达</v>
      </c>
      <c r="AG23" s="13" t="str">
        <v>YRM20</v>
      </c>
      <c r="AH23" s="13">
        <v>1</v>
      </c>
      <c r="AI23" s="92" t="str">
        <v>JPY</v>
      </c>
      <c r="AJ23" s="118">
        <v>29837877</v>
      </c>
      <c r="AK23" s="97">
        <v>5.11E-2</v>
      </c>
      <c r="AL23" s="92">
        <v>1524715.5146999999</v>
      </c>
      <c r="AM23" s="227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2</v>
      </c>
      <c r="R24" s="13" t="str">
        <v>SOUTH</v>
      </c>
      <c r="S24" s="13" t="str">
        <v>C49SZX20240168JY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5.11E-2</v>
      </c>
      <c r="Y24" s="92">
        <v>715400</v>
      </c>
      <c r="Z24" s="227">
        <v>0.12</v>
      </c>
      <c r="AB24" s="13">
        <v>2025</v>
      </c>
      <c r="AC24" s="13">
        <v>2</v>
      </c>
      <c r="AD24" s="13" t="str">
        <v>SOUTH</v>
      </c>
      <c r="AE24" s="13" t="str">
        <v>C49SZX20250008JY</v>
      </c>
      <c r="AF24" s="13" t="str">
        <v>天邦达</v>
      </c>
      <c r="AG24" s="13" t="str">
        <v>YRM20</v>
      </c>
      <c r="AH24" s="13">
        <v>1</v>
      </c>
      <c r="AI24" s="92" t="str">
        <v>JPY</v>
      </c>
      <c r="AJ24" s="118">
        <v>29837877</v>
      </c>
      <c r="AK24" s="97">
        <v>5.11E-2</v>
      </c>
      <c r="AL24" s="92">
        <v>1524715.5146999999</v>
      </c>
      <c r="AM24" s="227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2</v>
      </c>
      <c r="R25" s="13" t="str">
        <v>SOUTH</v>
      </c>
      <c r="S25" s="13" t="str">
        <v>C49SZX20240168JY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5.11E-2</v>
      </c>
      <c r="Y25" s="92">
        <v>715400</v>
      </c>
      <c r="Z25" s="227">
        <v>0.12</v>
      </c>
      <c r="AB25" s="13">
        <v>2025</v>
      </c>
      <c r="AC25" s="13">
        <v>2</v>
      </c>
      <c r="AD25" s="13" t="str">
        <v>SOUTH</v>
      </c>
      <c r="AE25" s="13" t="str">
        <v>C49SZX20250008JY</v>
      </c>
      <c r="AF25" s="13" t="str">
        <v>天邦达</v>
      </c>
      <c r="AG25" s="13" t="str">
        <v>YRM20</v>
      </c>
      <c r="AH25" s="13">
        <v>1</v>
      </c>
      <c r="AI25" s="92" t="str">
        <v>JPY</v>
      </c>
      <c r="AJ25" s="118">
        <v>29837877</v>
      </c>
      <c r="AK25" s="97">
        <v>5.11E-2</v>
      </c>
      <c r="AL25" s="92">
        <v>1524715.5146999999</v>
      </c>
      <c r="AM25" s="227">
        <v>0.12</v>
      </c>
    </row>
    <row r="26" spans="1:39">
      <c r="A26" s="167"/>
      <c r="B26" s="168"/>
      <c r="P26" s="13">
        <v>2025</v>
      </c>
      <c r="Q26" s="13">
        <v>2</v>
      </c>
      <c r="R26" s="13" t="str">
        <v>SOUTH</v>
      </c>
      <c r="S26" s="13" t="str">
        <v>C49SZX20240183MZ</v>
      </c>
      <c r="T26" s="13" t="str">
        <v>德谦成</v>
      </c>
      <c r="U26" s="13" t="str">
        <v>YSM20R</v>
      </c>
      <c r="V26" s="13">
        <v>1</v>
      </c>
      <c r="W26" s="92" t="str">
        <v>JPY</v>
      </c>
      <c r="X26" s="97">
        <v>5.11E-2</v>
      </c>
      <c r="Y26" s="92">
        <v>705180</v>
      </c>
      <c r="Z26" s="227">
        <v>0.12</v>
      </c>
      <c r="AB26" s="13">
        <v>2025</v>
      </c>
      <c r="AC26" s="13">
        <v>2</v>
      </c>
      <c r="AD26" s="13" t="str">
        <v>SOUTH</v>
      </c>
      <c r="AE26" s="13" t="str">
        <v>C49SZX20250008JY</v>
      </c>
      <c r="AF26" s="13" t="str">
        <v>天邦达</v>
      </c>
      <c r="AG26" s="13" t="str">
        <v>YRM20</v>
      </c>
      <c r="AH26" s="13">
        <v>1</v>
      </c>
      <c r="AI26" s="92" t="str">
        <v>JPY</v>
      </c>
      <c r="AJ26" s="118">
        <v>29837877</v>
      </c>
      <c r="AK26" s="97">
        <v>5.11E-2</v>
      </c>
      <c r="AL26" s="92">
        <v>1524715.5146999999</v>
      </c>
      <c r="AM26" s="227">
        <v>0.12</v>
      </c>
    </row>
    <row r="27" spans="1:39">
      <c r="A27" s="167"/>
      <c r="B27" s="168"/>
      <c r="P27" s="13">
        <v>2025</v>
      </c>
      <c r="Q27" s="13">
        <v>2</v>
      </c>
      <c r="R27" s="13" t="str">
        <v>SOUTH</v>
      </c>
      <c r="S27" s="13" t="str">
        <v>C49SZX20240183MZ</v>
      </c>
      <c r="T27" s="13" t="str">
        <v>德谦成</v>
      </c>
      <c r="U27" s="13" t="str">
        <v>YSM20R</v>
      </c>
      <c r="V27" s="13">
        <v>1</v>
      </c>
      <c r="W27" s="92" t="str">
        <v>JPY</v>
      </c>
      <c r="X27" s="97">
        <v>5.11E-2</v>
      </c>
      <c r="Y27" s="92">
        <v>705180</v>
      </c>
      <c r="Z27" s="227">
        <v>0.12</v>
      </c>
      <c r="AB27" s="13">
        <v>2025</v>
      </c>
      <c r="AC27" s="13">
        <v>2</v>
      </c>
      <c r="AD27" s="13" t="str">
        <v>SOUTH</v>
      </c>
      <c r="AE27" s="13" t="str">
        <v>C49SZX20250008JY</v>
      </c>
      <c r="AF27" s="13" t="str">
        <v>天邦达</v>
      </c>
      <c r="AG27" s="13" t="str">
        <v>YRM20</v>
      </c>
      <c r="AH27" s="13">
        <v>1</v>
      </c>
      <c r="AI27" s="92" t="str">
        <v>JPY</v>
      </c>
      <c r="AJ27" s="118">
        <v>29837877</v>
      </c>
      <c r="AK27" s="97">
        <v>5.11E-2</v>
      </c>
      <c r="AL27" s="92">
        <v>1524715.5146999999</v>
      </c>
      <c r="AM27" s="227">
        <v>0.12</v>
      </c>
    </row>
    <row r="28" spans="1:39">
      <c r="A28" s="167"/>
      <c r="B28" s="168"/>
      <c r="P28" s="13">
        <v>2025</v>
      </c>
      <c r="Q28" s="13">
        <v>2</v>
      </c>
      <c r="R28" s="13" t="str">
        <v>SOUTH</v>
      </c>
      <c r="S28" s="13" t="str">
        <v>C49SZX20240183MZ</v>
      </c>
      <c r="T28" s="13" t="str">
        <v>德谦成</v>
      </c>
      <c r="U28" s="13" t="str">
        <v>YSM20R</v>
      </c>
      <c r="V28" s="13">
        <v>1</v>
      </c>
      <c r="W28" s="92" t="str">
        <v>JPY</v>
      </c>
      <c r="X28" s="97">
        <v>5.11E-2</v>
      </c>
      <c r="Y28" s="92">
        <v>705180</v>
      </c>
      <c r="Z28" s="227">
        <v>0.12</v>
      </c>
      <c r="AB28" s="13">
        <v>2025</v>
      </c>
      <c r="AC28" s="13">
        <v>2</v>
      </c>
      <c r="AD28" s="13" t="str">
        <v>EAST</v>
      </c>
      <c r="AE28" s="13" t="str">
        <v>C49SHA20250213/JXD</v>
      </c>
      <c r="AF28" s="13" t="str">
        <v>丹阳市新欧普</v>
      </c>
      <c r="AG28" s="13" t="str">
        <v>YSM10</v>
      </c>
      <c r="AH28" s="13">
        <v>1</v>
      </c>
      <c r="AI28" s="92" t="str">
        <v>RMB</v>
      </c>
      <c r="AJ28" s="118">
        <v>423800</v>
      </c>
      <c r="AK28" s="97">
        <v>1.073</v>
      </c>
      <c r="AL28" s="92">
        <v>402422.47787610616</v>
      </c>
      <c r="AM28" s="227">
        <v>0.12</v>
      </c>
    </row>
    <row r="29" spans="1:39">
      <c r="A29" s="167"/>
      <c r="B29" s="168"/>
      <c r="P29" s="13">
        <v>2025</v>
      </c>
      <c r="Q29" s="13">
        <v>2</v>
      </c>
      <c r="R29" s="13" t="str">
        <v>SOUTH</v>
      </c>
      <c r="S29" s="13" t="str">
        <v>C49SZX20240183MZ</v>
      </c>
      <c r="T29" s="13" t="str">
        <v>德谦成</v>
      </c>
      <c r="U29" s="13" t="str">
        <v>YSM20R</v>
      </c>
      <c r="V29" s="13">
        <v>1</v>
      </c>
      <c r="W29" s="92" t="str">
        <v>JPY</v>
      </c>
      <c r="X29" s="97">
        <v>5.11E-2</v>
      </c>
      <c r="Y29" s="92">
        <v>705180</v>
      </c>
      <c r="Z29" s="227">
        <v>0.12</v>
      </c>
      <c r="AB29" s="13">
        <v>2025</v>
      </c>
      <c r="AC29" s="13">
        <v>2</v>
      </c>
      <c r="AD29" s="13" t="str">
        <v>SOUTH</v>
      </c>
      <c r="AE29" s="13" t="str">
        <v>C49SZX20250020SX</v>
      </c>
      <c r="AF29" s="13" t="str">
        <v>众一卓越</v>
      </c>
      <c r="AG29" s="13" t="str">
        <v>YRM20</v>
      </c>
      <c r="AH29" s="13">
        <v>1</v>
      </c>
      <c r="AI29" s="92" t="str">
        <v>JPY</v>
      </c>
      <c r="AJ29" s="118">
        <v>15000000</v>
      </c>
      <c r="AK29" s="97">
        <v>5.11E-2</v>
      </c>
      <c r="AL29" s="92">
        <v>766500</v>
      </c>
      <c r="AM29" s="227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2</v>
      </c>
      <c r="R30" s="13" t="str">
        <v>SOUTH</v>
      </c>
      <c r="S30" s="13" t="str">
        <v>C49SZX20240183MZ</v>
      </c>
      <c r="T30" s="13" t="str">
        <v>德谦成</v>
      </c>
      <c r="U30" s="13" t="str">
        <v>YSM20R</v>
      </c>
      <c r="V30" s="13">
        <v>1</v>
      </c>
      <c r="W30" s="92" t="str">
        <v>JPY</v>
      </c>
      <c r="X30" s="97">
        <v>5.11E-2</v>
      </c>
      <c r="Y30" s="92">
        <v>705180</v>
      </c>
      <c r="Z30" s="227">
        <v>0.12</v>
      </c>
      <c r="AB30" s="13">
        <v>2025</v>
      </c>
      <c r="AC30" s="13">
        <v>2</v>
      </c>
      <c r="AD30" s="13" t="str">
        <v>SOUTH</v>
      </c>
      <c r="AE30" s="13" t="str">
        <v>C49SZX20250020SX</v>
      </c>
      <c r="AF30" s="13" t="str">
        <v>众一卓越</v>
      </c>
      <c r="AG30" s="13" t="str">
        <v>YRM20</v>
      </c>
      <c r="AH30" s="13">
        <v>1</v>
      </c>
      <c r="AI30" s="92" t="str">
        <v>JPY</v>
      </c>
      <c r="AJ30" s="118">
        <v>15000000</v>
      </c>
      <c r="AK30" s="97">
        <v>5.11E-2</v>
      </c>
      <c r="AL30" s="92">
        <v>766500</v>
      </c>
      <c r="AM30" s="227">
        <v>0.12</v>
      </c>
    </row>
    <row r="31" spans="1:39">
      <c r="A31" s="167"/>
      <c r="B31" s="168"/>
      <c r="P31" s="13">
        <v>2025</v>
      </c>
      <c r="Q31" s="13">
        <v>2</v>
      </c>
      <c r="R31" s="13" t="str">
        <v>SOUTH</v>
      </c>
      <c r="S31" s="13" t="str">
        <v>C49SZX20240183MZ</v>
      </c>
      <c r="T31" s="13" t="str">
        <v>德谦成</v>
      </c>
      <c r="U31" s="13" t="str">
        <v>YSM20R</v>
      </c>
      <c r="V31" s="13">
        <v>1</v>
      </c>
      <c r="W31" s="92" t="str">
        <v>JPY</v>
      </c>
      <c r="X31" s="97">
        <v>5.11E-2</v>
      </c>
      <c r="Y31" s="92">
        <v>705180</v>
      </c>
      <c r="Z31" s="227">
        <v>0.12</v>
      </c>
      <c r="AB31" s="13">
        <v>2025</v>
      </c>
      <c r="AC31" s="13">
        <v>2</v>
      </c>
      <c r="AD31" s="13" t="str">
        <v>SOUTH</v>
      </c>
      <c r="AE31" s="13" t="str">
        <v>C49SZX20250020SX</v>
      </c>
      <c r="AF31" s="13" t="str">
        <v>众一卓越</v>
      </c>
      <c r="AG31" s="13" t="str">
        <v>YSM10</v>
      </c>
      <c r="AH31" s="13">
        <v>1</v>
      </c>
      <c r="AI31" s="92" t="str">
        <v>JPY</v>
      </c>
      <c r="AJ31" s="118">
        <v>8336500</v>
      </c>
      <c r="AK31" s="97">
        <v>5.11E-2</v>
      </c>
      <c r="AL31" s="92">
        <v>425995.15</v>
      </c>
      <c r="AM31" s="227">
        <v>0.12</v>
      </c>
    </row>
    <row r="32" spans="1:39">
      <c r="A32" s="167"/>
      <c r="B32" s="168"/>
      <c r="P32" s="13">
        <v>2025</v>
      </c>
      <c r="Q32" s="13">
        <v>2</v>
      </c>
      <c r="R32" s="13" t="str">
        <v>SOUTH</v>
      </c>
      <c r="S32" s="13" t="str">
        <v>C49SZX20240183MZ</v>
      </c>
      <c r="T32" s="13" t="str">
        <v>德谦成</v>
      </c>
      <c r="U32" s="13" t="str">
        <v>YSM10</v>
      </c>
      <c r="V32" s="13">
        <v>1</v>
      </c>
      <c r="W32" s="92" t="str">
        <v>JPY</v>
      </c>
      <c r="X32" s="97">
        <v>5.11E-2</v>
      </c>
      <c r="Y32" s="92">
        <v>506912</v>
      </c>
      <c r="Z32" s="227">
        <v>0.12</v>
      </c>
      <c r="AB32" s="13">
        <v>2025</v>
      </c>
      <c r="AC32" s="13">
        <v>2</v>
      </c>
      <c r="AD32" s="13" t="str">
        <v>SOUTH</v>
      </c>
      <c r="AE32" s="13" t="str">
        <v>C49SZX20250020SX</v>
      </c>
      <c r="AF32" s="13" t="str">
        <v>众一卓越</v>
      </c>
      <c r="AG32" s="13" t="str">
        <v>YSM10</v>
      </c>
      <c r="AH32" s="13">
        <v>1</v>
      </c>
      <c r="AI32" s="92" t="str">
        <v>JPY</v>
      </c>
      <c r="AJ32" s="118">
        <v>8336500</v>
      </c>
      <c r="AK32" s="97">
        <v>5.11E-2</v>
      </c>
      <c r="AL32" s="92">
        <v>425995.15</v>
      </c>
      <c r="AM32" s="227">
        <v>0.12</v>
      </c>
    </row>
    <row r="33" spans="1:39">
      <c r="A33" s="167"/>
      <c r="B33" s="168"/>
      <c r="P33" s="13">
        <v>2025</v>
      </c>
      <c r="Q33" s="13">
        <v>2</v>
      </c>
      <c r="R33" s="13" t="str">
        <v>SOUTH</v>
      </c>
      <c r="S33" s="13" t="str">
        <v>C49SZX20240183MZ</v>
      </c>
      <c r="T33" s="13" t="str">
        <v>德谦成</v>
      </c>
      <c r="U33" s="13" t="str">
        <v>YSM10</v>
      </c>
      <c r="V33" s="13">
        <v>1</v>
      </c>
      <c r="W33" s="92" t="str">
        <v>JPY</v>
      </c>
      <c r="X33" s="97">
        <v>5.11E-2</v>
      </c>
      <c r="Y33" s="92">
        <v>506912</v>
      </c>
      <c r="Z33" s="227">
        <v>0.12</v>
      </c>
      <c r="AB33" s="13">
        <v>2025</v>
      </c>
      <c r="AC33" s="13">
        <v>2</v>
      </c>
      <c r="AD33" s="13" t="str">
        <v>SOUTH</v>
      </c>
      <c r="AE33" s="13" t="str">
        <v>C49SZX20250025SS</v>
      </c>
      <c r="AF33" s="13" t="str">
        <v>万德</v>
      </c>
      <c r="AG33" s="13" t="str">
        <v>YSM10</v>
      </c>
      <c r="AH33" s="13">
        <v>1</v>
      </c>
      <c r="AI33" s="92" t="str">
        <v>JPY</v>
      </c>
      <c r="AJ33" s="118">
        <v>11400000</v>
      </c>
      <c r="AK33" s="97">
        <v>5.11E-2</v>
      </c>
      <c r="AL33" s="92">
        <v>582540</v>
      </c>
      <c r="AM33" s="227">
        <v>0.12</v>
      </c>
    </row>
    <row r="34" spans="1:39">
      <c r="A34" s="167"/>
      <c r="B34" s="168"/>
      <c r="P34" s="13">
        <v>2025</v>
      </c>
      <c r="Q34" s="13">
        <v>2</v>
      </c>
      <c r="R34" s="13" t="str">
        <v>SOUTH</v>
      </c>
      <c r="S34" s="13" t="str">
        <v>C49SZX20240183MZ</v>
      </c>
      <c r="T34" s="13" t="str">
        <v>德谦成</v>
      </c>
      <c r="U34" s="13" t="str">
        <v>YSM10</v>
      </c>
      <c r="V34" s="13">
        <v>1</v>
      </c>
      <c r="W34" s="92" t="str">
        <v>JPY</v>
      </c>
      <c r="X34" s="97">
        <v>5.11E-2</v>
      </c>
      <c r="Y34" s="92">
        <v>506912</v>
      </c>
      <c r="Z34" s="227">
        <v>0.12</v>
      </c>
      <c r="AB34" s="13">
        <v>2025</v>
      </c>
      <c r="AC34" s="13">
        <v>2</v>
      </c>
      <c r="AD34" s="13" t="str">
        <v>NORTH</v>
      </c>
      <c r="AE34" s="13" t="str">
        <v>C49BJS20250218XHH</v>
      </c>
      <c r="AF34" s="13" t="str">
        <v>北京玉瑞飞鸿</v>
      </c>
      <c r="AG34" s="13" t="str">
        <v>YSM20R</v>
      </c>
      <c r="AH34" s="13">
        <v>1</v>
      </c>
      <c r="AI34" s="92" t="str">
        <v>RMB</v>
      </c>
      <c r="AJ34" s="118">
        <v>700000</v>
      </c>
      <c r="AK34" s="97">
        <v>1.073</v>
      </c>
      <c r="AL34" s="92">
        <v>664690.26548672561</v>
      </c>
      <c r="AM34" s="227">
        <v>0.12</v>
      </c>
    </row>
    <row r="35" spans="1:39">
      <c r="A35" s="167"/>
      <c r="B35" s="168"/>
      <c r="P35" s="13">
        <v>2025</v>
      </c>
      <c r="Q35" s="13">
        <v>2</v>
      </c>
      <c r="R35" s="13" t="str">
        <v>SOUTH</v>
      </c>
      <c r="S35" s="13" t="str">
        <v>C49SZX20240183MZ</v>
      </c>
      <c r="T35" s="13" t="str">
        <v>德谦成</v>
      </c>
      <c r="U35" s="13" t="str">
        <v>YSM10</v>
      </c>
      <c r="V35" s="13">
        <v>1</v>
      </c>
      <c r="W35" s="92" t="str">
        <v>JPY</v>
      </c>
      <c r="X35" s="97">
        <v>5.11E-2</v>
      </c>
      <c r="Y35" s="92">
        <v>506912</v>
      </c>
      <c r="Z35" s="227">
        <v>0.12</v>
      </c>
      <c r="AB35" s="13">
        <v>2025</v>
      </c>
      <c r="AC35" s="13">
        <v>2</v>
      </c>
      <c r="AD35" s="13" t="str">
        <v>NORTH</v>
      </c>
      <c r="AE35" s="13" t="str">
        <v>C49BJS20250218XHH</v>
      </c>
      <c r="AF35" s="13" t="str">
        <v>北京玉瑞飞鸿</v>
      </c>
      <c r="AG35" s="13" t="str">
        <v>YSM20R</v>
      </c>
      <c r="AH35" s="13">
        <v>1</v>
      </c>
      <c r="AI35" s="92" t="str">
        <v>RMB</v>
      </c>
      <c r="AJ35" s="118">
        <v>700000</v>
      </c>
      <c r="AK35" s="97">
        <v>1.073</v>
      </c>
      <c r="AL35" s="92">
        <v>664690.26548672561</v>
      </c>
      <c r="AM35" s="227">
        <v>0.12</v>
      </c>
    </row>
    <row r="36" spans="1:39">
      <c r="A36" s="167"/>
      <c r="B36" s="168"/>
      <c r="P36" s="13">
        <v>2025</v>
      </c>
      <c r="Q36" s="13">
        <v>2</v>
      </c>
      <c r="R36" s="13" t="str">
        <v>SOUTH</v>
      </c>
      <c r="S36" s="13" t="str">
        <v>C49SZX20240183MZ</v>
      </c>
      <c r="T36" s="13" t="str">
        <v>德谦成</v>
      </c>
      <c r="U36" s="13" t="str">
        <v>YSM10</v>
      </c>
      <c r="V36" s="13">
        <v>1</v>
      </c>
      <c r="W36" s="92" t="str">
        <v>JPY</v>
      </c>
      <c r="X36" s="97">
        <v>5.11E-2</v>
      </c>
      <c r="Y36" s="92">
        <v>506912</v>
      </c>
      <c r="Z36" s="227">
        <v>0.12</v>
      </c>
      <c r="AB36" s="13">
        <v>2025</v>
      </c>
      <c r="AC36" s="13">
        <v>2</v>
      </c>
      <c r="AD36" s="13" t="str">
        <v>NORTH</v>
      </c>
      <c r="AE36" s="13" t="str">
        <v>C49BJS20250218XHH</v>
      </c>
      <c r="AF36" s="13" t="str">
        <v>北京玉瑞飞鸿</v>
      </c>
      <c r="AG36" s="13" t="str">
        <v>YSM10</v>
      </c>
      <c r="AH36" s="13">
        <v>1</v>
      </c>
      <c r="AI36" s="92" t="str">
        <v>RMB</v>
      </c>
      <c r="AJ36" s="118">
        <v>500000</v>
      </c>
      <c r="AK36" s="97">
        <v>1.073</v>
      </c>
      <c r="AL36" s="92">
        <v>474778.76106194692</v>
      </c>
      <c r="AM36" s="227">
        <v>0.12</v>
      </c>
    </row>
    <row r="37" spans="1:39">
      <c r="A37" s="167"/>
      <c r="B37" s="168"/>
      <c r="P37" s="13">
        <v>2025</v>
      </c>
      <c r="Q37" s="13">
        <v>2</v>
      </c>
      <c r="R37" s="13" t="str">
        <v>SOUTH</v>
      </c>
      <c r="S37" s="13" t="str">
        <v>C28SZX20240184MZ</v>
      </c>
      <c r="T37" s="13" t="str">
        <v>德谦成</v>
      </c>
      <c r="U37" s="13" t="str">
        <v>YSi-V</v>
      </c>
      <c r="V37" s="13">
        <v>1</v>
      </c>
      <c r="W37" s="92" t="str">
        <v>JPY</v>
      </c>
      <c r="X37" s="97">
        <v>5.11E-2</v>
      </c>
      <c r="Y37" s="92">
        <v>398580</v>
      </c>
      <c r="Z37" s="227">
        <v>0.12</v>
      </c>
      <c r="AB37" s="13">
        <v>2025</v>
      </c>
      <c r="AC37" s="13">
        <v>2</v>
      </c>
      <c r="AD37" s="13" t="str">
        <v>NORTH</v>
      </c>
      <c r="AE37" s="13" t="str">
        <v>C49BJS20250219ZX</v>
      </c>
      <c r="AF37" s="13" t="str">
        <v>石家庄滨琦</v>
      </c>
      <c r="AG37" s="13" t="str">
        <v>YSM10</v>
      </c>
      <c r="AH37" s="13">
        <v>1</v>
      </c>
      <c r="AI37" s="92" t="str">
        <v>RMB</v>
      </c>
      <c r="AJ37" s="118">
        <v>390000</v>
      </c>
      <c r="AK37" s="97">
        <v>1.073</v>
      </c>
      <c r="AL37" s="92">
        <v>370327.4336283186</v>
      </c>
      <c r="AM37" s="227">
        <v>0.12</v>
      </c>
    </row>
    <row r="38" spans="1:39">
      <c r="A38" s="167"/>
      <c r="B38" s="168"/>
      <c r="P38" s="13">
        <v>2025</v>
      </c>
      <c r="Q38" s="13">
        <v>2</v>
      </c>
      <c r="R38" s="13" t="str">
        <v>SOUTH</v>
      </c>
      <c r="S38" s="13" t="str">
        <v>C49SZX20240191BY</v>
      </c>
      <c r="T38" s="13" t="str">
        <v>凯迪炫</v>
      </c>
      <c r="U38" s="13" t="str">
        <v>YSM20R</v>
      </c>
      <c r="V38" s="13">
        <v>1</v>
      </c>
      <c r="W38" s="92" t="str">
        <v>JPY</v>
      </c>
      <c r="X38" s="97">
        <v>5.11E-2</v>
      </c>
      <c r="Y38" s="92">
        <v>827820</v>
      </c>
      <c r="Z38" s="227">
        <v>0.12</v>
      </c>
      <c r="AB38" s="13">
        <v>2025</v>
      </c>
      <c r="AC38" s="13">
        <v>2</v>
      </c>
      <c r="AD38" s="13" t="str">
        <v>NORTH</v>
      </c>
      <c r="AE38" s="13" t="str">
        <v>C49BJS20250220ZX</v>
      </c>
      <c r="AF38" s="13" t="str">
        <v>北京星际智控</v>
      </c>
      <c r="AG38" s="13" t="str">
        <v>YSM20R</v>
      </c>
      <c r="AH38" s="13">
        <v>1</v>
      </c>
      <c r="AI38" s="92" t="str">
        <v>RMB</v>
      </c>
      <c r="AJ38" s="118">
        <v>815000</v>
      </c>
      <c r="AK38" s="97">
        <v>1.073</v>
      </c>
      <c r="AL38" s="92">
        <v>773889.38053097355</v>
      </c>
      <c r="AM38" s="227">
        <v>0.12</v>
      </c>
    </row>
    <row r="39" spans="1:39">
      <c r="A39" s="167"/>
      <c r="B39" s="168"/>
      <c r="P39" s="13">
        <v>2025</v>
      </c>
      <c r="Q39" s="13">
        <v>2</v>
      </c>
      <c r="R39" s="13" t="str">
        <v>SOUTH</v>
      </c>
      <c r="S39" s="13" t="str">
        <v>C49SZX20240191BY</v>
      </c>
      <c r="T39" s="13" t="str">
        <v>凯迪炫</v>
      </c>
      <c r="U39" s="13" t="str">
        <v>YSM10</v>
      </c>
      <c r="V39" s="13">
        <v>1</v>
      </c>
      <c r="W39" s="92" t="str">
        <v>JPY</v>
      </c>
      <c r="X39" s="97">
        <v>5.11E-2</v>
      </c>
      <c r="Y39" s="92">
        <v>408800</v>
      </c>
      <c r="Z39" s="227">
        <v>0.12</v>
      </c>
      <c r="AB39" s="13">
        <v>2025</v>
      </c>
      <c r="AC39" s="13">
        <v>2</v>
      </c>
      <c r="AD39" s="13" t="str">
        <v>NORTH</v>
      </c>
      <c r="AE39" s="13" t="str">
        <v>C49BJS20250220ZX</v>
      </c>
      <c r="AF39" s="13" t="str">
        <v>北京星际智控</v>
      </c>
      <c r="AG39" s="13" t="str">
        <v>YSM10</v>
      </c>
      <c r="AH39" s="13">
        <v>1</v>
      </c>
      <c r="AI39" s="92" t="str">
        <v>RMB</v>
      </c>
      <c r="AJ39" s="118">
        <v>720000</v>
      </c>
      <c r="AK39" s="97">
        <v>1.073</v>
      </c>
      <c r="AL39" s="92">
        <v>683681.41592920362</v>
      </c>
      <c r="AM39" s="227">
        <v>0.12</v>
      </c>
    </row>
    <row r="40" spans="1:39">
      <c r="A40" s="103"/>
      <c r="B40" s="40"/>
      <c r="P40" s="13">
        <v>2025</v>
      </c>
      <c r="Q40" s="13">
        <v>2</v>
      </c>
      <c r="R40" s="13" t="str">
        <v>SOUTH</v>
      </c>
      <c r="S40" s="13" t="str">
        <v>C49SZX20240200SS</v>
      </c>
      <c r="T40" s="13" t="str">
        <v>乐凡</v>
      </c>
      <c r="U40" s="13" t="str">
        <v>YSM20R</v>
      </c>
      <c r="V40" s="13">
        <v>1</v>
      </c>
      <c r="W40" s="92" t="str">
        <v>JPY</v>
      </c>
      <c r="X40" s="97">
        <v>5.11E-2</v>
      </c>
      <c r="Y40" s="92">
        <v>682440.5</v>
      </c>
      <c r="Z40" s="227">
        <v>0.12</v>
      </c>
      <c r="AB40" s="13">
        <v>2025</v>
      </c>
      <c r="AC40" s="13">
        <v>2</v>
      </c>
      <c r="AD40" s="13" t="str">
        <v>SOUTH</v>
      </c>
      <c r="AE40" s="13" t="str">
        <v>C49SZX20250021EC</v>
      </c>
      <c r="AF40" s="13" t="str">
        <v>领德创</v>
      </c>
      <c r="AG40" s="13" t="str">
        <v>YSM10</v>
      </c>
      <c r="AH40" s="13">
        <v>1</v>
      </c>
      <c r="AI40" s="92" t="str">
        <v>JPY</v>
      </c>
      <c r="AJ40" s="118">
        <v>9800000</v>
      </c>
      <c r="AK40" s="97">
        <v>5.11E-2</v>
      </c>
      <c r="AL40" s="92">
        <v>500780</v>
      </c>
      <c r="AM40" s="227">
        <v>0.12</v>
      </c>
    </row>
    <row r="41" spans="1:39">
      <c r="A41" s="103"/>
      <c r="B41" s="40"/>
      <c r="P41" s="13">
        <v>2025</v>
      </c>
      <c r="Q41" s="13">
        <v>2</v>
      </c>
      <c r="R41" s="13" t="str">
        <v>SOUTH</v>
      </c>
      <c r="S41" s="13" t="str">
        <v>C49SZX20240200SS</v>
      </c>
      <c r="T41" s="13" t="str">
        <v>乐凡</v>
      </c>
      <c r="U41" s="13" t="str">
        <v>YSM20R</v>
      </c>
      <c r="V41" s="13">
        <v>1</v>
      </c>
      <c r="W41" s="92" t="str">
        <v>JPY</v>
      </c>
      <c r="X41" s="97">
        <v>5.11E-2</v>
      </c>
      <c r="Y41" s="92">
        <v>682440.5</v>
      </c>
      <c r="Z41" s="227">
        <v>0.12</v>
      </c>
      <c r="AB41" s="13">
        <v>2025</v>
      </c>
      <c r="AC41" s="13">
        <v>2</v>
      </c>
      <c r="AD41" s="13" t="str">
        <v>EAST</v>
      </c>
      <c r="AE41" s="13" t="str">
        <v>C49SHA20250124/HZY</v>
      </c>
      <c r="AF41" s="13" t="str">
        <v>宁波市环亚</v>
      </c>
      <c r="AG41" s="13" t="str">
        <v>YSM10</v>
      </c>
      <c r="AH41" s="13">
        <v>1</v>
      </c>
      <c r="AI41" s="92" t="str">
        <v>RMB</v>
      </c>
      <c r="AJ41" s="118">
        <v>700000</v>
      </c>
      <c r="AK41" s="97">
        <v>1.073</v>
      </c>
      <c r="AL41" s="92">
        <v>664690.26548672561</v>
      </c>
      <c r="AM41" s="227">
        <v>0.12</v>
      </c>
    </row>
    <row r="42" spans="1:39">
      <c r="A42" s="103"/>
      <c r="B42" s="40"/>
      <c r="P42" s="13">
        <v>2025</v>
      </c>
      <c r="Q42" s="13">
        <v>2</v>
      </c>
      <c r="R42" s="13" t="str">
        <v>EAST</v>
      </c>
      <c r="S42" s="13" t="str">
        <v>C49SHA20241115/JXD</v>
      </c>
      <c r="T42" s="13" t="str">
        <v>江苏镭通智能</v>
      </c>
      <c r="U42" s="13" t="str">
        <v>YSM10</v>
      </c>
      <c r="V42" s="13">
        <v>1</v>
      </c>
      <c r="W42" s="92" t="str">
        <v>RMB</v>
      </c>
      <c r="X42" s="97">
        <v>1.073</v>
      </c>
      <c r="Y42" s="92">
        <v>740654.8672566372</v>
      </c>
      <c r="Z42" s="227">
        <v>0.12</v>
      </c>
      <c r="AB42" s="13">
        <v>2025</v>
      </c>
      <c r="AC42" s="13">
        <v>2</v>
      </c>
      <c r="AD42" s="13" t="str">
        <v>EAST</v>
      </c>
      <c r="AE42" s="13" t="str">
        <v>C49SHA20250124/HZY</v>
      </c>
      <c r="AF42" s="13" t="str">
        <v>宁波市环亚</v>
      </c>
      <c r="AG42" s="13" t="str">
        <v>YSM20R</v>
      </c>
      <c r="AH42" s="13">
        <v>1</v>
      </c>
      <c r="AI42" s="92" t="str">
        <v>RMB</v>
      </c>
      <c r="AJ42" s="118">
        <v>450000</v>
      </c>
      <c r="AK42" s="97">
        <v>1.073</v>
      </c>
      <c r="AL42" s="92">
        <v>427300.88495575223</v>
      </c>
      <c r="AM42" s="227">
        <v>0.12</v>
      </c>
    </row>
    <row r="43" spans="1:39">
      <c r="A43" s="103"/>
      <c r="B43" s="40"/>
      <c r="P43" s="13">
        <v>2025</v>
      </c>
      <c r="Q43" s="13">
        <v>2</v>
      </c>
      <c r="R43" s="13" t="str">
        <v>SOUTH</v>
      </c>
      <c r="S43" s="13" t="str">
        <v>C49SZX20240192DZ</v>
      </c>
      <c r="T43" s="13" t="str">
        <v>深圳健科</v>
      </c>
      <c r="U43" s="13" t="str">
        <v>YSM20R</v>
      </c>
      <c r="V43" s="13">
        <v>1</v>
      </c>
      <c r="W43" s="92" t="str">
        <v>JPY</v>
      </c>
      <c r="X43" s="97">
        <v>5.11E-2</v>
      </c>
      <c r="Y43" s="92">
        <v>689850</v>
      </c>
      <c r="Z43" s="227">
        <v>0.12</v>
      </c>
      <c r="AB43" s="13">
        <v>2025</v>
      </c>
      <c r="AC43" s="13">
        <v>2</v>
      </c>
      <c r="AD43" s="13" t="str">
        <v>SOUTH</v>
      </c>
      <c r="AE43" s="13" t="str">
        <v>C49SZX20250022DX</v>
      </c>
      <c r="AF43" s="13" t="str">
        <v>盟思拓</v>
      </c>
      <c r="AG43" s="13" t="str">
        <v>YSM40R</v>
      </c>
      <c r="AH43" s="13">
        <v>1</v>
      </c>
      <c r="AI43" s="92" t="str">
        <v>RMB</v>
      </c>
      <c r="AJ43" s="118">
        <v>900000</v>
      </c>
      <c r="AK43" s="97">
        <v>1.073</v>
      </c>
      <c r="AL43" s="92">
        <v>854601.76991150447</v>
      </c>
      <c r="AM43" s="227">
        <v>0.12</v>
      </c>
    </row>
    <row r="44" spans="1:39">
      <c r="A44" s="103"/>
      <c r="B44" s="40"/>
      <c r="P44" s="13">
        <v>2025</v>
      </c>
      <c r="Q44" s="13">
        <v>2</v>
      </c>
      <c r="R44" s="13" t="str">
        <v>SOUTH</v>
      </c>
      <c r="S44" s="13" t="str">
        <v>C49SZX20240192DZ</v>
      </c>
      <c r="T44" s="13" t="str">
        <v>深圳健科</v>
      </c>
      <c r="U44" s="13" t="str">
        <v>YSM20R</v>
      </c>
      <c r="V44" s="13">
        <v>1</v>
      </c>
      <c r="W44" s="92" t="str">
        <v>JPY</v>
      </c>
      <c r="X44" s="97">
        <v>5.11E-2</v>
      </c>
      <c r="Y44" s="92">
        <v>689850</v>
      </c>
      <c r="Z44" s="227">
        <v>0.12</v>
      </c>
      <c r="AB44" s="13">
        <v>2025</v>
      </c>
      <c r="AC44" s="13">
        <v>2</v>
      </c>
      <c r="AD44" s="13" t="str">
        <v>SOUTH</v>
      </c>
      <c r="AE44" s="13" t="str">
        <v>C49SZX20250022DX</v>
      </c>
      <c r="AF44" s="13" t="str">
        <v>盟思拓</v>
      </c>
      <c r="AG44" s="13" t="str">
        <v>YSM40R</v>
      </c>
      <c r="AH44" s="13">
        <v>1</v>
      </c>
      <c r="AI44" s="92" t="str">
        <v>RMB</v>
      </c>
      <c r="AJ44" s="118">
        <v>900000</v>
      </c>
      <c r="AK44" s="97">
        <v>1.073</v>
      </c>
      <c r="AL44" s="92">
        <v>854601.76991150447</v>
      </c>
      <c r="AM44" s="227">
        <v>0.12</v>
      </c>
    </row>
    <row r="45" spans="1:39">
      <c r="A45" s="103"/>
      <c r="B45" s="40"/>
      <c r="P45" s="13">
        <v>2025</v>
      </c>
      <c r="Q45" s="13">
        <v>2</v>
      </c>
      <c r="R45" s="13" t="str">
        <v>SOUTH</v>
      </c>
      <c r="S45" s="13" t="str">
        <v>C49SZX20240192DZ</v>
      </c>
      <c r="T45" s="13" t="str">
        <v>深圳健科</v>
      </c>
      <c r="U45" s="13" t="str">
        <v>YSM10</v>
      </c>
      <c r="V45" s="13">
        <v>1</v>
      </c>
      <c r="W45" s="92" t="str">
        <v>JPY</v>
      </c>
      <c r="X45" s="97">
        <v>5.11E-2</v>
      </c>
      <c r="Y45" s="92">
        <v>511000</v>
      </c>
      <c r="Z45" s="227">
        <v>0.12</v>
      </c>
      <c r="AB45" s="13">
        <v>2025</v>
      </c>
      <c r="AC45" s="13">
        <v>2</v>
      </c>
      <c r="AD45" s="13" t="str">
        <v>SOUTH</v>
      </c>
      <c r="AE45" s="13" t="str">
        <v>C49SZX20250023JY</v>
      </c>
      <c r="AF45" s="13" t="str">
        <v>晟锦威</v>
      </c>
      <c r="AG45" s="13" t="str">
        <v>YSM10</v>
      </c>
      <c r="AH45" s="13">
        <v>1</v>
      </c>
      <c r="AI45" s="92" t="str">
        <v>RMB</v>
      </c>
      <c r="AJ45" s="118">
        <v>391100</v>
      </c>
      <c r="AK45" s="97">
        <v>1.073</v>
      </c>
      <c r="AL45" s="92">
        <v>371371.94690265489</v>
      </c>
      <c r="AM45" s="227">
        <v>0.12</v>
      </c>
    </row>
    <row r="46" spans="1:39">
      <c r="A46" s="103"/>
      <c r="B46" s="40"/>
      <c r="P46" s="13">
        <v>2025</v>
      </c>
      <c r="Q46" s="13">
        <v>2</v>
      </c>
      <c r="R46" s="13" t="str">
        <v>EAST</v>
      </c>
      <c r="S46" s="13" t="str">
        <v>C49SHA20241203/HZY</v>
      </c>
      <c r="T46" s="13" t="str">
        <v>浙江德茵</v>
      </c>
      <c r="U46" s="13" t="str">
        <v>YSM10</v>
      </c>
      <c r="V46" s="13">
        <v>1</v>
      </c>
      <c r="W46" s="92" t="str">
        <v>RMB</v>
      </c>
      <c r="X46" s="97">
        <v>1.073</v>
      </c>
      <c r="Y46" s="92">
        <v>588725.66371681425</v>
      </c>
      <c r="Z46" s="227">
        <v>0.12</v>
      </c>
      <c r="AB46" s="13">
        <v>2025</v>
      </c>
      <c r="AC46" s="13">
        <v>2</v>
      </c>
      <c r="AD46" s="13" t="str">
        <v>SOUTH</v>
      </c>
      <c r="AE46" s="13" t="str">
        <v>C49SZX20250023JY</v>
      </c>
      <c r="AF46" s="13" t="str">
        <v>晟锦威</v>
      </c>
      <c r="AG46" s="13" t="str">
        <v>YSM10</v>
      </c>
      <c r="AH46" s="13">
        <v>1</v>
      </c>
      <c r="AI46" s="92" t="str">
        <v>RMB</v>
      </c>
      <c r="AJ46" s="118">
        <v>391100</v>
      </c>
      <c r="AK46" s="97">
        <v>1.073</v>
      </c>
      <c r="AL46" s="92">
        <v>371371.94690265489</v>
      </c>
      <c r="AM46" s="227">
        <v>0.12</v>
      </c>
    </row>
    <row r="47" spans="1:39">
      <c r="A47" s="103"/>
      <c r="B47" s="40"/>
      <c r="P47" s="13">
        <v>2025</v>
      </c>
      <c r="Q47" s="13">
        <v>2</v>
      </c>
      <c r="R47" s="13" t="str">
        <v>SOUTH</v>
      </c>
      <c r="S47" s="13" t="str">
        <v>C49SZX20240209JL/4600006197</v>
      </c>
      <c r="T47" s="13" t="str">
        <v>高伟</v>
      </c>
      <c r="U47" s="13" t="str">
        <v>YSM10</v>
      </c>
      <c r="V47" s="13">
        <v>1</v>
      </c>
      <c r="W47" s="92" t="str">
        <v>USD</v>
      </c>
      <c r="X47" s="97">
        <v>7.8</v>
      </c>
      <c r="Y47" s="92">
        <v>468000</v>
      </c>
      <c r="Z47" s="227">
        <v>0.12</v>
      </c>
      <c r="AB47" s="13">
        <v>2025</v>
      </c>
      <c r="AC47" s="13">
        <v>2</v>
      </c>
      <c r="AD47" s="13" t="str">
        <v>SOUTH</v>
      </c>
      <c r="AE47" s="13" t="str">
        <v>C49SZX20250028EC</v>
      </c>
      <c r="AF47" s="13" t="str">
        <v>圣亨</v>
      </c>
      <c r="AG47" s="13" t="str">
        <v>YSM10</v>
      </c>
      <c r="AH47" s="13">
        <v>1</v>
      </c>
      <c r="AI47" s="92" t="str">
        <v>RMB</v>
      </c>
      <c r="AJ47" s="118">
        <v>370000</v>
      </c>
      <c r="AK47" s="97">
        <v>1.073</v>
      </c>
      <c r="AL47" s="92">
        <v>351336.28318584076</v>
      </c>
      <c r="AM47" s="227">
        <v>0.12</v>
      </c>
    </row>
    <row r="48" spans="1:39">
      <c r="A48" s="103"/>
      <c r="B48" s="40"/>
      <c r="P48" s="13">
        <v>2025</v>
      </c>
      <c r="Q48" s="13">
        <v>2</v>
      </c>
      <c r="R48" s="13" t="str">
        <v>SOUTH</v>
      </c>
      <c r="S48" s="13" t="str">
        <v>C49SZX20240209JL/4600006197</v>
      </c>
      <c r="T48" s="13" t="str">
        <v>高伟</v>
      </c>
      <c r="U48" s="13" t="str">
        <v>YSM10</v>
      </c>
      <c r="V48" s="13">
        <v>1</v>
      </c>
      <c r="W48" s="92" t="str">
        <v>USD</v>
      </c>
      <c r="X48" s="97">
        <v>7.8</v>
      </c>
      <c r="Y48" s="92">
        <v>468000</v>
      </c>
      <c r="Z48" s="227">
        <v>0.12</v>
      </c>
      <c r="AB48" s="13">
        <v>2025</v>
      </c>
      <c r="AC48" s="13">
        <v>2</v>
      </c>
      <c r="AD48" s="13" t="str">
        <v>SOUTH</v>
      </c>
      <c r="AE48" s="13" t="str">
        <v>C49SZX20250028EC</v>
      </c>
      <c r="AF48" s="13" t="str">
        <v>圣亨</v>
      </c>
      <c r="AG48" s="13" t="str">
        <v>YSM10</v>
      </c>
      <c r="AH48" s="13">
        <v>1</v>
      </c>
      <c r="AI48" s="92" t="str">
        <v>RMB</v>
      </c>
      <c r="AJ48" s="118">
        <v>370000</v>
      </c>
      <c r="AK48" s="97">
        <v>1.073</v>
      </c>
      <c r="AL48" s="92">
        <v>351336.28318584076</v>
      </c>
      <c r="AM48" s="227">
        <v>0.12</v>
      </c>
    </row>
    <row r="49" spans="1:39">
      <c r="A49" s="103"/>
      <c r="B49" s="40"/>
      <c r="P49" s="13">
        <v>2025</v>
      </c>
      <c r="Q49" s="13">
        <v>2</v>
      </c>
      <c r="R49" s="13" t="str">
        <v>EAST</v>
      </c>
      <c r="S49" s="13" t="str">
        <v>C28SHA20241217/ZQR</v>
      </c>
      <c r="T49" s="13" t="str">
        <v>上海和贤</v>
      </c>
      <c r="U49" s="13" t="str">
        <v>HELLER 2043MK5 N2</v>
      </c>
      <c r="V49" s="13">
        <v>1</v>
      </c>
      <c r="W49" s="92" t="str">
        <v>RMB</v>
      </c>
      <c r="X49" s="97">
        <v>1.073</v>
      </c>
      <c r="Y49" s="92">
        <v>492345.57522123895</v>
      </c>
      <c r="Z49" s="227">
        <v>0.12</v>
      </c>
      <c r="AB49" s="13">
        <v>2025</v>
      </c>
      <c r="AC49" s="13">
        <v>2</v>
      </c>
      <c r="AD49" s="13" t="str">
        <v>SOUTH</v>
      </c>
      <c r="AE49" s="13" t="str">
        <v>C49SZX20250027BH</v>
      </c>
      <c r="AF49" s="13" t="str">
        <v>精速佳</v>
      </c>
      <c r="AG49" s="13" t="str">
        <v>YSM10</v>
      </c>
      <c r="AH49" s="13">
        <v>1</v>
      </c>
      <c r="AI49" s="92" t="str">
        <v>JPY</v>
      </c>
      <c r="AJ49" s="118">
        <v>8180000</v>
      </c>
      <c r="AK49" s="97">
        <v>5.11E-2</v>
      </c>
      <c r="AL49" s="92">
        <v>417998</v>
      </c>
      <c r="AM49" s="227">
        <v>0.12</v>
      </c>
    </row>
    <row r="50" spans="1:39">
      <c r="A50" s="103"/>
      <c r="B50" s="40"/>
      <c r="P50" s="13">
        <v>2025</v>
      </c>
      <c r="Q50" s="13">
        <v>2</v>
      </c>
      <c r="R50" s="13" t="str">
        <v>SOUTH</v>
      </c>
      <c r="S50" s="13" t="str">
        <v>C49SZX20250001MZ</v>
      </c>
      <c r="T50" s="13" t="str">
        <v>芯隆</v>
      </c>
      <c r="U50" s="13" t="str">
        <v>YSM10</v>
      </c>
      <c r="V50" s="13">
        <v>1</v>
      </c>
      <c r="W50" s="92" t="str">
        <v>JPY</v>
      </c>
      <c r="X50" s="97">
        <v>5.11E-2</v>
      </c>
      <c r="Y50" s="92">
        <v>408800</v>
      </c>
      <c r="Z50" s="227">
        <v>0.12</v>
      </c>
      <c r="AB50" s="13">
        <v>2025</v>
      </c>
      <c r="AC50" s="13">
        <v>2</v>
      </c>
      <c r="AD50" s="13" t="str">
        <v>SOUTH</v>
      </c>
      <c r="AE50" s="13" t="str">
        <v>C49SZX20250030SX</v>
      </c>
      <c r="AF50" s="13" t="str">
        <v>锐诚</v>
      </c>
      <c r="AG50" s="13" t="str">
        <v>YSM10</v>
      </c>
      <c r="AH50" s="13">
        <v>1</v>
      </c>
      <c r="AI50" s="92" t="str">
        <v>RMB</v>
      </c>
      <c r="AJ50" s="118">
        <v>453250</v>
      </c>
      <c r="AK50" s="97">
        <v>1.073</v>
      </c>
      <c r="AL50" s="92">
        <v>430386.94690265489</v>
      </c>
      <c r="AM50" s="227">
        <v>0.12</v>
      </c>
    </row>
    <row r="51" spans="1:39">
      <c r="A51" s="103"/>
      <c r="B51" s="40"/>
      <c r="P51" s="13">
        <v>2025</v>
      </c>
      <c r="Q51" s="13">
        <v>2</v>
      </c>
      <c r="R51" s="13" t="str">
        <v>SOUTH</v>
      </c>
      <c r="S51" s="13" t="str">
        <v>C49SZX20250001MZ</v>
      </c>
      <c r="T51" s="13" t="str">
        <v>芯隆</v>
      </c>
      <c r="U51" s="13" t="str">
        <v>YSM20R</v>
      </c>
      <c r="V51" s="13">
        <v>1</v>
      </c>
      <c r="W51" s="92" t="str">
        <v>JPY</v>
      </c>
      <c r="X51" s="97">
        <v>5.11E-2</v>
      </c>
      <c r="Y51" s="92">
        <v>664300</v>
      </c>
      <c r="Z51" s="227">
        <v>0.12</v>
      </c>
      <c r="AB51" s="13">
        <v>2025</v>
      </c>
      <c r="AC51" s="13">
        <v>2</v>
      </c>
      <c r="AD51" s="13" t="str">
        <v>SOUTH</v>
      </c>
      <c r="AE51" s="13" t="str">
        <v>C49SZX20250030SX</v>
      </c>
      <c r="AF51" s="13" t="str">
        <v>锐诚</v>
      </c>
      <c r="AG51" s="13" t="str">
        <v>YSM10</v>
      </c>
      <c r="AH51" s="13">
        <v>1</v>
      </c>
      <c r="AI51" s="92" t="str">
        <v>RMB</v>
      </c>
      <c r="AJ51" s="118">
        <v>453250</v>
      </c>
      <c r="AK51" s="97">
        <v>1.073</v>
      </c>
      <c r="AL51" s="92">
        <v>430386.94690265489</v>
      </c>
      <c r="AM51" s="227">
        <v>0.12</v>
      </c>
    </row>
    <row r="52" spans="1:39">
      <c r="A52" s="103"/>
      <c r="B52" s="40"/>
      <c r="P52" s="13">
        <v>2025</v>
      </c>
      <c r="Q52" s="13">
        <v>2</v>
      </c>
      <c r="R52" s="13" t="str">
        <v>SOUTH</v>
      </c>
      <c r="S52" s="13" t="str">
        <v>C49SZX20250003BY</v>
      </c>
      <c r="T52" s="13" t="str">
        <v>富瑞森</v>
      </c>
      <c r="U52" s="13" t="str">
        <v>YSM20R</v>
      </c>
      <c r="V52" s="13">
        <v>1</v>
      </c>
      <c r="W52" s="92" t="str">
        <v>JPY</v>
      </c>
      <c r="X52" s="97">
        <v>5.11E-2</v>
      </c>
      <c r="Y52" s="92">
        <v>646926</v>
      </c>
      <c r="Z52" s="227">
        <v>0.12</v>
      </c>
      <c r="AB52" s="13">
        <v>2025</v>
      </c>
      <c r="AC52" s="13">
        <v>2</v>
      </c>
      <c r="AD52" s="13" t="str">
        <v>EAST</v>
      </c>
      <c r="AE52" s="13" t="str">
        <v>C49SHA20250221/TWB</v>
      </c>
      <c r="AF52" s="13" t="str">
        <v>宁波朗能</v>
      </c>
      <c r="AG52" s="13" t="str">
        <v>YSM20R</v>
      </c>
      <c r="AH52" s="13">
        <v>1</v>
      </c>
      <c r="AI52" s="92" t="str">
        <v>RMB</v>
      </c>
      <c r="AJ52" s="118">
        <v>650000</v>
      </c>
      <c r="AK52" s="97">
        <v>1.073</v>
      </c>
      <c r="AL52" s="92">
        <v>617212.38938053104</v>
      </c>
      <c r="AM52" s="227">
        <v>0.12</v>
      </c>
    </row>
    <row r="53" spans="1:39">
      <c r="A53" s="103"/>
      <c r="B53" s="40"/>
      <c r="P53" s="13">
        <v>2025</v>
      </c>
      <c r="Q53" s="13">
        <v>2</v>
      </c>
      <c r="R53" s="13" t="str">
        <v>SOUTH</v>
      </c>
      <c r="S53" s="13" t="str">
        <v>C49SZX20250003BY</v>
      </c>
      <c r="T53" s="13" t="str">
        <v>富瑞森</v>
      </c>
      <c r="U53" s="13" t="str">
        <v>YSM10</v>
      </c>
      <c r="V53" s="13">
        <v>1</v>
      </c>
      <c r="W53" s="92" t="str">
        <v>JPY</v>
      </c>
      <c r="X53" s="97">
        <v>5.11E-2</v>
      </c>
      <c r="Y53" s="92">
        <v>459900</v>
      </c>
      <c r="Z53" s="227">
        <v>0.12</v>
      </c>
      <c r="AB53" s="13">
        <v>2025</v>
      </c>
      <c r="AC53" s="13">
        <v>2</v>
      </c>
      <c r="AD53" s="13" t="str">
        <v>EAST</v>
      </c>
      <c r="AE53" s="13" t="str">
        <v>C49SHA20250221/TWB</v>
      </c>
      <c r="AF53" s="13" t="str">
        <v>宁波朗能</v>
      </c>
      <c r="AG53" s="13" t="str">
        <v>YSM10</v>
      </c>
      <c r="AH53" s="13">
        <v>1</v>
      </c>
      <c r="AI53" s="92" t="str">
        <v>RMB</v>
      </c>
      <c r="AJ53" s="118">
        <v>389000</v>
      </c>
      <c r="AK53" s="97">
        <v>1.073</v>
      </c>
      <c r="AL53" s="92">
        <v>369377.87610619469</v>
      </c>
      <c r="AM53" s="227">
        <v>0.12</v>
      </c>
    </row>
    <row r="54" spans="1:39">
      <c r="A54" s="103"/>
      <c r="B54" s="40"/>
      <c r="P54" s="13">
        <v>2025</v>
      </c>
      <c r="Q54" s="13">
        <v>2</v>
      </c>
      <c r="R54" s="13" t="str">
        <v>SOUTH</v>
      </c>
      <c r="S54" s="13" t="str">
        <v>C28SZX20240212DX</v>
      </c>
      <c r="T54" s="13" t="str">
        <v>欧洋佳优</v>
      </c>
      <c r="U54" s="13" t="str">
        <v>YSi-V</v>
      </c>
      <c r="V54" s="13">
        <v>1</v>
      </c>
      <c r="W54" s="92" t="str">
        <v>JPY</v>
      </c>
      <c r="X54" s="97">
        <v>5.11E-2</v>
      </c>
      <c r="Y54" s="92">
        <v>371752.5</v>
      </c>
      <c r="Z54" s="227">
        <v>0.12</v>
      </c>
      <c r="AB54" s="13">
        <v>2025</v>
      </c>
      <c r="AC54" s="13">
        <v>2</v>
      </c>
      <c r="AD54" s="13" t="str">
        <v>EAST</v>
      </c>
      <c r="AE54" s="13" t="str">
        <v>C49SHA20250221/TWB</v>
      </c>
      <c r="AF54" s="13" t="str">
        <v>宁波朗能</v>
      </c>
      <c r="AG54" s="13" t="str">
        <v>Feeder</v>
      </c>
      <c r="AH54" s="13">
        <v>0</v>
      </c>
      <c r="AI54" s="92" t="str">
        <v>RMB</v>
      </c>
      <c r="AJ54" s="118">
        <v>161000</v>
      </c>
      <c r="AK54" s="97">
        <v>1.073</v>
      </c>
      <c r="AL54" s="92">
        <v>152878.76106194692</v>
      </c>
      <c r="AM54" s="227">
        <v>0.12</v>
      </c>
    </row>
    <row r="55" spans="1:39">
      <c r="A55" s="103"/>
      <c r="B55" s="40"/>
      <c r="P55" s="13">
        <v>2025</v>
      </c>
      <c r="Q55" s="13">
        <v>2</v>
      </c>
      <c r="R55" s="13" t="str">
        <v>SOUTH</v>
      </c>
      <c r="S55" s="13" t="str">
        <v>C28SZX20240213DX</v>
      </c>
      <c r="T55" s="13" t="str">
        <v>欧洋佳优</v>
      </c>
      <c r="U55" s="13" t="str">
        <v>DESEN DSP-10-YMH</v>
      </c>
      <c r="V55" s="13">
        <v>1</v>
      </c>
      <c r="W55" s="92" t="str">
        <v>RMB</v>
      </c>
      <c r="X55" s="97">
        <v>1.073</v>
      </c>
      <c r="Y55" s="92">
        <v>175193.36283185842</v>
      </c>
      <c r="Z55" s="227">
        <v>0.12</v>
      </c>
      <c r="AB55" s="13">
        <v>2025</v>
      </c>
      <c r="AC55" s="13">
        <v>2</v>
      </c>
      <c r="AD55" s="13" t="str">
        <v>EAST</v>
      </c>
      <c r="AE55" s="13" t="str">
        <v>C49SHA20250225/HZY</v>
      </c>
      <c r="AF55" s="13" t="str">
        <v>浙江科至</v>
      </c>
      <c r="AG55" s="13" t="str">
        <v>YRM20R</v>
      </c>
      <c r="AH55" s="13">
        <v>1</v>
      </c>
      <c r="AI55" s="92" t="str">
        <v>RMB</v>
      </c>
      <c r="AJ55" s="118">
        <v>750000</v>
      </c>
      <c r="AK55" s="97">
        <v>1.073</v>
      </c>
      <c r="AL55" s="92">
        <v>712168.14159292041</v>
      </c>
      <c r="AM55" s="227">
        <v>0.12</v>
      </c>
    </row>
    <row r="56" spans="1:39">
      <c r="A56" s="103"/>
      <c r="B56" s="40"/>
      <c r="P56" s="13">
        <v>2025</v>
      </c>
      <c r="Q56" s="13">
        <v>2</v>
      </c>
      <c r="R56" s="13" t="str">
        <v>SOUTH</v>
      </c>
      <c r="S56" s="13" t="str">
        <v>C49SZX20250007JL</v>
      </c>
      <c r="T56" s="13" t="str">
        <v>倍斯特</v>
      </c>
      <c r="U56" s="13" t="str">
        <v>YSM10</v>
      </c>
      <c r="V56" s="13">
        <v>1</v>
      </c>
      <c r="W56" s="92" t="str">
        <v>JPY</v>
      </c>
      <c r="X56" s="97">
        <v>5.11E-2</v>
      </c>
      <c r="Y56" s="92">
        <v>383250</v>
      </c>
      <c r="Z56" s="227">
        <v>0.12</v>
      </c>
      <c r="AB56" s="13">
        <v>2025</v>
      </c>
      <c r="AC56" s="13">
        <v>2</v>
      </c>
      <c r="AD56" s="13" t="str">
        <v>EAST</v>
      </c>
      <c r="AE56" s="13" t="str">
        <v>C49SHA20250225/HZY</v>
      </c>
      <c r="AF56" s="13" t="str">
        <v>浙江科至</v>
      </c>
      <c r="AG56" s="13" t="str">
        <v>YSM10</v>
      </c>
      <c r="AH56" s="13">
        <v>1</v>
      </c>
      <c r="AI56" s="92" t="str">
        <v>RMB</v>
      </c>
      <c r="AJ56" s="118">
        <v>420000</v>
      </c>
      <c r="AK56" s="97">
        <v>1.073</v>
      </c>
      <c r="AL56" s="92">
        <v>398814.15929203539</v>
      </c>
      <c r="AM56" s="227">
        <v>0.12</v>
      </c>
    </row>
    <row r="57" spans="1:39">
      <c r="A57" s="103"/>
      <c r="B57" s="40"/>
      <c r="P57" s="13">
        <v>2025</v>
      </c>
      <c r="Q57" s="13">
        <v>2</v>
      </c>
      <c r="R57" s="13" t="str">
        <v>SOUTH</v>
      </c>
      <c r="S57" s="13" t="str">
        <v>C49SZX20250005SX</v>
      </c>
      <c r="T57" s="13" t="str">
        <v>东陆</v>
      </c>
      <c r="U57" s="13" t="str">
        <v>YSM20R</v>
      </c>
      <c r="V57" s="13">
        <v>1</v>
      </c>
      <c r="W57" s="92" t="str">
        <v>JPY</v>
      </c>
      <c r="X57" s="97">
        <v>5.11E-2</v>
      </c>
      <c r="Y57" s="92">
        <v>761390</v>
      </c>
      <c r="Z57" s="227">
        <v>0.12</v>
      </c>
      <c r="AB57" s="13">
        <v>2025</v>
      </c>
      <c r="AC57" s="13">
        <v>2</v>
      </c>
      <c r="AD57" s="13" t="str">
        <v>SOUTH</v>
      </c>
      <c r="AE57" s="13" t="str">
        <v>C49SZX20250029JY</v>
      </c>
      <c r="AF57" s="13" t="str">
        <v>建航</v>
      </c>
      <c r="AG57" s="13" t="str">
        <v>YSM10</v>
      </c>
      <c r="AH57" s="13">
        <v>1</v>
      </c>
      <c r="AI57" s="92" t="str">
        <v>RMB</v>
      </c>
      <c r="AJ57" s="118">
        <v>402500</v>
      </c>
      <c r="AK57" s="97">
        <v>1.073</v>
      </c>
      <c r="AL57" s="92">
        <v>382196.90265486727</v>
      </c>
      <c r="AM57" s="227">
        <v>0.12</v>
      </c>
    </row>
    <row r="58" spans="1:39">
      <c r="A58" s="103"/>
      <c r="B58" s="40"/>
      <c r="P58" s="13">
        <v>2025</v>
      </c>
      <c r="Q58" s="13">
        <v>2</v>
      </c>
      <c r="R58" s="13" t="str">
        <v>SOUTH</v>
      </c>
      <c r="S58" s="13" t="str">
        <v>C49SZX20250005SX</v>
      </c>
      <c r="T58" s="13" t="str">
        <v>东陆</v>
      </c>
      <c r="U58" s="13" t="str">
        <v>YSM20R</v>
      </c>
      <c r="V58" s="13">
        <v>1</v>
      </c>
      <c r="W58" s="92" t="str">
        <v>JPY</v>
      </c>
      <c r="X58" s="97">
        <v>5.11E-2</v>
      </c>
      <c r="Y58" s="92">
        <v>761390</v>
      </c>
      <c r="Z58" s="227">
        <v>0.12</v>
      </c>
      <c r="AB58" s="13">
        <v>2025</v>
      </c>
      <c r="AC58" s="13">
        <v>2</v>
      </c>
      <c r="AD58" s="13" t="str">
        <v>SOUTH</v>
      </c>
      <c r="AE58" s="13" t="str">
        <v>C49SZX20250029JY</v>
      </c>
      <c r="AF58" s="13" t="str">
        <v>建航</v>
      </c>
      <c r="AG58" s="13" t="str">
        <v>YSM10</v>
      </c>
      <c r="AH58" s="13">
        <v>1</v>
      </c>
      <c r="AI58" s="92" t="str">
        <v>RMB</v>
      </c>
      <c r="AJ58" s="118">
        <v>402500</v>
      </c>
      <c r="AK58" s="97">
        <v>1.073</v>
      </c>
      <c r="AL58" s="92">
        <v>382196.90265486727</v>
      </c>
      <c r="AM58" s="227">
        <v>0.12</v>
      </c>
    </row>
    <row r="59" spans="1:39">
      <c r="A59" s="103"/>
      <c r="B59" s="40"/>
      <c r="P59" s="13">
        <v>2025</v>
      </c>
      <c r="Q59" s="13">
        <v>2</v>
      </c>
      <c r="R59" s="13" t="str">
        <v>SOUTH</v>
      </c>
      <c r="S59" s="13" t="str">
        <v>C49SZX20250007JL</v>
      </c>
      <c r="T59" s="13" t="str">
        <v>倍斯特</v>
      </c>
      <c r="U59" s="13" t="str">
        <v>YSM20R</v>
      </c>
      <c r="V59" s="13">
        <v>1</v>
      </c>
      <c r="W59" s="92" t="str">
        <v>JPY</v>
      </c>
      <c r="X59" s="97">
        <v>5.11E-2</v>
      </c>
      <c r="Y59" s="92">
        <v>656124</v>
      </c>
      <c r="Z59" s="227">
        <v>0.12</v>
      </c>
      <c r="AB59" s="13">
        <v>2025</v>
      </c>
      <c r="AC59" s="13">
        <v>2</v>
      </c>
      <c r="AD59" s="13" t="str">
        <v>SOUTH</v>
      </c>
      <c r="AE59" s="13" t="str">
        <v>C49SZX20250026JY</v>
      </c>
      <c r="AF59" s="13" t="str">
        <v>捷舜诚</v>
      </c>
      <c r="AG59" s="13" t="str">
        <v>YSM10</v>
      </c>
      <c r="AH59" s="13">
        <v>1</v>
      </c>
      <c r="AI59" s="92" t="str">
        <v>RMB</v>
      </c>
      <c r="AJ59" s="118">
        <v>375000</v>
      </c>
      <c r="AK59" s="97">
        <v>1.073</v>
      </c>
      <c r="AL59" s="92">
        <v>356084.0707964602</v>
      </c>
      <c r="AM59" s="227">
        <v>0.12</v>
      </c>
    </row>
    <row r="60" spans="1:39">
      <c r="A60" s="103"/>
      <c r="B60" s="40"/>
      <c r="P60" s="13">
        <v>2025</v>
      </c>
      <c r="Q60" s="13">
        <v>2</v>
      </c>
      <c r="R60" s="13" t="str">
        <v>SOUTH</v>
      </c>
      <c r="S60" s="13" t="str">
        <v>C49SZX20250007JL</v>
      </c>
      <c r="T60" s="13" t="str">
        <v>倍斯特</v>
      </c>
      <c r="U60" s="13" t="str">
        <v>YSM20R</v>
      </c>
      <c r="V60" s="13">
        <v>1</v>
      </c>
      <c r="W60" s="92" t="str">
        <v>JPY</v>
      </c>
      <c r="X60" s="97">
        <v>5.11E-2</v>
      </c>
      <c r="Y60" s="92">
        <v>656124</v>
      </c>
      <c r="Z60" s="227">
        <v>0.12</v>
      </c>
      <c r="AB60" s="13">
        <v>2025</v>
      </c>
      <c r="AC60" s="13">
        <v>2</v>
      </c>
      <c r="AD60" s="13" t="str">
        <v>SOUTH</v>
      </c>
      <c r="AE60" s="13" t="str">
        <v>C49SZX20250032SX</v>
      </c>
      <c r="AF60" s="13" t="str">
        <v>众一卓越</v>
      </c>
      <c r="AG60" s="13" t="str">
        <v>YSM10</v>
      </c>
      <c r="AH60" s="13">
        <v>1</v>
      </c>
      <c r="AI60" s="92" t="str">
        <v>RMB</v>
      </c>
      <c r="AJ60" s="118">
        <v>480000</v>
      </c>
      <c r="AK60" s="97">
        <v>1.073</v>
      </c>
      <c r="AL60" s="92">
        <v>455787.61061946902</v>
      </c>
      <c r="AM60" s="227">
        <v>0.12</v>
      </c>
    </row>
    <row r="61" spans="1:39">
      <c r="A61" s="103"/>
      <c r="B61" s="40"/>
      <c r="P61" s="13">
        <v>2025</v>
      </c>
      <c r="Q61" s="13">
        <v>2</v>
      </c>
      <c r="R61" s="13" t="str">
        <v>SOUTH</v>
      </c>
      <c r="S61" s="13" t="str">
        <v>C49SZX20250011SQ</v>
      </c>
      <c r="T61" s="13" t="str">
        <v>旭宇盛翔</v>
      </c>
      <c r="U61" s="13" t="str">
        <v>YSM20R</v>
      </c>
      <c r="V61" s="13">
        <v>1</v>
      </c>
      <c r="W61" s="92" t="str">
        <v>JPY</v>
      </c>
      <c r="X61" s="97">
        <v>5.11E-2</v>
      </c>
      <c r="Y61" s="90">
        <v>817600</v>
      </c>
      <c r="Z61" s="227">
        <v>0.12</v>
      </c>
      <c r="AB61" s="13">
        <v>2025</v>
      </c>
      <c r="AC61" s="13">
        <v>2</v>
      </c>
      <c r="AD61" s="13" t="str">
        <v>SOUTH</v>
      </c>
      <c r="AE61" s="13" t="str">
        <v>C49SZX20250032SX</v>
      </c>
      <c r="AF61" s="13" t="str">
        <v>众一卓越</v>
      </c>
      <c r="AG61" s="13" t="str">
        <v>YSM10</v>
      </c>
      <c r="AH61" s="13">
        <v>1</v>
      </c>
      <c r="AI61" s="92" t="str">
        <v>RMB</v>
      </c>
      <c r="AJ61" s="118">
        <v>480000</v>
      </c>
      <c r="AK61" s="97">
        <v>1.073</v>
      </c>
      <c r="AL61" s="92">
        <v>455787.61061946902</v>
      </c>
      <c r="AM61" s="227">
        <v>0.12</v>
      </c>
    </row>
    <row r="62" spans="1:39">
      <c r="A62" s="103"/>
      <c r="B62" s="40"/>
      <c r="P62" s="13">
        <v>2025</v>
      </c>
      <c r="Q62" s="13">
        <v>2</v>
      </c>
      <c r="R62" s="13" t="str">
        <v>EAST</v>
      </c>
      <c r="S62" s="13" t="str">
        <v>C49SHA20250107/TWB</v>
      </c>
      <c r="T62" s="13" t="str">
        <v>紫光未来科技（杭州）</v>
      </c>
      <c r="U62" s="13" t="str">
        <v>YSM20R</v>
      </c>
      <c r="V62" s="13">
        <v>1</v>
      </c>
      <c r="W62" s="92" t="str">
        <v>RMB</v>
      </c>
      <c r="X62" s="97">
        <v>1.073</v>
      </c>
      <c r="Y62" s="90">
        <v>837984.51327433635</v>
      </c>
      <c r="Z62" s="227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7"/>
    </row>
    <row r="63" spans="1:39">
      <c r="A63" s="103"/>
      <c r="B63" s="40"/>
      <c r="P63" s="13">
        <v>2025</v>
      </c>
      <c r="Q63" s="13">
        <v>2</v>
      </c>
      <c r="R63" s="13" t="str">
        <v>EAST</v>
      </c>
      <c r="S63" s="13" t="str">
        <v>C49SHA20250107/TWB</v>
      </c>
      <c r="T63" s="13" t="str">
        <v>紫光未来科技（杭州）</v>
      </c>
      <c r="U63" s="13" t="str">
        <v>YSM20R</v>
      </c>
      <c r="V63" s="13">
        <v>1</v>
      </c>
      <c r="W63" s="92" t="str">
        <v>RMB</v>
      </c>
      <c r="X63" s="97">
        <v>1.073</v>
      </c>
      <c r="Y63" s="90">
        <v>837984.51327433635</v>
      </c>
      <c r="Z63" s="227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7"/>
    </row>
    <row r="64" spans="1:39">
      <c r="A64" s="103"/>
      <c r="B64" s="40"/>
      <c r="P64" s="13">
        <v>2025</v>
      </c>
      <c r="Q64" s="13">
        <v>2</v>
      </c>
      <c r="R64" s="13" t="str">
        <v>EAST</v>
      </c>
      <c r="S64" s="13" t="str">
        <v>C49SHA20250107/TWB</v>
      </c>
      <c r="T64" s="13" t="str">
        <v>紫光未来科技（杭州）</v>
      </c>
      <c r="U64" s="13" t="str">
        <v>YSM10</v>
      </c>
      <c r="V64" s="13">
        <v>1</v>
      </c>
      <c r="W64" s="92" t="str">
        <v>RMB</v>
      </c>
      <c r="X64" s="97">
        <v>1.073</v>
      </c>
      <c r="Y64" s="90">
        <v>837984.51327433635</v>
      </c>
      <c r="Z64" s="227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7"/>
    </row>
    <row r="65" spans="1:39">
      <c r="A65" s="103"/>
      <c r="B65" s="40"/>
      <c r="P65" s="13">
        <v>2025</v>
      </c>
      <c r="Q65" s="13">
        <v>2</v>
      </c>
      <c r="R65" s="13" t="str">
        <v>EAST</v>
      </c>
      <c r="S65" s="13" t="str">
        <v>C49SHA20250107/TWB</v>
      </c>
      <c r="T65" s="13" t="str">
        <v>紫光未来科技（杭州）</v>
      </c>
      <c r="U65" s="13" t="str">
        <v>YSM10</v>
      </c>
      <c r="V65" s="13">
        <v>1</v>
      </c>
      <c r="W65" s="92" t="str">
        <v>RMB</v>
      </c>
      <c r="X65" s="97">
        <v>1.073</v>
      </c>
      <c r="Y65" s="90">
        <v>837984.51327433635</v>
      </c>
      <c r="Z65" s="227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7"/>
    </row>
    <row r="66" spans="1:39">
      <c r="A66" s="103"/>
      <c r="B66" s="40"/>
      <c r="P66" s="13">
        <v>2025</v>
      </c>
      <c r="Q66" s="13">
        <v>2</v>
      </c>
      <c r="R66" s="13" t="str">
        <v>SOUTH</v>
      </c>
      <c r="S66" s="13" t="str">
        <v>C49SZX20250013MZ</v>
      </c>
      <c r="T66" s="13" t="str">
        <v>魔乐视</v>
      </c>
      <c r="U66" s="13" t="str">
        <v>YSM20R</v>
      </c>
      <c r="V66" s="13">
        <v>1</v>
      </c>
      <c r="W66" s="92" t="str">
        <v>JPY</v>
      </c>
      <c r="X66" s="97">
        <v>5.11E-2</v>
      </c>
      <c r="Y66" s="90">
        <v>654080</v>
      </c>
      <c r="Z66" s="227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7"/>
    </row>
    <row r="67" spans="1:39">
      <c r="A67" s="103"/>
      <c r="B67" s="40"/>
      <c r="P67" s="13">
        <v>2025</v>
      </c>
      <c r="Q67" s="13">
        <v>2</v>
      </c>
      <c r="R67" s="13" t="str">
        <v>SOUTH</v>
      </c>
      <c r="S67" s="13" t="str">
        <v>C49SZX20250013MZ</v>
      </c>
      <c r="T67" s="13" t="str">
        <v>魔乐视</v>
      </c>
      <c r="U67" s="13" t="str">
        <v>YSM20R</v>
      </c>
      <c r="V67" s="13">
        <v>1</v>
      </c>
      <c r="W67" s="92" t="str">
        <v>JPY</v>
      </c>
      <c r="X67" s="97">
        <v>5.11E-2</v>
      </c>
      <c r="Y67" s="90">
        <v>654080</v>
      </c>
      <c r="Z67" s="227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7"/>
    </row>
    <row r="68" spans="1:39">
      <c r="A68" s="103"/>
      <c r="B68" s="40"/>
      <c r="P68" s="13">
        <v>2025</v>
      </c>
      <c r="Q68" s="13">
        <v>2</v>
      </c>
      <c r="R68" s="13" t="str">
        <v>WEST</v>
      </c>
      <c r="S68" s="13" t="str">
        <v>C49CTU20250118/FZM</v>
      </c>
      <c r="T68" s="13" t="str">
        <v>四川蓝景光电</v>
      </c>
      <c r="U68" s="13" t="str">
        <v>YSM10</v>
      </c>
      <c r="V68" s="13">
        <v>1</v>
      </c>
      <c r="W68" s="92" t="str">
        <v>RMB</v>
      </c>
      <c r="X68" s="97">
        <v>1.073</v>
      </c>
      <c r="Y68" s="90">
        <v>402633.27964601771</v>
      </c>
      <c r="Z68" s="227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7"/>
    </row>
    <row r="69" spans="1:39">
      <c r="A69" s="103"/>
      <c r="B69" s="40"/>
      <c r="P69" s="13">
        <v>2025</v>
      </c>
      <c r="Q69" s="13">
        <v>2</v>
      </c>
      <c r="R69" s="13" t="str">
        <v>WEST</v>
      </c>
      <c r="S69" s="13" t="str">
        <v>C49CTU20250118/FZM</v>
      </c>
      <c r="T69" s="13" t="str">
        <v>四川蓝景光电</v>
      </c>
      <c r="U69" s="13" t="str">
        <v>YSM10</v>
      </c>
      <c r="V69" s="13">
        <v>1</v>
      </c>
      <c r="W69" s="92" t="str">
        <v>RMB</v>
      </c>
      <c r="X69" s="97">
        <v>1.073</v>
      </c>
      <c r="Y69" s="90">
        <v>402633.27964601771</v>
      </c>
      <c r="Z69" s="227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7"/>
    </row>
    <row r="70" spans="1:39">
      <c r="A70" s="103"/>
      <c r="B70" s="40"/>
      <c r="P70" s="13">
        <v>2025</v>
      </c>
      <c r="Q70" s="13">
        <v>2</v>
      </c>
      <c r="R70" s="13" t="str">
        <v>WEST</v>
      </c>
      <c r="S70" s="13" t="str">
        <v>C28XIY20250122/LJY</v>
      </c>
      <c r="T70" s="13" t="str">
        <v>河南铨宝</v>
      </c>
      <c r="U70" s="13" t="str">
        <v>YSi-V</v>
      </c>
      <c r="V70" s="13">
        <v>1</v>
      </c>
      <c r="W70" s="92" t="str">
        <v>RMB</v>
      </c>
      <c r="X70" s="97">
        <v>1.073</v>
      </c>
      <c r="Y70" s="90">
        <v>427300.88495575223</v>
      </c>
      <c r="Z70" s="227">
        <v>0.12</v>
      </c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7"/>
    </row>
    <row r="71" spans="1:39">
      <c r="A71" s="103"/>
      <c r="B71" s="40"/>
      <c r="P71" s="13">
        <v>2025</v>
      </c>
      <c r="Q71" s="13">
        <v>2</v>
      </c>
      <c r="R71" s="13" t="str">
        <v>WEST</v>
      </c>
      <c r="S71" s="13" t="str">
        <v>C28XIY20250122/LJY</v>
      </c>
      <c r="T71" s="13" t="str">
        <v>河南铨宝</v>
      </c>
      <c r="U71" s="13" t="str">
        <v>YSi-V</v>
      </c>
      <c r="V71" s="13">
        <v>1</v>
      </c>
      <c r="W71" s="92" t="str">
        <v>RMB</v>
      </c>
      <c r="X71" s="97">
        <v>1.073</v>
      </c>
      <c r="Y71" s="90">
        <v>427300.88495575223</v>
      </c>
      <c r="Z71" s="227">
        <v>0.12</v>
      </c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7"/>
    </row>
    <row r="72" spans="1:39">
      <c r="A72" s="103"/>
      <c r="B72" s="40"/>
      <c r="P72" s="13">
        <v>2025</v>
      </c>
      <c r="Q72" s="13">
        <v>2</v>
      </c>
      <c r="R72" s="13" t="str">
        <v>NORTH</v>
      </c>
      <c r="S72" s="13" t="str">
        <v>C49BJS20250218XHH</v>
      </c>
      <c r="T72" s="13" t="str">
        <v>北京玉瑞飞鸿</v>
      </c>
      <c r="U72" s="13" t="str">
        <v>YSM20R</v>
      </c>
      <c r="V72" s="13">
        <v>1</v>
      </c>
      <c r="W72" s="92" t="str">
        <v>RMB</v>
      </c>
      <c r="X72" s="97">
        <v>1.073</v>
      </c>
      <c r="Y72" s="90">
        <v>664690.26548672561</v>
      </c>
      <c r="Z72" s="227">
        <v>0.12</v>
      </c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7"/>
    </row>
    <row r="73" spans="1:39">
      <c r="A73" s="103"/>
      <c r="B73" s="40"/>
      <c r="P73" s="13">
        <v>2025</v>
      </c>
      <c r="Q73" s="13">
        <v>2</v>
      </c>
      <c r="R73" s="13" t="str">
        <v>NORTH</v>
      </c>
      <c r="S73" s="13" t="str">
        <v>C49BJS20250218XHH</v>
      </c>
      <c r="T73" s="13" t="str">
        <v>北京玉瑞飞鸿</v>
      </c>
      <c r="U73" s="13" t="str">
        <v>YSM20R</v>
      </c>
      <c r="V73" s="13">
        <v>1</v>
      </c>
      <c r="W73" s="92" t="str">
        <v>RMB</v>
      </c>
      <c r="X73" s="97">
        <v>1.073</v>
      </c>
      <c r="Y73" s="90">
        <v>664690.26548672561</v>
      </c>
      <c r="Z73" s="227">
        <v>0.12</v>
      </c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7"/>
    </row>
    <row r="74" spans="1:39">
      <c r="A74" s="103"/>
      <c r="B74" s="40"/>
      <c r="P74" s="13">
        <v>2025</v>
      </c>
      <c r="Q74" s="13">
        <v>2</v>
      </c>
      <c r="R74" s="13" t="str">
        <v>NORTH</v>
      </c>
      <c r="S74" s="13" t="str">
        <v>C49BJS20250218XHH</v>
      </c>
      <c r="T74" s="13" t="str">
        <v>北京玉瑞飞鸿</v>
      </c>
      <c r="U74" s="13" t="str">
        <v>YSM10</v>
      </c>
      <c r="V74" s="13">
        <v>1</v>
      </c>
      <c r="W74" s="92" t="str">
        <v>RMB</v>
      </c>
      <c r="X74" s="97">
        <v>1.073</v>
      </c>
      <c r="Y74" s="90">
        <v>474778.76106194692</v>
      </c>
      <c r="Z74" s="227">
        <v>0.12</v>
      </c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7"/>
    </row>
    <row r="75" spans="1:39">
      <c r="A75" s="103"/>
      <c r="B75" s="40"/>
      <c r="P75" s="13">
        <v>2025</v>
      </c>
      <c r="Q75" s="13">
        <v>2</v>
      </c>
      <c r="R75" s="13" t="str">
        <v>EAST</v>
      </c>
      <c r="S75" s="13" t="str">
        <v>C49SHA20250124/HZY</v>
      </c>
      <c r="T75" s="13" t="str">
        <v>宁波市环亚</v>
      </c>
      <c r="U75" s="13" t="str">
        <v>YSM10</v>
      </c>
      <c r="V75" s="13">
        <v>1</v>
      </c>
      <c r="W75" s="92" t="str">
        <v>RMB</v>
      </c>
      <c r="X75" s="97">
        <v>1.073</v>
      </c>
      <c r="Y75" s="90">
        <v>664690.26548672561</v>
      </c>
      <c r="Z75" s="227">
        <v>0.12</v>
      </c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7"/>
    </row>
    <row r="76" spans="1:39">
      <c r="A76" s="103"/>
      <c r="B76" s="40"/>
      <c r="P76" s="13">
        <v>2025</v>
      </c>
      <c r="Q76" s="13">
        <v>2</v>
      </c>
      <c r="R76" s="13" t="str">
        <v>EAST</v>
      </c>
      <c r="S76" s="13" t="str">
        <v>C49SHA20250124/HZY</v>
      </c>
      <c r="T76" s="13" t="str">
        <v>宁波市环亚</v>
      </c>
      <c r="U76" s="13" t="str">
        <v>YSM20R</v>
      </c>
      <c r="V76" s="13">
        <v>1</v>
      </c>
      <c r="W76" s="92" t="str">
        <v>RMB</v>
      </c>
      <c r="X76" s="97">
        <v>1.073</v>
      </c>
      <c r="Y76" s="90">
        <v>427300.88495575223</v>
      </c>
      <c r="Z76" s="227">
        <v>0.12</v>
      </c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7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7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7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7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7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7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7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7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7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7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7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7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7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7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7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7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7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7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7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7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7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7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7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7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7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7"/>
      <c r="AA89" s="13"/>
      <c r="AB89" s="13"/>
      <c r="AC89" s="13"/>
      <c r="AD89" s="13"/>
      <c r="AE89" s="13"/>
      <c r="AF89" s="13"/>
      <c r="AM89" s="227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7"/>
      <c r="AA90" s="13"/>
      <c r="AB90" s="13"/>
      <c r="AC90" s="13"/>
      <c r="AD90" s="13"/>
      <c r="AE90" s="13"/>
      <c r="AF90" s="13"/>
      <c r="AM90" s="227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7"/>
      <c r="AA91" s="13"/>
      <c r="AB91" s="13"/>
      <c r="AC91" s="13"/>
      <c r="AD91" s="13"/>
      <c r="AE91" s="13"/>
      <c r="AF91" s="13"/>
      <c r="AM91" s="227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7"/>
      <c r="AA92" s="13"/>
      <c r="AB92" s="13"/>
      <c r="AC92" s="13"/>
      <c r="AD92" s="13"/>
      <c r="AE92" s="13"/>
      <c r="AF92" s="13"/>
      <c r="AM92" s="227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7"/>
      <c r="AA93" s="13"/>
      <c r="AB93" s="13"/>
      <c r="AC93" s="13"/>
      <c r="AD93" s="13"/>
      <c r="AE93" s="13"/>
      <c r="AF93" s="13"/>
      <c r="AM93" s="227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7"/>
      <c r="AA94" s="13"/>
      <c r="AB94" s="13"/>
      <c r="AC94" s="13"/>
      <c r="AD94" s="13"/>
      <c r="AE94" s="13"/>
      <c r="AF94" s="13"/>
      <c r="AM94" s="227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7"/>
      <c r="AA95" s="13"/>
      <c r="AB95" s="13"/>
      <c r="AC95" s="13"/>
      <c r="AD95" s="13"/>
      <c r="AE95" s="13"/>
      <c r="AF95" s="13"/>
      <c r="AM95" s="227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7"/>
      <c r="AA96" s="13"/>
      <c r="AB96" s="13"/>
      <c r="AC96" s="13"/>
      <c r="AM96" s="227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7"/>
      <c r="AA97" s="13"/>
      <c r="AB97" s="13"/>
      <c r="AC97" s="13"/>
      <c r="AM97" s="227"/>
    </row>
    <row r="98" spans="1:39">
      <c r="A98" s="103"/>
      <c r="B98" s="40"/>
      <c r="T98" s="13"/>
      <c r="U98" s="13"/>
      <c r="V98" s="13"/>
      <c r="W98" s="90"/>
      <c r="X98" s="97"/>
      <c r="Y98" s="90"/>
      <c r="Z98" s="227"/>
      <c r="AA98" s="13"/>
      <c r="AB98" s="13"/>
      <c r="AC98" s="13"/>
      <c r="AM98" s="227"/>
    </row>
    <row r="99" spans="1:39">
      <c r="A99" s="103"/>
      <c r="B99" s="40"/>
      <c r="T99" s="13"/>
      <c r="U99" s="13"/>
      <c r="V99" s="13"/>
      <c r="W99" s="90"/>
      <c r="X99" s="97"/>
      <c r="Y99" s="90"/>
      <c r="Z99" s="227"/>
      <c r="AA99" s="13"/>
      <c r="AB99" s="13"/>
      <c r="AC99" s="13"/>
      <c r="AM99" s="227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7"/>
      <c r="AA100" s="13"/>
      <c r="AB100" s="13"/>
      <c r="AC100" s="13"/>
      <c r="AM100" s="227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7"/>
      <c r="AA101" s="13"/>
      <c r="AB101" s="13"/>
      <c r="AC101" s="13"/>
      <c r="AM101" s="227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7"/>
      <c r="AA102" s="13"/>
      <c r="AB102" s="13"/>
      <c r="AC102" s="13"/>
      <c r="AM102" s="227"/>
    </row>
    <row r="103" spans="1:39">
      <c r="A103" s="103"/>
      <c r="B103" s="40"/>
      <c r="V103" s="13"/>
      <c r="W103" s="90"/>
      <c r="X103" s="97"/>
      <c r="Y103" s="90"/>
      <c r="Z103" s="227"/>
      <c r="AA103" s="13"/>
      <c r="AB103" s="13"/>
      <c r="AC103" s="13"/>
      <c r="AM103" s="227"/>
    </row>
    <row r="104" spans="1:39">
      <c r="A104" s="103"/>
      <c r="B104" s="40"/>
      <c r="V104" s="13"/>
      <c r="W104" s="90"/>
      <c r="X104" s="97"/>
      <c r="Y104" s="90"/>
      <c r="Z104" s="227"/>
      <c r="AA104" s="13"/>
      <c r="AB104" s="13"/>
      <c r="AC104" s="13"/>
      <c r="AM104" s="227"/>
    </row>
    <row r="105" spans="1:39">
      <c r="A105" s="103"/>
      <c r="B105" s="40"/>
      <c r="V105" s="13"/>
      <c r="W105" s="90"/>
      <c r="X105" s="97"/>
      <c r="Y105" s="90"/>
      <c r="Z105" s="227"/>
      <c r="AA105" s="13"/>
      <c r="AB105" s="13"/>
      <c r="AC105" s="13"/>
      <c r="AM105" s="227"/>
    </row>
    <row r="106" spans="1:39">
      <c r="A106" s="103"/>
      <c r="B106" s="40"/>
      <c r="V106" s="13"/>
      <c r="W106" s="90"/>
      <c r="X106" s="97"/>
      <c r="Y106" s="90"/>
      <c r="Z106" s="227"/>
      <c r="AA106" s="13"/>
      <c r="AB106" s="13"/>
      <c r="AC106" s="13"/>
      <c r="AM106" s="227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4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4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7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7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7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7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7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7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7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7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7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7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7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7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7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7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7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7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7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7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7"/>
    </row>
    <row r="128" spans="1:39">
      <c r="A128" s="103"/>
      <c r="B128" s="40"/>
      <c r="V128" s="13"/>
      <c r="X128" s="97"/>
      <c r="AA128" s="13"/>
      <c r="AB128" s="13"/>
      <c r="AC128" s="13"/>
      <c r="AM128" s="227"/>
    </row>
    <row r="129" spans="1:39">
      <c r="A129" s="103"/>
      <c r="B129" s="40"/>
      <c r="V129" s="13"/>
      <c r="X129" s="97"/>
      <c r="AA129" s="13"/>
      <c r="AB129" s="13"/>
      <c r="AC129" s="13"/>
      <c r="AM129" s="227"/>
    </row>
    <row r="130" spans="1:39">
      <c r="A130" s="103"/>
      <c r="B130" s="40"/>
      <c r="V130" s="13"/>
      <c r="X130" s="97"/>
      <c r="AA130" s="13"/>
      <c r="AB130" s="13"/>
      <c r="AC130" s="13"/>
      <c r="AM130" s="227"/>
    </row>
    <row r="131" spans="1:39">
      <c r="A131" s="103"/>
      <c r="B131" s="40"/>
      <c r="V131" s="13"/>
      <c r="X131" s="97"/>
      <c r="AA131" s="13"/>
      <c r="AB131" s="13"/>
      <c r="AC131" s="13"/>
      <c r="AM131" s="227"/>
    </row>
    <row r="132" spans="1:39">
      <c r="A132" s="103"/>
      <c r="B132" s="40"/>
      <c r="V132" s="13"/>
      <c r="X132" s="97"/>
      <c r="AA132" s="13"/>
      <c r="AB132" s="13"/>
      <c r="AC132" s="13"/>
      <c r="AM132" s="227"/>
    </row>
    <row r="133" spans="1:39">
      <c r="A133" s="103"/>
      <c r="B133" s="40"/>
      <c r="V133" s="13"/>
      <c r="X133" s="97"/>
      <c r="AA133" s="13"/>
      <c r="AB133" s="13"/>
      <c r="AC133" s="13"/>
      <c r="AM133" s="227"/>
    </row>
    <row r="134" spans="1:39">
      <c r="A134" s="103"/>
      <c r="B134" s="40"/>
      <c r="V134" s="13"/>
      <c r="X134" s="97"/>
      <c r="AA134" s="13"/>
      <c r="AB134" s="13"/>
      <c r="AC134" s="13"/>
      <c r="AM134" s="227"/>
    </row>
    <row r="135" spans="1:39">
      <c r="A135" s="103"/>
      <c r="B135" s="40"/>
      <c r="V135" s="13"/>
      <c r="X135" s="97"/>
      <c r="AA135" s="13"/>
      <c r="AB135" s="13"/>
      <c r="AC135" s="13"/>
      <c r="AM135" s="227"/>
    </row>
    <row r="136" spans="1:39">
      <c r="A136" s="103"/>
      <c r="B136" s="40"/>
      <c r="V136" s="13"/>
      <c r="X136" s="97"/>
      <c r="AA136" s="13"/>
      <c r="AB136" s="13"/>
      <c r="AC136" s="13"/>
      <c r="AM136" s="227"/>
    </row>
    <row r="137" spans="1:39">
      <c r="A137" s="103"/>
      <c r="B137" s="40"/>
      <c r="V137" s="13"/>
      <c r="X137" s="97"/>
      <c r="AA137" s="13"/>
      <c r="AB137" s="13"/>
      <c r="AC137" s="13"/>
      <c r="AM137" s="227"/>
    </row>
    <row r="138" spans="1:39">
      <c r="A138" s="103"/>
      <c r="B138" s="40"/>
      <c r="V138" s="13"/>
      <c r="X138" s="97"/>
      <c r="AA138" s="13"/>
      <c r="AB138" s="13"/>
      <c r="AC138" s="13"/>
      <c r="AM138" s="227"/>
    </row>
    <row r="139" spans="1:39">
      <c r="A139" s="103"/>
      <c r="B139" s="40"/>
      <c r="V139" s="13"/>
      <c r="X139" s="97"/>
      <c r="AA139" s="13"/>
      <c r="AB139" s="13"/>
      <c r="AC139" s="13"/>
      <c r="AM139" s="227"/>
    </row>
    <row r="140" spans="1:39">
      <c r="A140" s="103"/>
      <c r="B140" s="40"/>
      <c r="V140" s="13"/>
      <c r="X140" s="97"/>
      <c r="AA140" s="13"/>
      <c r="AB140" s="13"/>
      <c r="AC140" s="13"/>
      <c r="AM140" s="227"/>
    </row>
    <row r="141" spans="1:39">
      <c r="A141" s="103"/>
      <c r="B141" s="40"/>
      <c r="V141" s="13"/>
      <c r="X141" s="97"/>
      <c r="AA141" s="13"/>
      <c r="AB141" s="13"/>
      <c r="AC141" s="13"/>
      <c r="AM141" s="227"/>
    </row>
    <row r="142" spans="1:39">
      <c r="A142" s="103"/>
      <c r="B142" s="40"/>
      <c r="V142" s="13"/>
      <c r="X142" s="97"/>
      <c r="AA142" s="13"/>
      <c r="AB142" s="13"/>
      <c r="AC142" s="13"/>
      <c r="AM142" s="227"/>
    </row>
    <row r="143" spans="1:39">
      <c r="A143" s="103"/>
      <c r="B143" s="40"/>
      <c r="V143" s="13"/>
      <c r="X143" s="97"/>
      <c r="AA143" s="13"/>
      <c r="AB143" s="13"/>
      <c r="AC143" s="13"/>
      <c r="AM143" s="227"/>
    </row>
    <row r="144" spans="1:39">
      <c r="A144" s="103"/>
      <c r="B144" s="40"/>
      <c r="X144" s="97"/>
      <c r="AA144" s="13"/>
      <c r="AB144" s="13"/>
      <c r="AC144" s="13"/>
      <c r="AM144" s="227"/>
    </row>
    <row r="145" spans="1:39">
      <c r="A145" s="103"/>
      <c r="B145" s="40"/>
      <c r="X145" s="97"/>
      <c r="AM145" s="227"/>
    </row>
    <row r="146" spans="1:39">
      <c r="A146" s="103"/>
      <c r="B146" s="40"/>
      <c r="X146" s="97"/>
      <c r="AM146" s="227"/>
    </row>
    <row r="147" spans="1:39">
      <c r="A147" s="103"/>
      <c r="B147" s="40"/>
      <c r="X147" s="97"/>
      <c r="AM147" s="227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2026</v>
      </c>
      <c r="B2" s="15">
        <v>12</v>
      </c>
      <c r="C2" t="s">
        <v>3697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2025</v>
      </c>
      <c r="B3" s="15">
        <v>11</v>
      </c>
      <c r="C3" t="s">
        <v>3696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2024</v>
      </c>
      <c r="B4" s="15">
        <v>10</v>
      </c>
      <c r="C4" t="s">
        <v>3173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2023</v>
      </c>
      <c r="B5" s="15">
        <v>9</v>
      </c>
      <c r="C5" t="s">
        <v>56</v>
      </c>
      <c r="E5" t="s">
        <v>3246</v>
      </c>
      <c r="F5" t="s">
        <v>3247</v>
      </c>
      <c r="G5" s="110">
        <v>43556</v>
      </c>
    </row>
    <row r="6" spans="1:7">
      <c r="A6" s="15">
        <v>2022</v>
      </c>
      <c r="B6" s="15">
        <v>8</v>
      </c>
      <c r="C6" t="s">
        <v>55</v>
      </c>
      <c r="E6" t="s">
        <v>3248</v>
      </c>
      <c r="F6" t="s">
        <v>3249</v>
      </c>
      <c r="G6" s="110">
        <v>43586</v>
      </c>
    </row>
    <row r="7" spans="1:7">
      <c r="A7" s="15">
        <v>2021</v>
      </c>
      <c r="B7" s="15">
        <v>7</v>
      </c>
      <c r="C7" t="s">
        <v>54</v>
      </c>
      <c r="E7" t="s">
        <v>3250</v>
      </c>
      <c r="F7" t="s">
        <v>2071</v>
      </c>
      <c r="G7" s="110">
        <v>43617</v>
      </c>
    </row>
    <row r="8" spans="1:7">
      <c r="A8" s="15">
        <v>2020</v>
      </c>
      <c r="B8" s="15">
        <v>6</v>
      </c>
      <c r="C8" t="s">
        <v>49</v>
      </c>
      <c r="E8" t="s">
        <v>3251</v>
      </c>
      <c r="F8" t="s">
        <v>2075</v>
      </c>
      <c r="G8" s="110">
        <v>43647</v>
      </c>
    </row>
    <row r="9" spans="1:7">
      <c r="A9" s="15">
        <v>2019</v>
      </c>
      <c r="B9" s="15">
        <v>5</v>
      </c>
      <c r="C9" t="s">
        <v>48</v>
      </c>
      <c r="E9" t="s">
        <v>3252</v>
      </c>
      <c r="F9" t="s">
        <v>3253</v>
      </c>
      <c r="G9" s="110">
        <v>43678</v>
      </c>
    </row>
    <row r="10" spans="1:7">
      <c r="A10" s="15">
        <v>2018</v>
      </c>
      <c r="B10" s="15">
        <v>4</v>
      </c>
      <c r="C10" t="s">
        <v>42</v>
      </c>
      <c r="E10" t="s">
        <v>3254</v>
      </c>
      <c r="F10" t="s">
        <v>3255</v>
      </c>
      <c r="G10" s="110">
        <v>43709</v>
      </c>
    </row>
    <row r="11" spans="1:7">
      <c r="A11" s="15">
        <v>2017</v>
      </c>
      <c r="B11" s="15">
        <v>3</v>
      </c>
      <c r="C11" s="15" t="s">
        <v>186</v>
      </c>
      <c r="E11" t="s">
        <v>3256</v>
      </c>
      <c r="F11" t="s">
        <v>3257</v>
      </c>
      <c r="G11" s="110">
        <v>43739</v>
      </c>
    </row>
    <row r="12" spans="1:7">
      <c r="A12" s="15" t="s">
        <v>186</v>
      </c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3" t="s">
        <v>3270</v>
      </c>
      <c r="G49" s="110">
        <v>44896</v>
      </c>
    </row>
    <row r="50" spans="6:7">
      <c r="F50" s="243" t="s">
        <v>3271</v>
      </c>
      <c r="G50" s="110">
        <v>44927</v>
      </c>
    </row>
    <row r="51" spans="6:7">
      <c r="F51" s="243" t="s">
        <v>3272</v>
      </c>
      <c r="G51" s="110">
        <v>44958</v>
      </c>
    </row>
    <row r="52" spans="6:7">
      <c r="F52" s="243" t="s">
        <v>3274</v>
      </c>
      <c r="G52" s="110">
        <v>44986</v>
      </c>
    </row>
    <row r="53" spans="6:7">
      <c r="F53" s="243" t="s">
        <v>3276</v>
      </c>
      <c r="G53" s="110">
        <v>45017</v>
      </c>
    </row>
    <row r="54" spans="6:7">
      <c r="F54" s="243" t="s">
        <v>3277</v>
      </c>
      <c r="G54" s="110">
        <v>45047</v>
      </c>
    </row>
    <row r="55" spans="6:7">
      <c r="F55" s="243" t="s">
        <v>3279</v>
      </c>
      <c r="G55" s="110">
        <v>45078</v>
      </c>
    </row>
    <row r="56" spans="6:7">
      <c r="F56" s="243" t="s">
        <v>3281</v>
      </c>
      <c r="G56" s="110">
        <v>45108</v>
      </c>
    </row>
    <row r="57" spans="6:7">
      <c r="F57" s="243" t="s">
        <v>3283</v>
      </c>
      <c r="G57" s="110">
        <v>45139</v>
      </c>
    </row>
    <row r="58" spans="6:7">
      <c r="F58" s="243" t="s">
        <v>3285</v>
      </c>
      <c r="G58" s="110">
        <v>45170</v>
      </c>
    </row>
    <row r="59" spans="6:7">
      <c r="F59" s="243" t="s">
        <v>3286</v>
      </c>
      <c r="G59" s="110">
        <v>45200</v>
      </c>
    </row>
    <row r="60" spans="6:7">
      <c r="F60" s="243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purl.org/dc/dcmitype/"/>
    <ds:schemaRef ds:uri="http://purl.org/dc/terms/"/>
    <ds:schemaRef ds:uri="http://schemas.microsoft.com/office/infopath/2007/PartnerControls"/>
    <ds:schemaRef ds:uri="efa1766b-290e-4930-94b4-5079da17b09c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dcec4b07-66e7-4e8f-b2bb-0bd07e3b5177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2025-03-03T03:49:26Z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