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221" documentId="13_ncr:1_{D7B31631-9EC2-A043-AB5E-59F176544080}" xr6:coauthVersionLast="47" xr6:coauthVersionMax="47" xr10:uidLastSave="{5AF7A905-F30F-4655-B7F6-FC7B14C1B012}"/>
  <bookViews>
    <workbookView xWindow="48" yWindow="0" windowWidth="21672" windowHeight="12360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AB3808" i="1" s="1"/>
  <c r="AC3808" i="1" s="1"/>
  <c r="Z3809" i="1"/>
  <c r="Z3810" i="1"/>
  <c r="Z3811" i="1"/>
  <c r="Z3812" i="1"/>
  <c r="Z3813" i="1"/>
  <c r="AB3813" i="1" s="1"/>
  <c r="AC3813" i="1" s="1"/>
  <c r="Z3814" i="1"/>
  <c r="AB3814" i="1" s="1"/>
  <c r="AC3814" i="1" s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AB3810" i="1" s="1"/>
  <c r="AC3810" i="1" s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12" i="1" l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669" i="1" l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I3813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813" i="1" l="1"/>
  <c r="AI3810" i="1"/>
  <c r="AI3809" i="1"/>
  <c r="AI3816" i="1"/>
  <c r="AI3811" i="1"/>
  <c r="AI3805" i="1"/>
  <c r="AI677" i="1"/>
  <c r="AI3797" i="1"/>
  <c r="AJ3797" i="1"/>
  <c r="AJ3798" i="1"/>
  <c r="AI3801" i="1"/>
  <c r="AJ3801" i="1"/>
  <c r="AJ3789" i="1"/>
  <c r="AI3789" i="1"/>
  <c r="AI3793" i="1"/>
  <c r="AJ3793" i="1"/>
  <c r="AI3802" i="1"/>
  <c r="AJ3804" i="1"/>
  <c r="AJ3803" i="1"/>
  <c r="AI3794" i="1"/>
  <c r="AJ3796" i="1"/>
  <c r="AJ3799" i="1"/>
  <c r="AJ3800" i="1"/>
  <c r="AJ3795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K3814" i="1" s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02" i="1"/>
  <c r="AK3802" i="1" s="1"/>
  <c r="AJ3871" i="1"/>
  <c r="AK3871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K3812" i="1" s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J3807" i="1" s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K273" i="1" s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K1553" i="1" s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K530" i="1" s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811" i="1" l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K3807" i="1"/>
  <c r="AJ3805" i="1"/>
  <c r="AK3805" i="1" s="1"/>
  <c r="AK3793" i="1"/>
  <c r="AK3789" i="1"/>
  <c r="AK3801" i="1"/>
  <c r="AK3796" i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5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<sst xmlns="http://schemas.openxmlformats.org/spreadsheetml/2006/main" count="45510" uniqueCount="3629">
  <si>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</si>
  <si>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</si>
  <si>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</si>
  <si>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</si>
  <si>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</si>
  <si>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</si>
  <si>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</si>
  <si>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</si>
  <si>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</si>
  <si>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</si>
  <si>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</si>
  <si>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</si>
  <si>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</si>
  <si>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</si>
  <si>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</si>
  <si>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</si>
  <si>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</si>
  <si>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</si>
  <si>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</si>
  <si>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</si>
  <si>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</si>
  <si>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</si>
  <si>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</si>
  <si>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</si>
  <si>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</si>
  <si>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</si>
  <si>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</si>
  <si>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</si>
  <si>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</si>
  <si>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</si>
  <si>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</si>
  <si>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</si>
  <si>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</si>
  <si>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</si>
  <si>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</si>
  <si>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</si>
  <si>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</si>
  <si>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</si>
  <si>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</si>
  <si>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</si>
  <si>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</si>
  <si>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</si>
  <si>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</si>
  <si>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</si>
  <si>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</si>
  <si>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</si>
  <si>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</si>
  <si>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</si>
  <si>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</si>
  <si>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</si>
  <si>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</si>
  <si>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</si>
  <si>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</si>
  <si>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</si>
  <si>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</si>
  <si>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</si>
  <si>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</si>
  <si>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</si>
  <si>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</si>
  <si>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</si>
  <si>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</si>
  <si>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</si>
  <si>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</si>
  <si>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</si>
  <si>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</si>
  <si>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</si>
  <si>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</si>
  <si>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</si>
  <si>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</si>
  <si>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</si>
  <si>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</si>
  <si>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</si>
  <si>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</si>
  <si>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</si>
  <si>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</si>
  <si>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</si>
  <si>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</si>
  <si>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</si>
  <si>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</si>
  <si>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</si>
  <si>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</si>
  <si>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</si>
  <si>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</si>
  <si>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</si>
  <si>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</si>
  <si>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</si>
  <si>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</si>
  <si>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</si>
  <si>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</si>
  <si>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</si>
  <si>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</si>
  <si>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</si>
  <si>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</si>
  <si>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</si>
  <si>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</si>
  <si>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</si>
  <si>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</si>
  <si>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</si>
  <si>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</si>
  <si>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</si>
  <si>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</si>
  <si>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</si>
  <si>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</si>
  <si>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</si>
  <si>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</si>
  <si>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</si>
  <si>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</si>
  <si>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</si>
  <si>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</si>
  <si>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</si>
  <si>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</si>
  <si>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</si>
  <si>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</si>
  <si>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</si>
  <si>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</si>
  <si>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</si>
  <si>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</si>
  <si>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</si>
  <si>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</si>
  <si>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</si>
  <si>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</si>
  <si>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</si>
  <si>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</si>
  <si>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</si>
  <si>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</si>
  <si>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</si>
  <si>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</si>
  <si>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</si>
  <si>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</si>
  <si>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</si>
  <si>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</si>
  <si>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</si>
  <si>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</si>
  <si>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</si>
  <si>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</si>
  <si>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</si>
  <si>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</si>
  <si>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</si>
  <si>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</si>
  <si>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</si>
  <si>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</si>
  <si>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</si>
  <si>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</si>
  <si>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</si>
  <si>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</si>
  <si>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</si>
  <si>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</si>
  <si>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</si>
  <si>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</si>
  <si>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</si>
  <si>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</si>
  <si>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</si>
  <si>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</si>
  <si>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</si>
  <si>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</si>
  <si>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</si>
  <si>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</si>
  <si>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</si>
  <si>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</si>
  <si>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</si>
  <si>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</si>
  <si>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</si>
  <si>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</si>
  <si>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</si>
  <si>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</si>
  <si>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</si>
  <si>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</si>
  <si>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</si>
  <si>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</si>
  <si>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</si>
  <si>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</si>
  <si>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</si>
  <si>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</si>
  <si>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</si>
  <si>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</si>
  <si>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</si>
  <si>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</si>
  <si>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</si>
  <si>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</si>
  <si>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</si>
  <si>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</si>
  <si>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</si>
  <si>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</si>
  <si>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</si>
  <si>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</si>
  <si>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</si>
  <si>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</si>
  <si>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</si>
  <si>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</si>
  <si>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</si>
  <si>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</si>
  <si>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</si>
  <si>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</si>
  <si>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</si>
  <si>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</si>
  <si>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</si>
  <si>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</si>
  <si>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</si>
  <si>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</si>
  <si>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</si>
  <si>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</si>
  <si>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</si>
  <si>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</si>
  <si>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</si>
  <si>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</si>
  <si>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</si>
  <si>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</si>
  <si>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</si>
  <si>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</si>
  <si>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</si>
  <si>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</si>
  <si>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</si>
  <si>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</si>
  <si>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</si>
  <si>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</si>
  <si>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</si>
  <si>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</si>
  <si>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</si>
  <si>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</si>
  <si>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</si>
  <si>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</si>
  <si>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</si>
  <si>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</si>
  <si>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</si>
  <si>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</si>
  <si>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</si>
  <si>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</si>
  <si>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</si>
  <si>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</si>
  <si>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</si>
  <si>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</si>
  <si>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</si>
  <si>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</si>
  <si>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</si>
  <si>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</si>
  <si>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</si>
  <si>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</si>
  <si>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</si>
  <si>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</si>
  <si>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</si>
  <si>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</si>
  <si>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</si>
  <si>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</si>
  <si>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</si>
  <si>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</si>
  <si>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</si>
  <si>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</si>
  <si>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</si>
  <si>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</si>
  <si>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</si>
  <si>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</si>
  <si>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</si>
  <si>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</si>
  <si>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</si>
  <si>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</si>
  <si>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</si>
  <si>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</si>
  <si>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</si>
  <si>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</si>
  <si>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</si>
  <si>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</si>
  <si>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</si>
  <si>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</si>
  <si>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</si>
  <si>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</si>
  <si>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</si>
  <si>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</si>
  <si>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</si>
  <si>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</si>
  <si>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</si>
  <si>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</si>
  <si>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</si>
  <si>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</si>
  <si>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</si>
  <si>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</si>
  <si>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</si>
  <si>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</si>
  <si>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</si>
  <si>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</si>
  <si>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</si>
  <si>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</si>
  <si>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</si>
  <si>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</si>
  <si>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</si>
  <si>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</si>
  <si>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</si>
  <si>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</si>
  <si>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</si>
  <si>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</si>
  <si>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</si>
  <si>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</si>
  <si>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</si>
  <si>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</si>
  <si>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</si>
  <si>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</si>
  <si>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</si>
  <si>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</si>
  <si>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</si>
  <si>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</si>
  <si>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</si>
  <si>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</si>
  <si>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</si>
  <si>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</si>
  <si>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</si>
  <si>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</si>
  <si>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</si>
  <si>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</si>
  <si>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</si>
  <si>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</si>
  <si>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</si>
  <si>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</si>
  <si>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</si>
  <si>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</si>
  <si>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</si>
  <si>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</si>
  <si>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</si>
  <si>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</si>
  <si>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</si>
  <si>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</si>
  <si>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</si>
  <si>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</si>
  <si>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</si>
  <si>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</si>
  <si>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</si>
  <si>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</si>
  <si>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</si>
  <si>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</si>
  <si>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</si>
  <si>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</si>
  <si>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</si>
  <si>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</si>
  <si>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</si>
  <si>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</si>
  <si>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</si>
  <si>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</si>
  <si>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</si>
  <si>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</si>
  <si>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</si>
  <si>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</si>
  <si>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</si>
  <si>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</si>
  <si>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</si>
  <si>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</si>
  <si>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</si>
  <si>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</si>
  <si>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</si>
  <si>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</si>
  <si>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</si>
  <si>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</si>
  <si>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</si>
  <si>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</si>
  <si>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</si>
  <si>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</si>
  <si>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</si>
  <si>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</si>
  <si>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</si>
  <si>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</si>
  <si>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</si>
  <si>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</si>
  <si>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</si>
  <si>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</si>
  <si>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</si>
  <si>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</si>
  <si>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</si>
  <si>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</si>
  <si>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</si>
  <si>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</si>
  <si>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</si>
  <si>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</si>
  <si>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</si>
  <si>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</si>
  <si>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</si>
  <si>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</si>
  <si>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</si>
  <si>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</si>
  <si>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</si>
  <si>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</si>
  <si>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</si>
  <si>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</si>
  <si>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</si>
  <si>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</si>
  <si>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</si>
  <si>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</si>
  <si>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</si>
  <si>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</si>
  <si>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</si>
  <si>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</si>
  <si>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</si>
  <si>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</si>
  <si>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</si>
  <si>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</si>
  <si>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</si>
  <si>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</si>
  <si>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</si>
  <si>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</si>
  <si>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</si>
  <si>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</si>
  <si>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</si>
  <si>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</si>
  <si>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</si>
  <si>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</si>
  <si>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</si>
  <si>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</si>
  <si>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</si>
  <si>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</si>
  <si>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</si>
  <si>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</si>
  <si>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</si>
  <si>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</si>
  <si>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</si>
  <si>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</si>
  <si>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</si>
  <si>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</si>
  <si>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</si>
  <si>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</si>
  <si>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</si>
  <si>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</si>
  <si>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</si>
  <si>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</si>
  <si>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</si>
  <si>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</si>
  <si>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</si>
  <si>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</si>
  <si>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</si>
  <si>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</si>
  <si>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</si>
  <si>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</si>
  <si>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</si>
  <si>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</si>
  <si>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</si>
  <si>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</si>
  <si>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</si>
  <si>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</si>
  <si>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</si>
  <si>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</si>
  <si>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</si>
  <si>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</si>
  <si>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</si>
  <si>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</si>
  <si>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</si>
  <si>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</si>
  <si>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</si>
  <si>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</si>
  <si>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</si>
  <si>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</si>
  <si>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</si>
  <si>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</si>
  <si>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</si>
  <si>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</si>
  <si>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</si>
  <si>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</si>
  <si>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</si>
  <si>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</si>
  <si>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</si>
  <si>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</si>
  <si>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</si>
  <si>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</si>
  <si>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</si>
  <si>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</si>
  <si>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</si>
  <si>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</si>
  <si>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</si>
  <si>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</si>
  <si>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</si>
  <si>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</si>
  <si>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</si>
  <si>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</si>
  <si>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</si>
  <si>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</si>
  <si>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</si>
  <si>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</si>
  <si>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</si>
  <si>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</si>
  <si>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</si>
  <si>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</si>
  <si>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</si>
  <si>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</si>
  <si>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</si>
  <si>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</si>
  <si>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</si>
  <si>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</si>
  <si>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</si>
  <si>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</si>
  <si>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</si>
  <si>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</si>
  <si>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</si>
  <si>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</si>
  <si>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</si>
  <si>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</si>
  <si>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</si>
  <si>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</si>
  <si>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</si>
  <si>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</si>
  <si>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</si>
  <si>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</si>
  <si>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</si>
  <si>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</si>
  <si>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</si>
  <si>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</si>
  <si>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</si>
  <si>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</si>
  <si>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</si>
  <si>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</si>
  <si>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</si>
  <si>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</si>
  <si>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</si>
  <si>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</si>
  <si>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</si>
  <si>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</si>
  <si>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</si>
  <si>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</si>
  <si>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</si>
  <si>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</si>
  <si>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</si>
  <si>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</si>
  <si>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</si>
  <si>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</si>
  <si>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</si>
  <si>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</si>
  <si>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</si>
  <si>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</si>
  <si>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</si>
  <si>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</si>
  <si>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</si>
  <si>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</si>
  <si>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</si>
  <si>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</si>
  <si>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</si>
  <si>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</si>
  <si>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</si>
  <si>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</si>
  <si>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</si>
  <si>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</si>
  <si>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</si>
  <si>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</si>
  <si>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</si>
  <si>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</si>
  <si>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</si>
  <si>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</si>
  <si>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</si>
  <si>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</si>
  <si>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</si>
  <si>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</si>
  <si>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</si>
  <si>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</si>
  <si>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</si>
  <si>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</si>
  <si>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</si>
  <si>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</si>
  <si>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</si>
  <si>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</si>
  <si>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</si>
  <si>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</si>
  <si>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</si>
  <si>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</si>
  <si>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</si>
  <si>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</si>
  <si>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</si>
  <si>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</si>
  <si>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</si>
  <si>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</si>
  <si>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</si>
  <si>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</si>
  <si>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</si>
  <si>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</si>
  <si>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</si>
  <si>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</si>
  <si>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</si>
  <si>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</si>
  <si>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</si>
  <si>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</si>
  <si>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</si>
  <si>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</si>
  <si>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</si>
  <si>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</si>
  <si>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</si>
  <si>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</si>
  <si>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</si>
  <si>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</si>
  <si>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</si>
  <si>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</si>
  <si>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</si>
  <si>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</si>
  <si>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</si>
  <si>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</si>
  <si>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</si>
  <si>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</si>
  <si>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</si>
  <si>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</si>
  <si>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</si>
  <si>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</si>
  <si>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</si>
  <si>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</si>
  <si>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</si>
  <si>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</si>
  <si>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</si>
  <si>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</si>
  <si>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</si>
  <si>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</si>
  <si>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</si>
  <si>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</si>
  <si>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</si>
  <si>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</si>
  <si>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</si>
  <si>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</si>
  <si>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</si>
  <si>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</si>
  <si>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</si>
  <si>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</si>
  <si>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</si>
  <si>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</si>
  <si>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</si>
  <si>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</si>
  <si>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</si>
  <si>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</si>
  <si>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</si>
  <si>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</si>
  <si>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</si>
  <si>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</si>
  <si>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</si>
  <si>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</si>
  <si>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</si>
  <si>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</si>
  <si>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</si>
  <si>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</si>
  <si>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</si>
  <si>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</si>
  <si>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</si>
  <si>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</si>
  <si>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</si>
  <si>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</si>
  <si>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</si>
  <si>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</si>
  <si>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</si>
  <si>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</si>
  <si>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</si>
  <si>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</si>
  <si>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</si>
  <si>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</si>
  <si>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</si>
  <si>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</si>
  <si>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</si>
  <si>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</si>
  <si>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</si>
  <si>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</si>
  <si>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</si>
  <si>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</si>
  <si>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</si>
  <si>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</si>
  <si>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</si>
  <si>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</si>
  <si>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</si>
  <si>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</si>
  <si>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</si>
  <si>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</si>
  <si>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</si>
  <si>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</si>
  <si>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</si>
  <si>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</si>
  <si>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</si>
  <si>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</si>
  <si>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</si>
  <si>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</si>
  <si>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</si>
  <si>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</si>
  <si>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</si>
  <si>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</si>
  <si>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</si>
  <si>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</si>
  <si>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</si>
  <si>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</si>
  <si>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</si>
  <si>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</si>
  <si>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</si>
  <si>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</si>
  <si>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</si>
  <si>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</si>
  <si>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</si>
  <si>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</si>
  <si>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</si>
  <si>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</si>
  <si>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</si>
  <si>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</si>
  <si>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</si>
  <si>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</si>
  <si>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</si>
  <si>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</si>
  <si>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</si>
  <si>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</si>
  <si>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</si>
  <si>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</si>
  <si>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</si>
  <si>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</si>
  <si>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</si>
  <si>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</si>
  <si>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</si>
  <si>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</si>
  <si>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</si>
  <si>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</si>
  <si>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</si>
  <si>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</si>
  <si>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</si>
  <si>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</si>
  <si>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</si>
  <si>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</si>
  <si>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</si>
  <si>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</si>
  <si>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</si>
  <si>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</si>
  <si>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</si>
  <si>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</si>
  <si>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</si>
  <si>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</si>
  <si>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</si>
  <si>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</si>
  <si>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</si>
  <si>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</si>
  <si>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</si>
  <si>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</si>
  <si>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</si>
  <si>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</si>
  <si>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</si>
  <si>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</si>
  <si>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</si>
  <si>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</si>
  <si>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</si>
  <si>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</si>
  <si>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</si>
  <si>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</si>
  <si>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</si>
  <si>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</si>
  <si>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</si>
  <si>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</si>
  <si>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</si>
  <si>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</si>
  <si>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</si>
  <si>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</si>
  <si>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</si>
  <si>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</si>
  <si>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</si>
  <si>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</si>
  <si>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</si>
  <si>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</si>
  <si>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</si>
  <si>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</si>
  <si>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</si>
  <si>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</si>
  <si>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</si>
  <si>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</si>
  <si>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</si>
  <si>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</si>
  <si>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</si>
  <si>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</si>
  <si>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</si>
  <si>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</si>
  <si>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</si>
  <si>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</si>
  <si>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</si>
  <si>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</si>
  <si>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</si>
  <si>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</si>
  <si>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</si>
  <si>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</si>
  <si>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</si>
  <si>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</si>
  <si>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</si>
  <si>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</si>
  <si>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</si>
  <si>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</si>
  <si>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</si>
  <si>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</si>
  <si>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</si>
  <si>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</si>
  <si>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</si>
  <si>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</si>
  <si>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</si>
  <si>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</si>
  <si>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</si>
  <si>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</si>
  <si>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</si>
  <si>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</si>
  <si>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</si>
  <si>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</si>
  <si>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</si>
  <si>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</si>
  <si>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</si>
  <si>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</si>
  <si>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</si>
  <si>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</si>
  <si>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</si>
  <si>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</si>
  <si>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</si>
  <si>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</si>
  <si>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</si>
  <si>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</si>
  <si>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</si>
  <si>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</si>
  <si>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</si>
  <si>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</si>
  <si>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</si>
  <si>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</si>
  <si>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</si>
  <si>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</si>
  <si>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</si>
  <si>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</si>
  <si>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</si>
  <si>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</si>
  <si>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</si>
  <si>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</si>
  <si>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</si>
  <si>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</si>
  <si>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</si>
  <si>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</si>
  <si>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</si>
  <si>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</si>
  <si>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</si>
  <si>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</si>
  <si>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</si>
  <si>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</si>
  <si>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</si>
  <si>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</si>
  <si>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</si>
  <si>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</si>
  <si>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</si>
  <si>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</si>
  <si>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</si>
  <si>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</si>
  <si>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</si>
  <si>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</si>
  <si>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</si>
  <si>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</si>
  <si>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</si>
  <si>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</si>
  <si>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</si>
  <si>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</si>
  <si>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</si>
  <si>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</si>
  <si>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</si>
  <si>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</si>
  <si>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</si>
  <si>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</si>
  <si>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</si>
  <si>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</si>
  <si>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</si>
  <si>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</si>
  <si>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</si>
  <si>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</si>
  <si>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</si>
  <si>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</si>
  <si>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</si>
  <si>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</si>
  <si>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</si>
  <si>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</si>
  <si>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</si>
  <si>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</si>
  <si>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</si>
  <si>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</si>
  <si>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</si>
  <si>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</si>
  <si>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</si>
  <si>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</si>
  <si>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</si>
  <si>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</si>
  <si>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</si>
  <si>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</si>
  <si>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</si>
  <si>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</si>
  <si>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</si>
  <si>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</si>
  <si>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</si>
  <si>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</si>
  <si>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</si>
  <si>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</si>
  <si>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</si>
  <si>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</si>
  <si>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</si>
  <si>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</si>
  <si>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</si>
  <si>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</si>
  <si>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</si>
  <si>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</si>
  <si>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</si>
  <si>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</si>
  <si>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</si>
  <si>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</si>
  <si>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</si>
  <si>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</si>
  <si>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</si>
  <si>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</si>
  <si>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</si>
  <si>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</si>
  <si>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</si>
  <si>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</si>
  <si>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</si>
  <si>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</si>
  <si>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</si>
  <si>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</si>
  <si>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</si>
  <si>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</si>
  <si>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</si>
  <si>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</si>
  <si>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</si>
  <si>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</si>
  <si>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</si>
  <si>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</si>
  <si>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</si>
  <si>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</si>
  <si>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</si>
  <si>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</si>
  <si>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</si>
  <si>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</si>
  <si>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</si>
  <si>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</si>
  <si>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</si>
  <si>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</si>
  <si>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</si>
  <si>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</si>
  <si>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</si>
  <si>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</si>
  <si>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</si>
  <si>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</si>
  <si>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</si>
  <si>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</si>
  <si>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</si>
  <si>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</si>
  <si>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</si>
  <si>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</si>
  <si>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</si>
  <si>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</si>
  <si>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</si>
  <si>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</si>
  <si>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</si>
  <si>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</si>
  <si>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</si>
  <si>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</si>
  <si>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</si>
  <si>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</si>
  <si>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</si>
  <si>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</si>
  <si>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</si>
  <si>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</si>
  <si>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</si>
  <si>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</si>
  <si>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</si>
  <si>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</si>
  <si>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</si>
  <si>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</si>
  <si>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</si>
  <si>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</si>
  <si>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</si>
  <si>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</si>
  <si>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</si>
  <si>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</si>
  <si>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</si>
  <si>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</si>
  <si>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</si>
  <si>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</si>
  <si>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</si>
  <si>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</si>
  <si>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</si>
  <si>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</si>
  <si>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</si>
  <si>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</si>
  <si>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</si>
  <si>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</si>
  <si>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</si>
  <si>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</si>
  <si>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</si>
  <si>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</si>
  <si>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</si>
  <si>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</si>
  <si>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</si>
  <si>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</si>
  <si>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</si>
  <si>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</si>
  <si>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</si>
  <si>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</si>
  <si>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</si>
  <si>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</si>
  <si>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</si>
  <si>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</si>
  <si>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</si>
  <si>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</si>
  <si>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</si>
  <si>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</si>
  <si>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</si>
  <si>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</si>
  <si>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</si>
  <si>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</si>
  <si>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</si>
  <si>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</si>
  <si>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</si>
  <si>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</si>
  <si>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</si>
  <si>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</si>
  <si>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</si>
  <si>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</si>
  <si>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</si>
  <si>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</si>
  <si>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</si>
  <si>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</si>
  <si>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</si>
  <si>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</si>
  <si>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</si>
  <si>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</si>
  <si>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</si>
  <si>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</si>
  <si>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</si>
  <si>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</si>
  <si>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</si>
  <si>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</si>
  <si>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</si>
  <si>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</si>
  <si>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</si>
  <si>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</si>
  <si>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</si>
  <si>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</si>
  <si>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</si>
  <si>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</si>
  <si>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</si>
  <si>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</si>
  <si>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</si>
  <si>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</si>
  <si>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</si>
  <si>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</si>
  <si>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</si>
  <si>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</si>
  <si>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</si>
  <si>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</si>
  <si>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</si>
  <si>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</si>
  <si>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</si>
  <si>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</si>
  <si>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</si>
  <si>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</si>
  <si>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</si>
  <si>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</si>
  <si>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</si>
  <si>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</si>
  <si>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</si>
  <si>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</si>
  <si>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</si>
  <si>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</si>
  <si>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</si>
  <si>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</si>
  <si>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</si>
  <si>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</si>
  <si>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</si>
  <si>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</si>
  <si>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</si>
  <si>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</si>
  <si>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</si>
  <si>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</si>
  <si>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</si>
  <si>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</si>
  <si>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</si>
  <si>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</si>
  <si>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</si>
  <si>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</si>
  <si>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</si>
  <si>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</si>
  <si>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</si>
  <si>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</si>
  <si>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</si>
  <si>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</si>
  <si>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</si>
  <si>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</si>
  <si>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</si>
  <si>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</si>
  <si>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</si>
  <si>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</si>
  <si>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</si>
  <si>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</si>
  <si>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</si>
  <si>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</si>
  <si>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</si>
  <si>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</si>
  <si>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</si>
  <si>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</si>
  <si>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</si>
  <si>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</si>
  <si>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</si>
  <si>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</si>
  <si>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</si>
  <si>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</si>
  <si>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</si>
  <si>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</si>
  <si>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</si>
  <si>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</si>
  <si>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</si>
  <si>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</si>
  <si>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</si>
  <si>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</si>
  <si>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</si>
  <si>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</si>
  <si>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</si>
  <si>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</si>
  <si>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</si>
  <si>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</si>
  <si>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</si>
  <si>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</si>
  <si>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</si>
  <si>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</si>
  <si>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</si>
  <si>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</si>
  <si>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</si>
  <si>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</si>
  <si>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</si>
  <si>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</si>
  <si>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</si>
  <si>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</si>
  <si>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</si>
  <si>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</si>
  <si>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</si>
  <si>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</si>
  <si>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</si>
  <si>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</si>
  <si>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</si>
  <si>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</si>
  <si>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</si>
  <si>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</si>
  <si>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</si>
  <si>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</si>
  <si>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</si>
  <si>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</si>
  <si>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</si>
  <si>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</si>
  <si>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</si>
  <si>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</si>
  <si>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</si>
  <si>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</si>
  <si>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</si>
  <si>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</si>
  <si>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</si>
  <si>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</si>
  <si>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</si>
  <si>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</si>
  <si>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</si>
  <si>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</si>
  <si>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</si>
  <si>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</si>
  <si>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</si>
  <si>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</si>
  <si>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</si>
  <si>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</si>
  <si>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</si>
  <si>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</si>
  <si>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</si>
  <si>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</si>
  <si>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</si>
  <si>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</si>
  <si>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</si>
  <si>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</si>
  <si>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</si>
  <si>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</si>
  <si>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</si>
  <si>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</si>
  <si>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</si>
  <si>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</si>
  <si>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</si>
  <si>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</si>
  <si>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</si>
  <si>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</si>
  <si>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</si>
  <si>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</si>
  <si>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</si>
  <si>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</si>
  <si>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</si>
  <si>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</si>
  <si>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</si>
  <si>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</si>
  <si>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</si>
  <si>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</si>
  <si>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</si>
  <si>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</si>
  <si>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</si>
  <si>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</si>
  <si>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</si>
  <si>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</si>
  <si>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</si>
  <si>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</si>
  <si>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</si>
  <si>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</si>
  <si>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</si>
  <si>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</si>
  <si>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</si>
  <si>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</si>
  <si>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</si>
  <si>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</si>
  <si>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</si>
  <si>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</si>
  <si>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</si>
  <si>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</si>
  <si>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</si>
  <si>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</si>
  <si>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</si>
  <si>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</si>
  <si>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</si>
  <si>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</si>
  <si>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</si>
  <si>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</si>
  <si>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</si>
  <si>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</si>
  <si>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</si>
  <si>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</si>
  <si>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</si>
  <si>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</si>
  <si>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</si>
  <si>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</si>
  <si>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</si>
  <si>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</si>
  <si>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</si>
  <si>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</si>
  <si>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</si>
  <si>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</si>
  <si>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</si>
  <si>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</si>
  <si>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</si>
  <si>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</si>
  <si>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</si>
  <si>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</si>
  <si>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</si>
  <si>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</si>
  <si>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</si>
  <si>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</si>
  <si>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</si>
  <si>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</si>
  <si>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</si>
  <si>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</si>
  <si>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</si>
  <si>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</si>
  <si>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</si>
  <si>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</si>
  <si>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</si>
  <si>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</si>
  <si>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</si>
  <si>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</si>
  <si>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</si>
  <si>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</si>
  <si>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</si>
  <si>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</si>
  <si>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</si>
  <si>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</si>
  <si>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</si>
  <si>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</si>
  <si>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</si>
  <si>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</si>
  <si>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</si>
  <si>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</si>
  <si>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</si>
  <si>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</si>
  <si>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</si>
  <si>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</si>
  <si>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</si>
  <si>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</si>
  <si>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</si>
  <si>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</si>
  <si>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</si>
  <si>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</si>
  <si>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</si>
  <si>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</si>
  <si>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</si>
  <si>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</si>
  <si>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</si>
  <si>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</si>
  <si>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</si>
  <si>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</si>
  <si>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</si>
  <si>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</si>
  <si>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</si>
  <si>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</si>
  <si>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</si>
  <si>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</si>
  <si>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</si>
  <si>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</si>
  <si>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</si>
  <si>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</si>
  <si>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</si>
  <si>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</si>
  <si>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</si>
  <si>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</si>
  <si>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</si>
  <si>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</si>
  <si>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</si>
  <si>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</si>
  <si>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</si>
  <si>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</si>
  <si>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</si>
  <si>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</si>
  <si>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</si>
  <si>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</si>
  <si>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</si>
  <si>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</si>
  <si>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</si>
  <si>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</si>
  <si>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</si>
  <si>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</si>
  <si>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</si>
  <si>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</si>
  <si>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</si>
  <si>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</si>
  <si>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</si>
  <si>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</si>
  <si>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</si>
  <si>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</si>
  <si>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</si>
  <si>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</si>
  <si>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</si>
  <si>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</si>
  <si>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</si>
  <si>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</si>
  <si>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</si>
  <si>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</si>
  <si>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</si>
  <si>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</si>
  <si>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</si>
  <si>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</si>
  <si>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</si>
  <si>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</si>
  <si>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</si>
  <si>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</si>
  <si>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</si>
  <si>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</si>
  <si>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</si>
  <si>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</si>
  <si>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</si>
  <si>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</si>
  <si>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</si>
  <si>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</si>
  <si>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</si>
  <si>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</si>
  <si>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</si>
  <si>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</si>
  <si>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</si>
  <si>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</si>
  <si>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</si>
  <si>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</si>
  <si>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</si>
  <si>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</si>
  <si>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</si>
  <si>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</si>
  <si>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</si>
  <si>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</si>
  <si>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</si>
  <si>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</si>
  <si>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</si>
  <si>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</si>
  <si>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</si>
  <si>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</si>
  <si>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</si>
  <si>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</si>
  <si>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</si>
  <si>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</si>
  <si>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</si>
  <si>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</si>
  <si>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</si>
  <si>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</si>
  <si>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</si>
  <si>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</si>
  <si>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</si>
  <si>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</si>
  <si>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</si>
  <si>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</si>
  <si>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</si>
  <si>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</si>
  <si>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</si>
  <si>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</si>
  <si>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</si>
  <si>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</si>
  <si>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</si>
  <si>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</si>
  <si>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</si>
  <si>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</si>
  <si>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</si>
  <si>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</si>
  <si>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</si>
  <si>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</si>
  <si>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</si>
  <si>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</si>
  <si>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</si>
  <si>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</si>
  <si>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</si>
  <si>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</si>
  <si>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</si>
  <si>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</si>
  <si>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</si>
  <si>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</si>
  <si>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</si>
  <si>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</si>
  <si>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</si>
  <si>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</si>
  <si>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</si>
  <si>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</si>
  <si>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</si>
  <si>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</si>
  <si>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</si>
  <si>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</si>
  <si>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</si>
  <si>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</si>
  <si>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</si>
  <si>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</si>
  <si>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</si>
  <si>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</si>
  <si>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</si>
  <si>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</si>
  <si>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</si>
  <si>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</si>
  <si>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</si>
  <si>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</si>
  <si>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</si>
  <si>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</si>
  <si>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</si>
  <si>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</si>
  <si>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</si>
  <si>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</si>
  <si>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</si>
  <si>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</si>
  <si>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</si>
  <si>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</si>
  <si>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</si>
  <si>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</si>
  <si>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</si>
  <si>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</si>
  <si>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</si>
  <si>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</si>
  <si>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</si>
  <si>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</si>
  <si>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</si>
  <si>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</si>
  <si>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</si>
  <si>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</si>
  <si>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</si>
  <si>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</si>
  <si>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</si>
  <si>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</si>
  <si>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</si>
  <si>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</si>
  <si>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</si>
  <si>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</si>
  <si>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</si>
  <si>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</si>
  <si>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</si>
  <si>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</si>
  <si>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</si>
  <si>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</si>
  <si>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</si>
  <si>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</si>
  <si>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</si>
  <si>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</si>
  <si>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</si>
  <si>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</si>
  <si>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</si>
  <si>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</si>
  <si>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</si>
  <si>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</si>
  <si>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</si>
  <si>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</si>
  <si>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</si>
  <si>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</si>
  <si>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</si>
  <si>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</si>
  <si>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</si>
  <si>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</si>
  <si>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</si>
  <si>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</si>
  <si>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</si>
  <si>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</si>
  <si>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</si>
  <si>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</si>
  <si>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</si>
  <si>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</si>
  <si>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</si>
  <si>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</si>
  <si>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</si>
  <si>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</si>
  <si>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</si>
  <si>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</si>
  <si>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</si>
  <si>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</si>
  <si>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</si>
  <si>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</si>
  <si>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</si>
  <si>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</si>
  <si>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</si>
  <si>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</si>
  <si>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</si>
  <si>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</si>
  <si>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</si>
  <si>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</si>
  <si>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</si>
  <si>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</si>
  <si>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</si>
  <si>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</si>
  <si>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</si>
  <si>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</si>
  <si>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</si>
  <si>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</si>
  <si>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</si>
  <si>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</si>
  <si>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</si>
  <si>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</si>
  <si>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</si>
  <si>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</si>
  <si>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</si>
  <si>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</si>
  <si>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</si>
  <si>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</si>
  <si>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</si>
  <si>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</si>
  <si>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</si>
  <si>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</si>
  <si>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</si>
  <si>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</si>
  <si>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</si>
  <si>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</si>
  <si>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</si>
  <si>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</si>
  <si>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</si>
  <si>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</si>
  <si>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</si>
  <si>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</si>
  <si>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</si>
  <si>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</si>
  <si>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</si>
  <si>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</si>
  <si>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</si>
  <si>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</si>
  <si>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</si>
  <si>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</si>
  <si>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</si>
  <si>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</si>
  <si>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</si>
  <si>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</si>
  <si>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</si>
  <si>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</si>
  <si>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</si>
  <si>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</si>
  <si>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</si>
  <si>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</si>
  <si>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</si>
  <si>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</si>
  <si>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</si>
  <si>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</si>
  <si>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</si>
  <si>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</si>
  <si>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</si>
  <si>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</si>
  <si>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</si>
  <si>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</si>
  <si>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</si>
  <si>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</si>
  <si>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</si>
  <si>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</si>
  <si>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</si>
  <si>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</si>
  <si>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</si>
  <si>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</si>
  <si>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</si>
  <si>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</si>
  <si>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</si>
  <si>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</si>
  <si>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</si>
  <si>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</si>
  <si>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</si>
  <si>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</si>
  <si>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</si>
  <si>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</si>
  <si>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</si>
  <si>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</si>
  <si>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</si>
  <si>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</si>
  <si>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</si>
  <si>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</si>
  <si>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</si>
  <si>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</si>
  <si>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</si>
  <si>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</si>
  <si>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</si>
  <si>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</si>
  <si>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</si>
  <si>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</si>
  <si>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</si>
  <si>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</si>
  <si>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</si>
  <si>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</si>
  <si>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</si>
  <si>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</si>
  <si>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</si>
  <si>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</si>
  <si>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</si>
  <si>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</si>
  <si>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</si>
  <si>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</si>
  <si>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</si>
  <si>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</si>
  <si>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</si>
  <si>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</si>
  <si>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</si>
  <si>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</si>
  <si>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</si>
  <si>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</si>
  <si>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</si>
  <si>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</si>
  <si>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</si>
  <si>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</si>
  <si>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</si>
  <si>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</si>
  <si>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</si>
  <si>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</si>
  <si>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</si>
  <si>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</si>
  <si>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</si>
  <si>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</si>
  <si>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</si>
  <si>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</si>
  <si>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</si>
  <si>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</si>
  <si>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</si>
  <si>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</si>
  <si>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</si>
  <si>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</si>
  <si>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</si>
  <si>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</si>
  <si>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</si>
  <si>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</si>
  <si>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</si>
  <si>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</si>
  <si>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</si>
  <si>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</si>
  <si>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</si>
  <si>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</si>
  <si>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</si>
  <si>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</si>
  <si>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</si>
  <si>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</si>
  <si>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</si>
  <si>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</si>
  <si>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</si>
  <si>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</si>
  <si>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</si>
  <si>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</si>
  <si>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</si>
  <si>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</si>
  <si>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</si>
  <si>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</si>
  <si>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</si>
  <si>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</si>
  <si>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</si>
  <si>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</si>
  <si>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</si>
  <si>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</si>
  <si>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</si>
  <si>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</si>
  <si>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</si>
  <si>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</si>
  <si>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</si>
  <si>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</si>
  <si>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</si>
  <si>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</si>
  <si>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</si>
  <si>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</si>
  <si>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</si>
  <si>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</si>
  <si>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</si>
  <si>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</si>
  <si>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</si>
  <si>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</si>
  <si>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</si>
  <si>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</si>
  <si>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</si>
  <si>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</si>
  <si>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</si>
  <si>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</si>
  <si>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</si>
  <si>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</si>
  <si>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</si>
  <si>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</si>
  <si>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</si>
  <si>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</si>
  <si>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</si>
  <si>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</si>
  <si>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</si>
  <si>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</si>
  <si>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</si>
  <si>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</si>
  <si>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</si>
  <si>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</si>
  <si>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</si>
  <si>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</si>
  <si>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</si>
  <si>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</si>
  <si>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</si>
  <si>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</si>
  <si>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</si>
  <si>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</si>
  <si>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</si>
  <si>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</si>
  <si>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</si>
  <si>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</si>
  <si>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</si>
  <si>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</si>
  <si>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</si>
  <si>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</si>
  <si>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</si>
  <si>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</si>
  <si>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</si>
  <si>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</si>
  <si>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</si>
  <si>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</si>
  <si>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</si>
  <si>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</si>
  <si>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</si>
  <si>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</si>
  <si>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</si>
  <si>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</si>
  <si>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</si>
  <si>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</si>
  <si>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</si>
  <si>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</si>
  <si>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</si>
  <si>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</si>
  <si>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</si>
  <si>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</si>
  <si>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</si>
  <si>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</si>
  <si>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</si>
  <si>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</si>
  <si>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</si>
  <si>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</si>
  <si>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</si>
  <si>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</si>
  <si>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</si>
  <si>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</si>
  <si>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</si>
  <si>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</si>
  <si>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</si>
  <si>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</si>
  <si>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</si>
  <si>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</si>
  <si>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</si>
  <si>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</si>
  <si>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</si>
  <si>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</si>
  <si>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</si>
  <si>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</si>
  <si>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</si>
  <si>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</si>
  <si>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</si>
  <si>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</si>
  <si>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</si>
  <si>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</si>
  <si>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</si>
  <si>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</si>
  <si>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</si>
  <si>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</si>
  <si>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</si>
  <si>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</si>
  <si>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</si>
  <si>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</si>
  <si>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</si>
  <si>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</si>
  <si>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</si>
  <si>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</si>
  <si>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</si>
  <si>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</si>
  <si>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</si>
  <si>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</si>
  <si>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</si>
  <si>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</si>
  <si>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</si>
  <si>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</si>
  <si>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</si>
  <si>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</si>
  <si>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</si>
  <si>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</si>
  <si>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</si>
  <si>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</si>
  <si>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</si>
  <si>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</si>
  <si>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</si>
  <si>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</si>
  <si>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</si>
  <si>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</si>
  <si>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</si>
  <si>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</si>
  <si>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</si>
  <si>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</si>
  <si>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</si>
  <si>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</si>
  <si>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</si>
  <si>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</si>
  <si>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</si>
  <si>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</si>
  <si>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</si>
  <si>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</si>
  <si>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</si>
  <si>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</si>
  <si>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</si>
  <si>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</si>
  <si>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</si>
  <si>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</si>
  <si>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</si>
  <si>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</si>
  <si>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</si>
  <si>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</si>
  <si>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</si>
  <si>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</si>
  <si>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</si>
  <si>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</si>
  <si>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</si>
  <si>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</si>
  <si>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</si>
  <si>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</si>
  <si>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</si>
  <si>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</si>
  <si>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</si>
  <si>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</si>
  <si>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</si>
  <si>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</si>
  <si>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</si>
  <si>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</si>
  <si>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</si>
  <si>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</si>
  <si>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</si>
  <si>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</si>
  <si>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</si>
  <si>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</si>
  <si>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</si>
  <si>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</si>
  <si>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</si>
  <si>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</si>
  <si>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</si>
  <si>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</si>
  <si>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</si>
  <si>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</si>
  <si>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</si>
  <si>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</si>
  <si>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</si>
  <si>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</si>
  <si>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</si>
  <si>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</si>
  <si>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</si>
  <si>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</si>
  <si>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</si>
  <si>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</si>
  <si>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</si>
  <si>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</si>
  <si>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</si>
  <si>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</si>
  <si>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</si>
  <si>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</si>
  <si>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</si>
  <si>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</si>
  <si>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</si>
  <si>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</si>
  <si>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</si>
  <si>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</si>
  <si>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</si>
  <si>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</si>
  <si>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</si>
  <si>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</si>
  <si>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</si>
  <si>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</si>
  <si>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</si>
  <si>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</si>
  <si>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</si>
  <si>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</si>
  <si>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</si>
  <si>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</si>
  <si>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</si>
  <si>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</si>
  <si>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</si>
  <si>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</si>
  <si>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</si>
  <si>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</si>
  <si>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</si>
  <si>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</si>
  <si>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</si>
  <si>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</si>
  <si>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</si>
  <si>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</si>
  <si>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</si>
  <si>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</si>
  <si>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</si>
  <si>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</si>
  <si>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</si>
  <si>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</si>
  <si>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</si>
  <si>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</si>
  <si>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</si>
  <si>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</si>
  <si>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</si>
  <si>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</si>
  <si>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</si>
  <si>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</si>
  <si>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</si>
  <si>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</si>
  <si>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</si>
  <si>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</si>
  <si>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</si>
  <si>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</si>
  <si>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</si>
  <si>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</si>
  <si>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</si>
  <si>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</si>
  <si>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</si>
  <si>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</si>
  <si>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</si>
  <si>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</si>
  <si>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</si>
  <si>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</si>
  <si>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</si>
  <si>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</si>
  <si>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</si>
  <si>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</si>
  <si>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</si>
  <si>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</si>
  <si>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</si>
  <si>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</si>
  <si>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</si>
  <si>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</si>
  <si>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</si>
  <si>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</si>
  <si>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</si>
  <si>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</si>
  <si>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</si>
  <si>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</si>
  <si>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</si>
  <si>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</si>
  <si>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</si>
  <si>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</si>
  <si>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</si>
  <si>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</si>
  <si>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</si>
  <si>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</si>
  <si>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</si>
  <si>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</si>
  <si>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</si>
  <si>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</si>
  <si>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</si>
  <si>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</si>
  <si>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</si>
  <si>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</si>
  <si>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</si>
  <si>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</si>
  <si>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</si>
  <si>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</si>
  <si>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</si>
  <si>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</si>
  <si>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</si>
  <si>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</si>
  <si>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</si>
  <si>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</si>
  <si>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</si>
  <si>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</si>
  <si>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</si>
  <si>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</si>
  <si>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</si>
  <si>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</si>
  <si>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</si>
  <si>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</si>
  <si>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</si>
  <si>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</si>
  <si>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</si>
  <si>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</si>
  <si>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</si>
  <si>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</si>
  <si>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</si>
  <si>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</si>
  <si>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</si>
  <si>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</si>
  <si>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</si>
  <si>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</si>
  <si>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</si>
  <si>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</si>
  <si>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</si>
  <si>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</si>
  <si>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</si>
  <si>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</si>
  <si>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</si>
  <si>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</si>
  <si>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</si>
  <si>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</si>
  <si>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</si>
  <si>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</si>
  <si>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</si>
  <si>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</si>
  <si>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</si>
  <si>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</si>
  <si>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</si>
  <si>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</si>
  <si>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</si>
  <si>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</si>
  <si>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</si>
  <si>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</si>
  <si>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</si>
  <si>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</si>
  <si>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</si>
  <si>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</si>
  <si>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</si>
  <si>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</si>
  <si>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</si>
  <si>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</si>
  <si>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</si>
  <si>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</si>
  <si>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</si>
  <si>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</si>
  <si>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</si>
  <si>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</si>
  <si>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</si>
  <si>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</si>
  <si>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</si>
  <si>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</si>
  <si>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</si>
  <si>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</si>
  <si>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</si>
  <si>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</si>
  <si>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</si>
  <si>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</si>
  <si>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</si>
  <si>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</si>
  <si>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</si>
  <si>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</si>
  <si>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</si>
  <si>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</si>
  <si>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</si>
  <si>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</si>
  <si>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</si>
  <si>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</si>
  <si>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</si>
  <si>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</si>
  <si>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</si>
  <si>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</si>
  <si>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</si>
  <si>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</si>
  <si>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</si>
  <si>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</si>
  <si>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</si>
  <si>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</si>
  <si>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</si>
  <si>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</si>
  <si>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</si>
  <si>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</si>
  <si>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</si>
  <si>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</si>
  <si>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</si>
  <si>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</si>
  <si>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</si>
  <si>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</si>
  <si>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</si>
  <si>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</si>
  <si>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</si>
  <si>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</si>
  <si>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</si>
  <si>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</si>
  <si>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</si>
  <si>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</si>
  <si>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</si>
  <si>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</si>
  <si>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</si>
  <si>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</si>
  <si>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</si>
  <si>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</si>
  <si>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</si>
  <si>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</si>
  <si>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</si>
  <si>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</si>
  <si>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</si>
  <si>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</si>
  <si>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</si>
  <si>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</si>
  <si>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</si>
  <si>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</si>
  <si>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</si>
  <si>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</si>
  <si>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</si>
  <si>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</si>
  <si>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</si>
  <si>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</si>
  <si>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</si>
  <si>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</si>
  <si>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</si>
  <si>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</si>
  <si>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</si>
  <si>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</si>
  <si>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</si>
  <si>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</si>
  <si>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</si>
  <si>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</si>
  <si>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</si>
  <si>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</si>
  <si>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</si>
  <si>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</si>
  <si>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</si>
  <si>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</si>
  <si>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</si>
  <si>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</si>
  <si>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</si>
  <si>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</si>
  <si>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</si>
  <si>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</si>
  <si>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</si>
  <si>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</si>
  <si>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</si>
  <si>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</si>
  <si>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</si>
  <si>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</si>
  <si>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</si>
  <si>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</si>
  <si>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</si>
  <si>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</si>
  <si>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</si>
  <si>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</si>
  <si>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</si>
  <si>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</si>
  <si>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</si>
  <si>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</si>
  <si>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</si>
  <si>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</si>
  <si>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</si>
  <si>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</si>
  <si>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</si>
  <si>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</si>
  <si>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</si>
  <si>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</si>
  <si>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</si>
  <si>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</si>
  <si>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</si>
  <si>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</si>
  <si>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</si>
  <si>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</si>
  <si>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</si>
  <si>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</si>
  <si>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</si>
  <si>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</si>
  <si>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</si>
  <si>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</si>
  <si>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</si>
  <si>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</si>
  <si>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</si>
  <si>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</si>
  <si>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</si>
  <si>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</si>
  <si>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</si>
  <si>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</si>
  <si>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</si>
  <si>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</si>
  <si>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</si>
  <si>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</si>
  <si>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</si>
  <si>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</si>
  <si>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</si>
  <si>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</si>
  <si>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</si>
  <si>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</si>
  <si>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</si>
  <si>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</si>
  <si>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</si>
  <si>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</si>
  <si>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</si>
  <si>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</si>
  <si>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</si>
  <si>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</si>
  <si>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</si>
  <si>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</si>
  <si>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</si>
  <si>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</si>
  <si>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</si>
  <si>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</si>
  <si>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</si>
  <si>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</si>
  <si>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</si>
  <si>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</si>
  <si>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</si>
  <si>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</si>
  <si>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</si>
  <si>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</si>
  <si>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</si>
  <si>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</si>
  <si>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</si>
  <si>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</si>
  <si>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</si>
  <si>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</si>
  <si>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</si>
  <si>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</si>
  <si>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</si>
  <si>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</si>
  <si>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</si>
  <si>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</si>
  <si>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</si>
  <si>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</si>
  <si>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</si>
  <si>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</si>
  <si>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</si>
  <si>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</si>
  <si>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</si>
  <si>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</si>
  <si>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</si>
  <si>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</si>
  <si>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</si>
  <si>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</si>
  <si>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</si>
  <si>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</si>
  <si>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</si>
  <si>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</si>
  <si>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</si>
  <si>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</si>
  <si>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</si>
  <si>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</si>
  <si>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</si>
  <si>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</si>
  <si>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</si>
  <si>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</si>
  <si>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</si>
  <si>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</si>
  <si>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</si>
  <si>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</si>
  <si>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</si>
  <si>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</si>
  <si>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</si>
  <si>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</si>
  <si>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</si>
  <si>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</si>
  <si>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</si>
  <si>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</si>
  <si>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</si>
  <si>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</si>
  <si>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</si>
  <si>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</si>
  <si>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</si>
  <si>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</si>
  <si>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</si>
  <si>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</si>
  <si>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</si>
  <si>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</si>
  <si>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</si>
  <si>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</si>
  <si>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</si>
  <si>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</si>
  <si>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</si>
  <si>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</si>
  <si>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</si>
  <si>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</si>
  <si>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</si>
  <si>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</si>
  <si>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</si>
  <si>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</si>
  <si>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</si>
  <si>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</si>
  <si>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</si>
  <si>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</si>
  <si>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</si>
  <si>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</si>
  <si>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</si>
  <si>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</si>
  <si>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</si>
  <si>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</si>
  <si>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</si>
  <si>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</si>
  <si>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</si>
  <si>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</si>
  <si>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</si>
  <si>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</si>
  <si>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</si>
  <si>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</si>
  <si>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</si>
  <si>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</si>
  <si>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</si>
  <si>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</si>
  <si>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</si>
  <si>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</si>
  <si>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</si>
  <si>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</si>
  <si>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</si>
  <si>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</si>
  <si>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</si>
  <si>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</si>
  <si>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</si>
  <si>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</si>
  <si>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</si>
  <si>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</si>
  <si>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</si>
  <si>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</si>
  <si>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</si>
  <si>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</si>
  <si>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</si>
  <si>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</si>
  <si>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</si>
  <si>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</si>
  <si>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</si>
  <si>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</si>
  <si>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</si>
  <si>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</si>
  <si>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</si>
  <si>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</si>
  <si>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</si>
  <si>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</si>
  <si>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</si>
  <si>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</si>
  <si>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</si>
  <si>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</si>
  <si>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</si>
  <si>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</si>
  <si>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</si>
  <si>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</si>
  <si>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</si>
  <si>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</si>
  <si>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</si>
  <si>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</si>
  <si>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</si>
  <si>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</si>
  <si>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</si>
  <si>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</si>
  <si>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</si>
  <si>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</si>
  <si>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</si>
  <si>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</si>
  <si>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</si>
  <si>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</si>
  <si>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</si>
  <si>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</si>
  <si>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</si>
  <si>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</si>
  <si>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</si>
  <si>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</si>
  <si>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</si>
  <si>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</si>
  <si>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</si>
  <si>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</si>
  <si>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</si>
  <si>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</si>
  <si>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</si>
  <si>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</si>
  <si>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</si>
  <si>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</si>
  <si>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</si>
  <si>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</si>
  <si>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</si>
  <si>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</si>
  <si>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</si>
  <si>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</si>
  <si>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</si>
  <si>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</si>
  <si>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</si>
  <si>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</si>
  <si>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</si>
  <si>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</si>
  <si>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</si>
  <si>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</si>
  <si>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</si>
  <si>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</si>
  <si>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</si>
  <si>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</si>
  <si>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</si>
  <si>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</si>
  <si>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</si>
  <si>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</si>
  <si>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</si>
  <si>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</si>
  <si>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</si>
  <si>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</si>
  <si>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</si>
  <si>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</si>
  <si>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</si>
  <si>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</si>
  <si>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</si>
  <si>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</si>
  <si>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</si>
  <si>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</si>
  <si>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</si>
  <si>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</si>
  <si>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</si>
  <si>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</si>
  <si>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</si>
  <si>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</si>
  <si>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</si>
  <si>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</si>
  <si>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</si>
  <si>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</si>
  <si>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</si>
  <si>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</si>
  <si>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</si>
  <si>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</si>
  <si>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</si>
  <si>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</si>
  <si>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</si>
  <si>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</si>
  <si>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</si>
  <si>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</si>
  <si>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</si>
  <si>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</si>
  <si>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</si>
  <si>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</si>
  <si>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</si>
  <si>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</si>
  <si>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</si>
  <si>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</si>
  <si>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</si>
  <si>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</si>
  <si>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</si>
  <si>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</si>
  <si>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</si>
  <si>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</si>
  <si>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</si>
  <si>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</si>
  <si>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</si>
  <si>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</si>
  <si>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</si>
  <si>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</si>
  <si>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</si>
  <si>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</si>
  <si>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</si>
  <si>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</si>
  <si>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</si>
  <si>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</si>
  <si>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</si>
  <si>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</si>
  <si>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</si>
  <si>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</si>
  <si>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</si>
  <si>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</si>
  <si>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</si>
  <si>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</si>
  <si>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</si>
  <si>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</si>
  <si>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</si>
  <si>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</si>
  <si>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</si>
  <si>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</si>
  <si>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</si>
  <si>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</si>
  <si>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</si>
  <si>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</si>
  <si>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</si>
  <si>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</si>
  <si>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</si>
  <si>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</si>
  <si>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</si>
  <si>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</si>
  <si>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</si>
  <si>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</si>
  <si>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</si>
  <si>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</si>
  <si>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</si>
  <si>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</si>
  <si>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</si>
  <si>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</si>
  <si>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</si>
  <si>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</si>
  <si>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</si>
  <si>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</si>
  <si>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</si>
  <si>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</si>
  <si>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</si>
  <si>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</si>
  <si>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</si>
  <si>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</si>
  <si>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</si>
  <si>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</si>
  <si>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</si>
  <si>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</si>
  <si>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</si>
  <si>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</si>
  <si>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</si>
  <si>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</si>
  <si>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</si>
  <si>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</si>
  <si>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</si>
  <si>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</si>
  <si>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</si>
  <si>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</si>
  <si>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</si>
  <si>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</si>
  <si>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</si>
  <si>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</si>
  <si>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</si>
  <si>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</si>
  <si>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</si>
  <si>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</si>
  <si>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</si>
  <si>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</si>
  <si>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</si>
  <si>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</si>
  <si>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</si>
  <si>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</si>
  <si>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</si>
  <si>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</si>
  <si>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</si>
  <si>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</si>
  <si>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</si>
  <si>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</si>
  <si>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</si>
  <si>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</si>
  <si>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</si>
  <si>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</si>
  <si>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</si>
  <si>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</si>
  <si>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</si>
  <si>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</si>
  <si>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</si>
  <si>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</si>
  <si>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</si>
  <si>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</si>
  <si>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</si>
  <si>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</si>
  <si>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</si>
  <si>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</si>
  <si>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</si>
  <si>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</si>
  <si>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</si>
  <si>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</si>
  <si>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</si>
  <si>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</si>
  <si>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</si>
  <si>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</si>
  <si>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</si>
  <si>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</si>
  <si>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</si>
  <si>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</si>
  <si>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</si>
  <si>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</si>
  <si>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</si>
  <si>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</si>
  <si>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</si>
  <si>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</si>
  <si>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</si>
  <si>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</si>
  <si>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</si>
  <si>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</si>
  <si>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</si>
  <si>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</si>
  <si>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</si>
  <si>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</si>
  <si>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</si>
  <si>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</si>
  <si>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</si>
  <si>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</si>
  <si>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</si>
  <si>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</si>
  <si>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</si>
  <si>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</si>
  <si>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</si>
  <si>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</si>
  <si>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</si>
  <si>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</si>
  <si>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</si>
  <si>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</si>
  <si>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</si>
  <si>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</si>
  <si>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</si>
  <si>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</si>
  <si>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</si>
  <si>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</si>
  <si>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</si>
  <si>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</si>
  <si>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</si>
  <si>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</si>
  <si>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</si>
  <si>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</si>
  <si>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</si>
  <si>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</si>
  <si>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</si>
  <si>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</si>
  <si>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</si>
  <si>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</si>
  <si>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</si>
  <si>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</si>
  <si>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</si>
  <si>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</si>
  <si>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</si>
  <si>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</si>
  <si>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</si>
  <si>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</si>
  <si>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</si>
  <si>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</si>
  <si>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</si>
  <si>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</si>
  <si>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</si>
  <si>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</si>
  <si>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</si>
  <si>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</si>
  <si>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</si>
  <si>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</si>
  <si>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</si>
  <si>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</si>
  <si>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</si>
  <si>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</si>
  <si>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</si>
  <si>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</si>
  <si>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</si>
  <si>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</si>
  <si>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</si>
  <si>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</si>
  <si>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</si>
  <si>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</si>
  <si>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</si>
  <si>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</si>
  <si>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</si>
  <si>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</si>
  <si>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</si>
  <si>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</si>
  <si>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</si>
  <si>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</si>
  <si>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</si>
  <si>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</si>
  <si>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</si>
  <si>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</si>
  <si>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</si>
  <si>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</si>
  <si>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</si>
  <si>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</si>
  <si>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</si>
  <si>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</si>
  <si>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</si>
  <si>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</si>
  <si>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</si>
  <si>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</si>
  <si>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</si>
  <si>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</si>
  <si>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</si>
  <si>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</si>
  <si>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</si>
  <si>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</si>
  <si>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</si>
  <si>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</si>
  <si>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</si>
  <si>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</si>
  <si>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</si>
  <si>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</si>
  <si>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</si>
  <si>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</si>
  <si>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</si>
  <si>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</si>
  <si>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</si>
  <si>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</si>
  <si>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</si>
  <si>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</si>
  <si>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</si>
  <si>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</si>
  <si>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</si>
  <si>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</si>
  <si>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</si>
  <si>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</si>
  <si>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</si>
  <si>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</si>
  <si>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</si>
  <si>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</si>
  <si>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</si>
  <si>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</si>
  <si>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</si>
  <si>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</si>
  <si>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</si>
  <si>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</si>
  <si>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</si>
  <si>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</si>
  <si>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</si>
  <si>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</si>
  <si>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</si>
  <si>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</si>
  <si>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</si>
  <si>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</si>
  <si>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</si>
  <si>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</si>
  <si>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</si>
  <si>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</si>
  <si>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</si>
  <si>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</si>
  <si>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</si>
  <si>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</si>
  <si>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</si>
  <si>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</si>
  <si>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</si>
  <si>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</si>
  <si>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</si>
  <si>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</si>
  <si>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</si>
  <si>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</si>
  <si>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</si>
  <si>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</si>
  <si>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</si>
  <si>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</si>
  <si>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</si>
  <si>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</si>
  <si>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</si>
  <si>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</si>
  <si>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</si>
  <si>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</si>
  <si>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</si>
  <si>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</si>
  <si>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</si>
  <si>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</si>
  <si>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</si>
  <si>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</si>
  <si>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</si>
  <si>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</si>
  <si>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</si>
  <si>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</si>
  <si>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</si>
  <si>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</si>
  <si>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</si>
  <si>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</si>
  <si>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</si>
  <si>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</si>
  <si>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</si>
  <si>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</si>
  <si>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</si>
  <si>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</si>
  <si>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</si>
  <si>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</si>
  <si>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</si>
  <si>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</si>
  <si>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</si>
  <si>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</si>
  <si>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</si>
  <si>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</si>
  <si>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</si>
  <si>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</si>
  <si>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</si>
  <si>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</si>
  <si>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</si>
  <si>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</si>
  <si>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</si>
  <si>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</si>
  <si>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</si>
  <si>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</si>
  <si>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</si>
  <si>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</si>
  <si>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</si>
  <si>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</si>
  <si>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</si>
  <si>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</si>
  <si>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</si>
  <si>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</si>
  <si>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</si>
  <si>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</si>
  <si>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</si>
  <si>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</si>
  <si>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</si>
  <si>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</si>
  <si>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</si>
  <si>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</si>
  <si>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</si>
  <si>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</si>
  <si>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</si>
  <si>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</si>
  <si>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</si>
  <si>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</si>
  <si>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</si>
  <si>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</si>
  <si>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</si>
  <si>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</si>
  <si>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</si>
  <si>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</si>
  <si>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</si>
  <si>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</si>
  <si>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</si>
  <si>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</si>
  <si>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</si>
  <si>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</si>
  <si>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</si>
  <si>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</si>
  <si>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</si>
  <si>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</si>
  <si>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</si>
  <si>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</si>
  <si>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</si>
  <si>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</si>
  <si>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</si>
  <si>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</si>
  <si>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</si>
  <si>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</si>
  <si>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</si>
  <si>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</si>
  <si>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</si>
  <si>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</si>
  <si>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</si>
  <si>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</si>
  <si>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</si>
  <si>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</si>
  <si>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</si>
  <si>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</si>
  <si>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</si>
  <si>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</si>
  <si>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</si>
  <si>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</si>
  <si>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</si>
  <si>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</si>
  <si>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</si>
  <si>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</si>
  <si>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</si>
  <si>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</si>
  <si>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</si>
  <si>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</si>
  <si>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</si>
  <si>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</si>
  <si>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</si>
  <si>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</si>
  <si>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</si>
  <si>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</si>
  <si>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</si>
  <si>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</si>
  <si>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</si>
  <si>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</si>
  <si>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</si>
  <si>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</si>
  <si>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</si>
  <si>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</si>
  <si>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</si>
  <si>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</si>
  <si>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</si>
  <si>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</si>
  <si>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</si>
  <si>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</si>
  <si>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</si>
  <si>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</si>
  <si>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</si>
  <si>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</si>
  <si>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</si>
  <si>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</si>
  <si>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</si>
  <si>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</si>
  <si>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</si>
  <si>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</si>
  <si>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</si>
  <si>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</si>
  <si>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</si>
  <si>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</si>
  <si>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</si>
  <si>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</si>
  <si>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</si>
  <si>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</si>
  <si>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</si>
  <si>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</si>
  <si>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</si>
  <si>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</si>
  <si>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</si>
  <si>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</si>
  <si>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</si>
  <si>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</si>
  <si>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</si>
  <si>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</si>
  <si>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</si>
  <si>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</si>
  <si>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</si>
  <si>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</si>
  <si>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</si>
  <si>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</si>
  <si>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</si>
  <si>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</si>
  <si>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</si>
  <si>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</si>
  <si>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</si>
  <si>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</si>
  <si>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</si>
  <si>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</si>
  <si>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</si>
  <si>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</si>
  <si>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</si>
  <si>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</si>
  <si>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</si>
  <si>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</si>
  <si>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</si>
  <si>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</si>
  <si>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</si>
  <si>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</si>
  <si>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</si>
  <si>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</si>
  <si>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</si>
  <si>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</si>
  <si>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</si>
  <si>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</si>
  <si>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</si>
  <si>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</si>
  <si>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</si>
  <si>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</si>
  <si>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</si>
  <si>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</si>
  <si>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</si>
  <si>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</si>
  <si>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</si>
  <si>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</si>
  <si>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</si>
  <si>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</si>
  <si>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</si>
  <si>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</si>
  <si>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</si>
  <si>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</si>
  <si>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</si>
  <si>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</si>
  <si>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</si>
  <si>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</si>
  <si>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</si>
  <si>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</si>
  <si>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</si>
  <si>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</si>
  <si>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</si>
  <si>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</si>
  <si>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</si>
  <si>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</si>
  <si>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</si>
  <si>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</si>
  <si>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</si>
  <si>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</si>
  <si>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</si>
  <si>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</si>
  <si>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</si>
  <si>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</si>
  <si>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</si>
  <si>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</si>
  <si>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</si>
  <si>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</si>
  <si>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</si>
  <si>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</si>
  <si>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</si>
  <si>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</si>
  <si>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</si>
  <si>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</si>
  <si>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</si>
  <si>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</si>
  <si>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</si>
  <si>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</si>
  <si>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</si>
  <si>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</si>
  <si>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</si>
  <si>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</si>
  <si>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</si>
  <si>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</si>
  <si>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</si>
  <si>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</si>
  <si>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</si>
  <si>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</si>
  <si>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</si>
  <si>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</si>
  <si>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</si>
  <si>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</si>
  <si>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</si>
  <si>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</si>
  <si>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</si>
  <si>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</si>
  <si>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</si>
  <si>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</si>
  <si>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</si>
  <si>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</si>
  <si>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</si>
  <si>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</si>
  <si>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</si>
  <si>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</si>
  <si>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</si>
  <si>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</si>
  <si>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</si>
  <si>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</si>
  <si>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</si>
  <si>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</si>
  <si>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</si>
  <si>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</si>
  <si>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</si>
  <si>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</si>
  <si>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</si>
  <si>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</si>
  <si>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</si>
  <si>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</si>
  <si>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</si>
  <si>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</si>
  <si>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</si>
  <si>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</si>
  <si>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</si>
  <si>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</si>
  <si>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</si>
  <si>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</si>
  <si>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</si>
  <si>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</si>
  <si>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</si>
  <si>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</si>
  <si>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</si>
  <si>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</si>
  <si>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</si>
  <si>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</si>
  <si>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</si>
  <si>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</si>
  <si>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</si>
  <si>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</si>
  <si>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</si>
  <si>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</si>
  <si>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</si>
  <si>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</si>
  <si>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</si>
  <si>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</si>
  <si>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</si>
  <si>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</si>
  <si>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</si>
  <si>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</si>
  <si>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</si>
  <si>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</si>
  <si>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</si>
  <si>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</si>
  <si>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</si>
  <si>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</si>
  <si>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</si>
  <si>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</si>
  <si>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</si>
  <si>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</si>
  <si>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</si>
  <si>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</si>
  <si>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</si>
  <si>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</si>
  <si>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</si>
  <si>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</si>
  <si>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</si>
  <si>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</si>
  <si>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</si>
  <si>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</si>
  <si>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</si>
  <si>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</si>
  <si>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</si>
  <si>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</si>
  <si>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</si>
  <si>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</si>
  <si>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</si>
  <si>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</si>
  <si>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</si>
  <si>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</si>
  <si>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</si>
  <si>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</si>
  <si>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</si>
  <si>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</si>
  <si>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</si>
  <si>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</si>
  <si>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</si>
  <si>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</si>
  <si>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</si>
  <si>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</si>
  <si>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</si>
  <si>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</si>
  <si>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</si>
  <si>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</si>
  <si>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</si>
  <si>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</si>
  <si>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</si>
  <si>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</si>
  <si>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</si>
  <si>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</si>
  <si>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</si>
  <si>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</si>
  <si>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</si>
  <si>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</si>
  <si>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</si>
  <si>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</si>
  <si>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</si>
  <si>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</si>
  <si>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</si>
  <si>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</si>
  <si>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</si>
  <si>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</si>
  <si>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</si>
  <si>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</si>
  <si>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</si>
  <si>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</si>
  <si>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</si>
  <si>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</si>
  <si>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</si>
  <si>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</si>
  <si>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</si>
  <si>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</si>
  <si>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</si>
  <si>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</si>
  <si>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</si>
  <si>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</si>
  <si>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</si>
  <si>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</si>
  <si>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</si>
  <si>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</si>
  <si>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</si>
  <si>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</si>
  <si>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</si>
  <si>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</si>
  <si>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</si>
  <si>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</si>
  <si>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</si>
  <si>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</si>
  <si>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</si>
  <si>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</si>
  <si>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</si>
  <si>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</si>
  <si>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</si>
  <si>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</si>
  <si>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</si>
  <si>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</si>
  <si>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</si>
  <si>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</si>
  <si>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</si>
  <si>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</si>
  <si>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</si>
  <si>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</si>
  <si>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</si>
  <si>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</si>
  <si>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</si>
  <si>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</si>
  <si>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</si>
  <si>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</si>
  <si>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</si>
  <si>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</si>
  <si>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</si>
  <si>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</si>
  <si>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</si>
  <si>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</si>
  <si>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</si>
  <si>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</si>
  <si>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</si>
  <si>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</si>
  <si>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</si>
  <si>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</si>
  <si>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</si>
  <si>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</si>
  <si>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</si>
  <si>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</si>
  <si>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</si>
  <si>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</si>
  <si>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</si>
  <si>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</si>
  <si>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</si>
  <si>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</si>
  <si>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</si>
  <si>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</si>
  <si>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</si>
  <si>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</si>
  <si>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</si>
  <si>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</si>
  <si>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</si>
  <si>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</si>
  <si>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</si>
  <si>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</si>
  <si>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</si>
  <si>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</si>
  <si>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</si>
  <si>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</si>
  <si>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</si>
  <si>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</si>
  <si>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</si>
  <si>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</si>
  <si>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</si>
  <si>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</si>
  <si>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</si>
  <si>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</si>
  <si>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</si>
  <si>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</si>
  <si>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</si>
  <si>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</si>
  <si>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</si>
  <si>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</si>
  <si>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</si>
  <si>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</si>
  <si>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</si>
  <si>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</si>
  <si>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</si>
  <si>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</si>
  <si>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</si>
  <si>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</si>
  <si>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</si>
  <si>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</si>
  <si>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</si>
  <si>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</si>
  <si>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</si>
  <si>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</si>
  <si>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</si>
  <si>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</si>
  <si>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</si>
  <si>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</si>
  <si>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</si>
  <si>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</si>
  <si>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</si>
  <si>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</si>
  <si>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</si>
  <si>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</si>
  <si>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</si>
  <si>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</si>
  <si>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</si>
  <si>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</si>
  <si>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</si>
  <si>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</si>
  <si>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</si>
  <si>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</si>
  <si>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</si>
  <si>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</si>
  <si>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</si>
  <si>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</si>
  <si>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</si>
  <si>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</si>
  <si>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</si>
  <si>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</si>
  <si>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</si>
  <si>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</si>
  <si>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</si>
  <si>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</si>
  <si>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</si>
  <si>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</si>
  <si>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</si>
  <si>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</si>
  <si>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</si>
  <si>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</si>
  <si>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</si>
  <si>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</si>
  <si>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</si>
  <si>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</si>
  <si>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</si>
  <si>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</si>
  <si>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</si>
  <si>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</si>
  <si>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</si>
  <si>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</si>
  <si>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</si>
  <si>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</si>
  <si>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</si>
  <si>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</si>
  <si>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</si>
  <si>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</si>
  <si>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</si>
  <si>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</si>
  <si>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</si>
  <si>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</si>
  <si>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</si>
  <si>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</si>
  <si>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</si>
  <si>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</si>
  <si>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</si>
  <si>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</si>
  <si>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</si>
  <si>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</si>
  <si>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</si>
  <si>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</si>
  <si>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</si>
  <si>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</si>
  <si>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</si>
  <si>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</si>
  <si>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</si>
  <si>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</si>
  <si>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</si>
  <si>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</si>
  <si>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</si>
  <si>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</si>
  <si>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</si>
  <si>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</si>
  <si>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</si>
  <si>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</si>
  <si>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</si>
  <si>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</si>
  <si>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</si>
  <si>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</si>
  <si>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</si>
  <si>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</si>
  <si>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</si>
  <si>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</si>
  <si>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</si>
  <si>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</si>
  <si>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</si>
  <si>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</si>
  <si>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</si>
  <si>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</si>
  <si>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</si>
  <si>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</si>
  <si>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</si>
  <si>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</si>
  <si>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</si>
  <si>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</si>
  <si>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</si>
  <si>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</si>
  <si>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</si>
  <si>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</si>
  <si>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</si>
  <si>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</si>
  <si>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</si>
  <si>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</si>
  <si>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</si>
  <si>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</si>
  <si>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</si>
  <si>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</si>
  <si>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</si>
  <si>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</si>
  <si>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</si>
  <si>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</si>
  <si>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</si>
  <si>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</si>
  <si>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</si>
  <si>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</si>
  <si>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</si>
  <si>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</si>
  <si>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</si>
  <si>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</si>
  <si>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</si>
  <si>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</si>
  <si>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</si>
  <si>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</si>
  <si>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</si>
  <si>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</si>
  <si>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</si>
  <si>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</si>
  <si>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</si>
  <si>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</si>
  <si>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</si>
  <si>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</si>
  <si>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</si>
  <si>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</si>
  <si>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</si>
  <si>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</si>
  <si>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</si>
  <si>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</si>
  <si>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</si>
  <si>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</si>
  <si>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</si>
  <si>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</si>
  <si>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</si>
  <si>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</si>
  <si>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</si>
  <si>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</si>
  <si>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</si>
  <si>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</si>
  <si>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</si>
  <si>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</si>
  <si>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</si>
  <si>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</si>
  <si>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</si>
  <si>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</si>
  <si>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</si>
  <si>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</si>
  <si>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</si>
  <si>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</si>
  <si>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</si>
  <si>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</si>
  <si>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</si>
  <si>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</si>
  <si>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</si>
  <si>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</si>
  <si>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</si>
  <si>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</si>
  <si>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</si>
  <si>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</si>
  <si>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</si>
  <si>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</si>
  <si>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</si>
  <si>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</si>
  <si>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</si>
  <si>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</si>
  <si>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</si>
  <si>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</si>
  <si>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</si>
  <si>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</si>
  <si>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</si>
  <si>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</si>
  <si>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</si>
  <si>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</si>
  <si>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</si>
  <si>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</si>
  <si>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</si>
  <si>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</si>
  <si>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</si>
  <si>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</si>
  <si>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</si>
  <si>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</si>
  <si>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</si>
  <si>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</si>
  <si>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</si>
  <si>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</si>
  <si>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</si>
  <si>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</si>
  <si>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</si>
  <si>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</si>
  <si>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</si>
  <si>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</si>
  <si>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</si>
  <si>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</si>
  <si>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</si>
  <si>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</si>
  <si>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</si>
  <si>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</si>
  <si>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</si>
  <si>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</si>
  <si>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</si>
  <si>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</si>
  <si>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</si>
  <si>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</si>
  <si>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</si>
  <si>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</si>
  <si>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</si>
  <si>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</si>
  <si>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</si>
  <si>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</si>
  <si>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</si>
  <si>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</si>
  <si>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</si>
  <si>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</si>
  <si>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</si>
  <si>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</si>
  <si>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</si>
  <si>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</si>
  <si>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</si>
  <si>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</si>
  <si>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</si>
  <si>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</si>
  <si>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</si>
  <si>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</si>
  <si>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</si>
  <si>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</si>
  <si>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</si>
  <si>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</si>
  <si>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</si>
  <si>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</si>
  <si>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</si>
  <si>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</si>
  <si>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</si>
  <si>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</si>
  <si>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</si>
  <si>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</si>
  <si>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</si>
  <si>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</si>
  <si>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</si>
  <si>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</si>
  <si>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</si>
  <si>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</si>
  <si>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</si>
  <si>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</si>
  <si>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</si>
  <si>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</si>
  <si>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</si>
  <si>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</si>
  <si>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</si>
  <si>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</si>
  <si>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</si>
  <si>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</si>
  <si>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</si>
  <si>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</si>
  <si>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</si>
  <si>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</si>
  <si>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</si>
  <si>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</si>
  <si>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</si>
  <si>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</si>
  <si>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</si>
  <si>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</si>
  <si>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</si>
  <si>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</si>
  <si>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</si>
  <si>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</si>
  <si>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</si>
  <si>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</si>
  <si>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</si>
  <si>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</si>
  <si>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</si>
  <si>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</si>
  <si>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</si>
  <si>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</si>
  <si>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</si>
  <si>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</si>
  <si>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</si>
  <si>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</si>
  <si>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</si>
  <si>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</si>
  <si>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</si>
  <si>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</si>
  <si>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</si>
  <si>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</si>
  <si>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</si>
  <si>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</si>
  <si>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</si>
  <si>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</si>
  <si>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</si>
  <si>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</si>
  <si>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</si>
  <si>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</si>
  <si>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</si>
  <si>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</si>
  <si>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</si>
  <si>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</si>
  <si>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</si>
  <si>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</si>
  <si>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</si>
  <si>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</si>
  <si>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</si>
  <si>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</si>
  <si>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</si>
  <si>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</si>
  <si>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</si>
  <si>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</si>
  <si>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</si>
  <si>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</si>
  <si>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</si>
  <si>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</si>
  <si>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</si>
  <si>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</si>
  <si>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</si>
  <si>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</si>
  <si>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</si>
  <si>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</si>
  <si>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</si>
  <si>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</si>
  <si>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</si>
  <si>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</si>
  <si>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</si>
  <si>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</si>
  <si>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</si>
  <si>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</si>
  <si>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</si>
  <si>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</si>
  <si>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</si>
  <si>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</si>
  <si>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</si>
  <si>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</si>
  <si>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</si>
  <si>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</si>
  <si>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</si>
  <si>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</si>
  <si>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</si>
  <si>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</si>
  <si>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</si>
  <si>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</si>
  <si>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</si>
  <si>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</si>
  <si>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</si>
  <si>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</si>
  <si>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</si>
  <si>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</si>
  <si>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</si>
  <si>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</si>
  <si>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</si>
  <si>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</si>
  <si>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</si>
  <si>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</si>
  <si>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</si>
  <si>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</si>
  <si>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</si>
  <si>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</si>
  <si>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</si>
  <si>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</si>
  <si>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</si>
  <si>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</si>
  <si>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</si>
  <si>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</si>
  <si>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</si>
  <si>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</si>
  <si>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</si>
  <si>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</si>
  <si>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</si>
  <si>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</si>
  <si>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</si>
  <si>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</si>
  <si>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</si>
  <si>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</si>
  <si>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</si>
  <si>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</si>
  <si>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</si>
  <si>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</si>
  <si>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</si>
  <si>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</si>
  <si>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</si>
  <si>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</si>
  <si>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</si>
  <si>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</si>
  <si>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</si>
  <si>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</si>
  <si>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</si>
  <si>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</si>
  <si>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</si>
  <si>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</si>
  <si>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</si>
  <si>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</si>
  <si>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</si>
  <si>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</si>
  <si>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</si>
  <si>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</si>
  <si>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</si>
  <si>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</si>
  <si>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</si>
  <si>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</si>
  <si>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</si>
  <si>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</si>
  <si>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</si>
  <si>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</si>
  <si>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</si>
  <si>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</si>
  <si>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</si>
  <si>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</si>
  <si>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</si>
  <si>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</si>
  <si>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</si>
  <si>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</si>
  <si>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</si>
  <si>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</si>
  <si>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</si>
  <si>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</si>
  <si>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</si>
  <si>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</si>
  <si>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</si>
  <si>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</si>
  <si>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</si>
  <si>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</si>
  <si>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</si>
  <si>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</si>
  <si>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</si>
  <si>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</si>
  <si>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</si>
  <si>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</si>
  <si>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</si>
  <si>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</si>
  <si>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</si>
  <si>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</si>
  <si>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</si>
  <si>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</si>
  <si>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</si>
  <si>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</si>
  <si>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</si>
  <si>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</si>
  <si>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</si>
  <si>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</si>
  <si>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</si>
  <si>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</si>
  <si>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</si>
  <si>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</si>
  <si>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</si>
  <si>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</si>
  <si>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</si>
  <si>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</si>
  <si>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</si>
  <si>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</si>
  <si>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</si>
  <si>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</si>
  <si>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</si>
  <si>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</si>
  <si>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</si>
  <si>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C49BJS20241120XHH</t>
  </si>
  <si>
    <t>北京赫兴电子</t>
  </si>
  <si>
    <t>C49SZX20240205SX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</si>
</sst>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R1" zoomScale="70" zoomScaleNormal="70" workbookViewId="0">
      <pane ySplit="1" topLeftCell="A3802" activePane="bottomLeft" state="frozen"/>
      <selection activeCell="L1" sqref="L1"/>
      <selection pane="bottomLeft" activeCell="AD3813" sqref="AD3813:AD3814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23756531.044247787</v>
      </c>
      <c r="AJ80" s="19">
        <f t="shared" si="24"/>
        <v>2781658.6103097349</v>
      </c>
      <c r="AK80" s="20">
        <f t="shared" si="25"/>
        <v>0.1170902689929245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23756531.044247787</v>
      </c>
      <c r="AJ250" s="19">
        <f t="shared" si="77"/>
        <v>2781658.6103097349</v>
      </c>
      <c r="AK250" s="20">
        <f t="shared" si="78"/>
        <v>0.1170902689929245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23756531.044247787</v>
      </c>
      <c r="AJ310" s="19">
        <f t="shared" si="97"/>
        <v>2781658.6103097349</v>
      </c>
      <c r="AK310" s="20">
        <f t="shared" si="98"/>
        <v>0.1170902689929245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23756531.044247787</v>
      </c>
      <c r="AJ311" s="19">
        <f t="shared" si="97"/>
        <v>2781658.6103097349</v>
      </c>
      <c r="AK311" s="20">
        <f t="shared" si="98"/>
        <v>0.1170902689929245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23756531.044247787</v>
      </c>
      <c r="AJ342" s="19">
        <f t="shared" si="116"/>
        <v>2781658.6103097349</v>
      </c>
      <c r="AK342" s="20">
        <f t="shared" si="117"/>
        <v>0.1170902689929245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23756531.044247787</v>
      </c>
      <c r="AJ343" s="19">
        <f t="shared" si="116"/>
        <v>2781658.6103097349</v>
      </c>
      <c r="AK343" s="20">
        <f t="shared" si="117"/>
        <v>0.1170902689929245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23756531.044247787</v>
      </c>
      <c r="AJ505" s="19">
        <f t="shared" si="152"/>
        <v>2781658.6103097349</v>
      </c>
      <c r="AK505" s="20">
        <f t="shared" si="153"/>
        <v>0.1170902689929245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23756531.044247787</v>
      </c>
      <c r="AJ506" s="19">
        <f t="shared" si="152"/>
        <v>2781658.6103097349</v>
      </c>
      <c r="AK506" s="20">
        <f t="shared" si="153"/>
        <v>0.1170902689929245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23756531.044247787</v>
      </c>
      <c r="AJ507" s="19">
        <f t="shared" si="152"/>
        <v>2781658.6103097349</v>
      </c>
      <c r="AK507" s="20">
        <f t="shared" si="153"/>
        <v>0.1170902689929245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23756531.044247787</v>
      </c>
      <c r="AJ508" s="19">
        <f t="shared" si="152"/>
        <v>2781658.6103097349</v>
      </c>
      <c r="AK508" s="20">
        <f t="shared" si="153"/>
        <v>0.1170902689929245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23756531.044247787</v>
      </c>
      <c r="AJ540" s="19">
        <f t="shared" si="170"/>
        <v>2781658.6103097349</v>
      </c>
      <c r="AK540" s="20">
        <f t="shared" si="171"/>
        <v>0.1170902689929245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23756531.044247787</v>
      </c>
      <c r="AJ541" s="19">
        <f t="shared" si="170"/>
        <v>2781658.6103097349</v>
      </c>
      <c r="AK541" s="20">
        <f t="shared" si="171"/>
        <v>0.1170902689929245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23756531.044247787</v>
      </c>
      <c r="AJ542" s="19">
        <f t="shared" si="170"/>
        <v>2781658.6103097349</v>
      </c>
      <c r="AK542" s="20">
        <f t="shared" si="171"/>
        <v>0.1170902689929245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23756531.044247787</v>
      </c>
      <c r="AJ622" s="19">
        <f t="shared" si="189"/>
        <v>2781658.6103097349</v>
      </c>
      <c r="AK622" s="20">
        <f t="shared" si="190"/>
        <v>0.1170902689929245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23756531.044247787</v>
      </c>
      <c r="AJ633" s="19">
        <f t="shared" si="189"/>
        <v>2781658.6103097349</v>
      </c>
      <c r="AK633" s="20">
        <f t="shared" si="190"/>
        <v>0.1170902689929245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23756531.044247787</v>
      </c>
      <c r="AJ634" s="19">
        <f t="shared" si="189"/>
        <v>2781658.6103097349</v>
      </c>
      <c r="AK634" s="20">
        <f t="shared" si="190"/>
        <v>0.1170902689929245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23756531.044247787</v>
      </c>
      <c r="AJ1429" s="19">
        <f t="shared" si="430"/>
        <v>2781658.6103097349</v>
      </c>
      <c r="AK1429" s="20">
        <f t="shared" si="431"/>
        <v>0.1170902689929245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23756531.044247787</v>
      </c>
      <c r="AJ1430" s="19">
        <f t="shared" si="430"/>
        <v>2781658.6103097349</v>
      </c>
      <c r="AK1430" s="20">
        <f t="shared" si="431"/>
        <v>0.1170902689929245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23756531.044247787</v>
      </c>
      <c r="AJ1434" s="19">
        <f t="shared" si="430"/>
        <v>2781658.6103097349</v>
      </c>
      <c r="AK1434" s="20">
        <f t="shared" si="431"/>
        <v>0.1170902689929245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23756531.044247787</v>
      </c>
      <c r="AJ1632" s="19">
        <f t="shared" si="484"/>
        <v>2781658.6103097349</v>
      </c>
      <c r="AK1632" s="20">
        <f t="shared" si="485"/>
        <v>0.1170902689929245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23756531.044247787</v>
      </c>
      <c r="AJ2612" s="27">
        <f t="shared" si="768"/>
        <v>2781658.6103097349</v>
      </c>
      <c r="AK2612" s="28">
        <f t="shared" si="769"/>
        <v>0.1170902689929245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23756531.044247787</v>
      </c>
      <c r="AJ2613" s="27">
        <f t="shared" si="768"/>
        <v>2781658.6103097349</v>
      </c>
      <c r="AK2613" s="28">
        <f t="shared" si="769"/>
        <v>0.1170902689929245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28125894.966300882</v>
      </c>
      <c r="AJ2619" s="19">
        <f t="shared" si="768"/>
        <v>3375107.3959561069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28125894.966300882</v>
      </c>
      <c r="AJ2679" s="19">
        <f t="shared" si="787"/>
        <v>3375107.3959561069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28125894.966300882</v>
      </c>
      <c r="AJ2680" s="200">
        <f t="shared" si="787"/>
        <v>3375107.3959561069</v>
      </c>
      <c r="AK2680" s="201">
        <f t="shared" si="788"/>
        <v>0.12000000000000004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28125894.966300882</v>
      </c>
      <c r="AJ2681" s="200">
        <f t="shared" si="787"/>
        <v>3375107.3959561069</v>
      </c>
      <c r="AK2681" s="201">
        <f t="shared" si="788"/>
        <v>0.12000000000000004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28125894.966300882</v>
      </c>
      <c r="AJ2682" s="200">
        <f t="shared" si="787"/>
        <v>3375107.3959561069</v>
      </c>
      <c r="AK2682" s="201">
        <f t="shared" si="788"/>
        <v>0.12000000000000004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28125894.966300882</v>
      </c>
      <c r="AJ2791" s="27">
        <f t="shared" si="826"/>
        <v>3375107.3959561069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28125894.966300882</v>
      </c>
      <c r="AJ2846" s="27">
        <f t="shared" si="844"/>
        <v>3375107.3959561069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28125894.966300882</v>
      </c>
      <c r="AJ2847" s="27">
        <f t="shared" si="844"/>
        <v>3375107.3959561069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23756531.044247787</v>
      </c>
      <c r="AJ3161" s="19">
        <f t="shared" si="940"/>
        <v>2781658.6103097349</v>
      </c>
      <c r="AK3161" s="20">
        <f t="shared" si="941"/>
        <v>0.1170902689929245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28125894.966300882</v>
      </c>
      <c r="AJ3194" s="27">
        <f t="shared" si="940"/>
        <v>3375107.3959561069</v>
      </c>
      <c r="AK3194" s="28">
        <f t="shared" si="941"/>
        <v>0.12000000000000004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28125894.966300882</v>
      </c>
      <c r="AJ3195" s="27">
        <f t="shared" si="940"/>
        <v>3375107.3959561069</v>
      </c>
      <c r="AK3195" s="28">
        <f t="shared" si="941"/>
        <v>0.12000000000000004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28125894.966300882</v>
      </c>
      <c r="AJ3253" s="27">
        <f t="shared" si="959"/>
        <v>3375107.3959561069</v>
      </c>
      <c r="AK3253" s="28">
        <f t="shared" si="960"/>
        <v>0.12000000000000004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28125894.966300882</v>
      </c>
      <c r="AJ3277" s="27">
        <f t="shared" si="979"/>
        <v>3375107.3959561069</v>
      </c>
      <c r="AK3277" s="28">
        <f t="shared" si="980"/>
        <v>0.12000000000000004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28125894.966300882</v>
      </c>
      <c r="AJ3278" s="200">
        <f t="shared" si="979"/>
        <v>3375107.3959561069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28125894.966300882</v>
      </c>
      <c r="AJ3343" s="200">
        <f t="shared" si="999"/>
        <v>3375107.3959561069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28125894.966300882</v>
      </c>
      <c r="AJ3566" s="27">
        <f t="shared" si="1045"/>
        <v>3375107.3959561069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28125894.966300882</v>
      </c>
      <c r="AJ3570" s="19">
        <f t="shared" si="1045"/>
        <v>3375107.3959561069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28125894.966300882</v>
      </c>
      <c r="AJ3571" s="19">
        <f t="shared" si="1045"/>
        <v>3375107.3959561069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27943995.669132747</v>
      </c>
      <c r="AJ3572" s="27">
        <f t="shared" si="1045"/>
        <v>3353279.480295931</v>
      </c>
      <c r="AK3572" s="28">
        <f t="shared" si="1046"/>
        <v>0.12000000000000005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27943995.669132747</v>
      </c>
      <c r="AJ3573" s="27">
        <f t="shared" si="1045"/>
        <v>3353279.480295931</v>
      </c>
      <c r="AK3573" s="28">
        <f t="shared" si="1046"/>
        <v>0.12000000000000005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27943995.669132747</v>
      </c>
      <c r="AJ3574" s="27">
        <f t="shared" si="1045"/>
        <v>3353279.480295931</v>
      </c>
      <c r="AK3574" s="28">
        <f t="shared" si="1046"/>
        <v>0.12000000000000005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27943995.669132747</v>
      </c>
      <c r="AJ3575" s="27">
        <f t="shared" si="1045"/>
        <v>3353279.480295931</v>
      </c>
      <c r="AK3575" s="28">
        <f t="shared" si="1046"/>
        <v>0.12000000000000005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28125894.966300882</v>
      </c>
      <c r="AJ3576" s="200">
        <f t="shared" si="1045"/>
        <v>3375107.3959561069</v>
      </c>
      <c r="AK3576" s="201">
        <f t="shared" si="1046"/>
        <v>0.12000000000000004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28125894.966300882</v>
      </c>
      <c r="AJ3577" s="200">
        <f t="shared" si="1045"/>
        <v>3375107.3959561069</v>
      </c>
      <c r="AK3577" s="201">
        <f t="shared" si="1046"/>
        <v>0.12000000000000004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28125894.966300882</v>
      </c>
      <c r="AJ3579" s="27">
        <f t="shared" si="1045"/>
        <v>3375107.3959561069</v>
      </c>
      <c r="AK3579" s="28">
        <f t="shared" si="1046"/>
        <v>0.12000000000000004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28125894.966300882</v>
      </c>
      <c r="AJ3580" s="27">
        <f t="shared" si="1045"/>
        <v>3375107.3959561069</v>
      </c>
      <c r="AK3580" s="28">
        <f t="shared" si="1046"/>
        <v>0.12000000000000004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28125894.966300882</v>
      </c>
      <c r="AJ3581" s="27">
        <f t="shared" si="1045"/>
        <v>3375107.3959561069</v>
      </c>
      <c r="AK3581" s="28">
        <f t="shared" si="1046"/>
        <v>0.12000000000000004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28125894.966300882</v>
      </c>
      <c r="AJ3582" s="27">
        <f t="shared" si="1045"/>
        <v>3375107.3959561069</v>
      </c>
      <c r="AK3582" s="28">
        <f t="shared" si="1046"/>
        <v>0.12000000000000004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28125894.966300882</v>
      </c>
      <c r="AJ3583" s="27">
        <f t="shared" si="1045"/>
        <v>3375107.3959561069</v>
      </c>
      <c r="AK3583" s="28">
        <f t="shared" si="1046"/>
        <v>0.12000000000000004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28125894.966300882</v>
      </c>
      <c r="AJ3584" s="27">
        <f t="shared" si="1045"/>
        <v>3375107.3959561069</v>
      </c>
      <c r="AK3584" s="28">
        <f t="shared" si="1046"/>
        <v>0.12000000000000004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28125894.966300882</v>
      </c>
      <c r="AJ3585" s="27">
        <f t="shared" si="1045"/>
        <v>3375107.3959561069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28125894.966300882</v>
      </c>
      <c r="AJ3586" s="27">
        <f t="shared" si="1045"/>
        <v>3375107.3959561069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28125894.966300882</v>
      </c>
      <c r="AJ3587" s="27">
        <f t="shared" si="1045"/>
        <v>3375107.3959561069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28125894.966300882</v>
      </c>
      <c r="AJ3588" s="27">
        <f t="shared" si="1045"/>
        <v>3375107.3959561069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28125894.966300882</v>
      </c>
      <c r="AJ3589" s="27">
        <f t="shared" si="1045"/>
        <v>3375107.3959561069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28125894.966300882</v>
      </c>
      <c r="AJ3590" s="27">
        <f t="shared" ref="AJ3590:AJ3653" si="1068">IF(P3590="C66 SERVICE","",SUMIFS(AC:AC,F:F,F3590,G:G,G3590,E:E,E3590))</f>
        <v>3375107.3959561069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28125894.966300882</v>
      </c>
      <c r="AJ3593" s="27">
        <f t="shared" si="1068"/>
        <v>3375107.3959561069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28125894.966300882</v>
      </c>
      <c r="AJ3594" s="27">
        <f t="shared" si="1068"/>
        <v>3375107.3959561069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28125894.966300882</v>
      </c>
      <c r="AJ3595" s="27">
        <f t="shared" si="1068"/>
        <v>3375107.3959561069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28125894.966300882</v>
      </c>
      <c r="AJ3596" s="27">
        <f t="shared" si="1068"/>
        <v>3375107.3959561069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28125894.966300882</v>
      </c>
      <c r="AJ3602" s="27">
        <f t="shared" si="1068"/>
        <v>3375107.3959561069</v>
      </c>
      <c r="AK3602" s="28">
        <f t="shared" si="1069"/>
        <v>0.12000000000000004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28125894.966300882</v>
      </c>
      <c r="AJ3606" s="200">
        <f t="shared" si="1068"/>
        <v>3375107.3959561069</v>
      </c>
      <c r="AK3606" s="201">
        <f t="shared" si="1069"/>
        <v>0.12000000000000004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28125894.966300882</v>
      </c>
      <c r="AJ3607" s="200">
        <f t="shared" si="1068"/>
        <v>3375107.3959561069</v>
      </c>
      <c r="AK3607" s="201">
        <f t="shared" si="1069"/>
        <v>0.12000000000000004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12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28125894.966300882</v>
      </c>
      <c r="AJ3621" s="200">
        <f t="shared" si="1068"/>
        <v>3375107.3959561069</v>
      </c>
      <c r="AK3621" s="201">
        <f t="shared" si="1069"/>
        <v>0.12000000000000004</v>
      </c>
      <c r="AL3621" s="24"/>
      <c r="AM3621" s="24"/>
      <c r="AN3621" s="24"/>
      <c r="AO3621" s="24"/>
      <c r="AP3621" s="165" t="str">
        <f t="shared" si="1070"/>
        <v>202412</v>
      </c>
      <c r="AQ3621" s="203" t="str">
        <f t="shared" si="1071"/>
        <v>202412USD</v>
      </c>
      <c r="AR3621" s="206" t="str">
        <f t="shared" si="1072"/>
        <v>YAMAHA_Mounter</v>
      </c>
      <c r="AS3621" s="22">
        <f t="shared" si="1073"/>
        <v>5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27943995.669132747</v>
      </c>
      <c r="AJ3627" s="200">
        <f t="shared" si="1068"/>
        <v>3353279.480295931</v>
      </c>
      <c r="AK3627" s="201">
        <f t="shared" si="1069"/>
        <v>0.12000000000000005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27943995.669132747</v>
      </c>
      <c r="AJ3628" s="200">
        <f t="shared" si="1068"/>
        <v>3353279.480295931</v>
      </c>
      <c r="AK3628" s="201">
        <f t="shared" si="1069"/>
        <v>0.12000000000000005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27943995.669132747</v>
      </c>
      <c r="AJ3629" s="200">
        <f t="shared" si="1068"/>
        <v>3353279.480295931</v>
      </c>
      <c r="AK3629" s="201">
        <f t="shared" si="1069"/>
        <v>0.12000000000000005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27943995.669132747</v>
      </c>
      <c r="AJ3630" s="200">
        <f t="shared" si="1068"/>
        <v>3353279.480295931</v>
      </c>
      <c r="AK3630" s="201">
        <f t="shared" si="1069"/>
        <v>0.12000000000000005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28125894.966300882</v>
      </c>
      <c r="AJ3631" s="200">
        <f t="shared" si="1068"/>
        <v>3375107.3959561069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12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28125894.966300882</v>
      </c>
      <c r="AJ3632" s="200">
        <f t="shared" si="1068"/>
        <v>3375107.3959561069</v>
      </c>
      <c r="AK3632" s="201">
        <f t="shared" si="1069"/>
        <v>0.12000000000000004</v>
      </c>
      <c r="AL3632" s="24"/>
      <c r="AM3632" s="24"/>
      <c r="AN3632" s="24"/>
      <c r="AO3632" s="24"/>
      <c r="AP3632" s="165" t="str">
        <f t="shared" si="1070"/>
        <v>202412</v>
      </c>
      <c r="AQ3632" s="203" t="str">
        <f t="shared" si="1071"/>
        <v>202412USD</v>
      </c>
      <c r="AR3632" s="206" t="str">
        <f t="shared" si="1072"/>
        <v>YAMAHA_Mounter</v>
      </c>
      <c r="AS3632" s="22">
        <f t="shared" si="1073"/>
        <v>5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25032301.093805309</v>
      </c>
      <c r="AJ3635" s="200">
        <f t="shared" si="1068"/>
        <v>3003876.1312566376</v>
      </c>
      <c r="AK3635" s="201">
        <f t="shared" si="1069"/>
        <v>0.12000000000000002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25032301.093805309</v>
      </c>
      <c r="AJ3636" s="200">
        <f t="shared" si="1068"/>
        <v>3003876.1312566376</v>
      </c>
      <c r="AK3636" s="201">
        <f t="shared" si="1069"/>
        <v>0.12000000000000002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3616</v>
      </c>
      <c r="K3645" s="29" t="s">
        <v>3617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105019.2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25032301.093805309</v>
      </c>
      <c r="AJ3645" s="200">
        <f t="shared" si="1068"/>
        <v>3003876.1312566376</v>
      </c>
      <c r="AK3645" s="201">
        <f t="shared" si="1069"/>
        <v>0.12000000000000002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3616</v>
      </c>
      <c r="K3646" s="29" t="s">
        <v>3617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105019.2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25032301.093805309</v>
      </c>
      <c r="AJ3646" s="200">
        <f t="shared" si="1068"/>
        <v>3003876.1312566376</v>
      </c>
      <c r="AK3646" s="201">
        <f t="shared" si="1069"/>
        <v>0.12000000000000002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3616</v>
      </c>
      <c r="K3647" s="29" t="s">
        <v>3617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72558.720000000001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25032301.093805309</v>
      </c>
      <c r="AJ3647" s="200">
        <f t="shared" si="1068"/>
        <v>3003876.1312566376</v>
      </c>
      <c r="AK3647" s="201">
        <f t="shared" si="1069"/>
        <v>0.12000000000000002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3616</v>
      </c>
      <c r="K3648" s="29" t="s">
        <v>3617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33415.199999999997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25032301.093805309</v>
      </c>
      <c r="AJ3648" s="200">
        <f t="shared" si="1068"/>
        <v>3003876.1312566376</v>
      </c>
      <c r="AK3648" s="201">
        <f t="shared" si="1069"/>
        <v>0.12000000000000002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3616</v>
      </c>
      <c r="K3649" s="29" t="s">
        <v>3617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75422.87999999999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25032301.093805309</v>
      </c>
      <c r="AJ3649" s="200">
        <f t="shared" si="1068"/>
        <v>3003876.1312566376</v>
      </c>
      <c r="AK3649" s="201">
        <f t="shared" si="1069"/>
        <v>0.12000000000000002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3616</v>
      </c>
      <c r="K3650" s="29" t="s">
        <v>3617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82583.28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25032301.093805309</v>
      </c>
      <c r="AJ3650" s="200">
        <f t="shared" si="1068"/>
        <v>3003876.1312566376</v>
      </c>
      <c r="AK3650" s="201">
        <f t="shared" si="1069"/>
        <v>0.12000000000000002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3616</v>
      </c>
      <c r="K3651" s="29" t="s">
        <v>3617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5728.32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25032301.093805309</v>
      </c>
      <c r="AJ3651" s="200">
        <f t="shared" si="1068"/>
        <v>3003876.1312566376</v>
      </c>
      <c r="AK3651" s="201">
        <f t="shared" si="1069"/>
        <v>0.12000000000000002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28125894.966300882</v>
      </c>
      <c r="AJ3652" s="200">
        <f t="shared" si="1068"/>
        <v>3375107.3959561069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25032301.093805309</v>
      </c>
      <c r="AJ3653" s="200">
        <f t="shared" si="1068"/>
        <v>3003876.1312566376</v>
      </c>
      <c r="AK3653" s="201">
        <f t="shared" si="1069"/>
        <v>0.12000000000000002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25032301.093805309</v>
      </c>
      <c r="AJ3654" s="200">
        <f t="shared" ref="AJ3654:AJ3717" si="1090">IF(P3654="C66 SERVICE","",SUMIFS(AC:AC,F:F,F3654,G:G,G3654,E:E,E3654))</f>
        <v>3003876.1312566376</v>
      </c>
      <c r="AK3654" s="201">
        <f t="shared" ref="AK3654:AK3717" si="1091">IF(AJ3654&gt;0,AJ3654/AI3654,"")</f>
        <v>0.12000000000000002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25032301.093805309</v>
      </c>
      <c r="AJ3655" s="200">
        <f t="shared" si="1090"/>
        <v>3003876.1312566376</v>
      </c>
      <c r="AK3655" s="201">
        <f t="shared" si="1091"/>
        <v>0.12000000000000002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25032301.093805309</v>
      </c>
      <c r="AJ3656" s="200">
        <f t="shared" si="1090"/>
        <v>3003876.1312566376</v>
      </c>
      <c r="AK3656" s="201">
        <f t="shared" si="1091"/>
        <v>0.12000000000000002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25032301.093805309</v>
      </c>
      <c r="AJ3657" s="200">
        <f t="shared" si="1090"/>
        <v>3003876.1312566376</v>
      </c>
      <c r="AK3657" s="201">
        <f t="shared" si="1091"/>
        <v>0.12000000000000002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25032301.093805309</v>
      </c>
      <c r="AJ3658" s="200">
        <f t="shared" si="1090"/>
        <v>3003876.1312566376</v>
      </c>
      <c r="AK3658" s="201">
        <f t="shared" si="1091"/>
        <v>0.12000000000000002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25032301.093805309</v>
      </c>
      <c r="AJ3659" s="200">
        <f t="shared" si="1090"/>
        <v>3003876.1312566376</v>
      </c>
      <c r="AK3659" s="201">
        <f t="shared" si="1091"/>
        <v>0.12000000000000002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28125894.966300882</v>
      </c>
      <c r="AJ3661" s="200">
        <f t="shared" si="1090"/>
        <v>3375107.3959561069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25032301.093805309</v>
      </c>
      <c r="AJ3662" s="200">
        <f t="shared" si="1090"/>
        <v>3003876.1312566376</v>
      </c>
      <c r="AK3662" s="201">
        <f t="shared" si="1091"/>
        <v>0.12000000000000002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28125894.966300882</v>
      </c>
      <c r="AJ3663" s="200">
        <f t="shared" si="1090"/>
        <v>3375107.3959561069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3563</v>
      </c>
      <c r="K3667" s="29" t="s">
        <v>3564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28125894.966300882</v>
      </c>
      <c r="AJ3667" s="200">
        <f t="shared" si="1090"/>
        <v>3375107.3959561069</v>
      </c>
      <c r="AK3667" s="201">
        <f t="shared" si="1091"/>
        <v>0.12000000000000004</v>
      </c>
      <c r="AL3667" s="24"/>
      <c r="AM3667" s="24"/>
      <c r="AN3667" s="24"/>
      <c r="AO3667" s="24" t="s">
        <v>3565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25032301.093805309</v>
      </c>
      <c r="AJ3682" s="200">
        <f t="shared" si="1090"/>
        <v>3003876.1312566376</v>
      </c>
      <c r="AK3682" s="201">
        <f t="shared" si="1091"/>
        <v>0.12000000000000002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25032301.093805309</v>
      </c>
      <c r="AJ3683" s="200">
        <f t="shared" si="1090"/>
        <v>3003876.1312566376</v>
      </c>
      <c r="AK3683" s="201">
        <f t="shared" si="1091"/>
        <v>0.12000000000000002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25032301.093805309</v>
      </c>
      <c r="AJ3684" s="200">
        <f t="shared" si="1090"/>
        <v>3003876.1312566376</v>
      </c>
      <c r="AK3684" s="201">
        <f t="shared" si="1091"/>
        <v>0.12000000000000002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25032301.093805309</v>
      </c>
      <c r="AJ3685" s="200">
        <f t="shared" si="1090"/>
        <v>3003876.1312566376</v>
      </c>
      <c r="AK3685" s="201">
        <f t="shared" si="1091"/>
        <v>0.12000000000000002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25032301.093805309</v>
      </c>
      <c r="AJ3686" s="200">
        <f t="shared" si="1090"/>
        <v>3003876.1312566376</v>
      </c>
      <c r="AK3686" s="201">
        <f t="shared" si="1091"/>
        <v>0.12000000000000002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12</v>
      </c>
      <c r="H3687" s="29"/>
      <c r="I3687" s="204" t="str">
        <f t="shared" si="1086"/>
        <v>Q3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28125894.966300882</v>
      </c>
      <c r="AJ3687" s="200">
        <f t="shared" si="1090"/>
        <v>3375107.3959561069</v>
      </c>
      <c r="AK3687" s="201">
        <f t="shared" si="1091"/>
        <v>0.12000000000000004</v>
      </c>
      <c r="AL3687" s="24"/>
      <c r="AM3687" s="24"/>
      <c r="AN3687" s="24"/>
      <c r="AO3687" s="24"/>
      <c r="AP3687" s="165" t="str">
        <f t="shared" si="1092"/>
        <v>202412</v>
      </c>
      <c r="AQ3687" s="203" t="str">
        <f t="shared" si="1093"/>
        <v>202412JPY</v>
      </c>
      <c r="AR3687" s="206" t="str">
        <f t="shared" si="1094"/>
        <v>YAMAHA_Mounter</v>
      </c>
      <c r="AS3687" s="22">
        <f t="shared" si="1095"/>
        <v>4</v>
      </c>
      <c r="AT3687" s="24" t="str">
        <f t="shared" si="1096"/>
        <v>4-6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12</v>
      </c>
      <c r="H3688" s="29"/>
      <c r="I3688" s="204" t="str">
        <f t="shared" si="1086"/>
        <v>Q3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28125894.966300882</v>
      </c>
      <c r="AJ3688" s="200">
        <f t="shared" si="1090"/>
        <v>3375107.3959561069</v>
      </c>
      <c r="AK3688" s="201">
        <f t="shared" si="1091"/>
        <v>0.12000000000000004</v>
      </c>
      <c r="AL3688" s="24"/>
      <c r="AM3688" s="24"/>
      <c r="AN3688" s="24"/>
      <c r="AO3688" s="24"/>
      <c r="AP3688" s="165" t="str">
        <f t="shared" si="1092"/>
        <v>202412</v>
      </c>
      <c r="AQ3688" s="203" t="str">
        <f t="shared" si="1093"/>
        <v>202412JPY</v>
      </c>
      <c r="AR3688" s="206" t="str">
        <f t="shared" si="1094"/>
        <v>YAMAHA_Mounter</v>
      </c>
      <c r="AS3688" s="22">
        <f t="shared" si="1095"/>
        <v>4</v>
      </c>
      <c r="AT3688" s="24" t="str">
        <f t="shared" si="1096"/>
        <v>4-6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25032301.093805309</v>
      </c>
      <c r="AJ3693" s="200">
        <f t="shared" si="1090"/>
        <v>3003876.1312566376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25032301.093805309</v>
      </c>
      <c r="AJ3698" s="200">
        <f t="shared" si="1090"/>
        <v>3003876.1312566376</v>
      </c>
      <c r="AK3698" s="201">
        <f t="shared" si="1091"/>
        <v>0.12000000000000002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25032301.093805309</v>
      </c>
      <c r="AJ3699" s="200">
        <f t="shared" si="1090"/>
        <v>3003876.1312566376</v>
      </c>
      <c r="AK3699" s="201">
        <f t="shared" si="1091"/>
        <v>0.12000000000000002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25032301.093805309</v>
      </c>
      <c r="AJ3707" s="200">
        <f t="shared" si="1090"/>
        <v>3003876.1312566376</v>
      </c>
      <c r="AK3707" s="201">
        <f t="shared" si="1091"/>
        <v>0.12000000000000002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25032301.093805309</v>
      </c>
      <c r="AJ3708" s="200">
        <f t="shared" si="1090"/>
        <v>3003876.1312566376</v>
      </c>
      <c r="AK3708" s="201">
        <f t="shared" si="1091"/>
        <v>0.12000000000000002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25032301.093805309</v>
      </c>
      <c r="AJ3709" s="200">
        <f t="shared" si="1090"/>
        <v>3003876.1312566376</v>
      </c>
      <c r="AK3709" s="201">
        <f t="shared" si="1091"/>
        <v>0.12000000000000002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25032301.093805309</v>
      </c>
      <c r="AJ3710" s="200">
        <f t="shared" si="1090"/>
        <v>3003876.1312566376</v>
      </c>
      <c r="AK3710" s="201">
        <f t="shared" si="1091"/>
        <v>0.12000000000000002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25032301.093805309</v>
      </c>
      <c r="AJ3711" s="200">
        <f t="shared" si="1090"/>
        <v>3003876.1312566376</v>
      </c>
      <c r="AK3711" s="201">
        <f t="shared" si="1091"/>
        <v>0.12000000000000002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25032301.093805309</v>
      </c>
      <c r="AJ3712" s="200">
        <f t="shared" si="1090"/>
        <v>3003876.1312566376</v>
      </c>
      <c r="AK3712" s="201">
        <f t="shared" si="1091"/>
        <v>0.12000000000000002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25032301.093805309</v>
      </c>
      <c r="AJ3713" s="200">
        <f t="shared" si="1090"/>
        <v>3003876.1312566376</v>
      </c>
      <c r="AK3713" s="201">
        <f t="shared" si="1091"/>
        <v>0.12000000000000002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3592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25032301.093805309</v>
      </c>
      <c r="AJ3717" s="200">
        <f t="shared" si="1090"/>
        <v>3003876.1312566376</v>
      </c>
      <c r="AK3717" s="201">
        <f t="shared" si="1091"/>
        <v>0.12000000000000002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3592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25032301.093805309</v>
      </c>
      <c r="AJ3718" s="200">
        <f t="shared" ref="AJ3718:AJ3724" si="1112">IF(P3718="C66 SERVICE","",SUMIFS(AC:AC,F:F,F3718,G:G,G3718,E:E,E3718))</f>
        <v>3003876.1312566376</v>
      </c>
      <c r="AK3718" s="201">
        <f t="shared" ref="AK3718:AK3724" si="1113">IF(AJ3718&gt;0,AJ3718/AI3718,"")</f>
        <v>0.12000000000000002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3566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3566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3567</v>
      </c>
      <c r="K3725" s="29" t="s">
        <v>3568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3571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3569</v>
      </c>
      <c r="K3726" s="29" t="s">
        <v>3570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27943995.669132747</v>
      </c>
      <c r="AJ3726" s="200">
        <f t="shared" si="1131"/>
        <v>3353279.480295931</v>
      </c>
      <c r="AK3726" s="201">
        <f t="shared" si="1132"/>
        <v>0.12000000000000005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3572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25032301.093805309</v>
      </c>
      <c r="AJ3727" s="200">
        <f t="shared" si="1131"/>
        <v>3003876.1312566376</v>
      </c>
      <c r="AK3727" s="201">
        <f t="shared" si="1132"/>
        <v>0.12000000000000002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3573</v>
      </c>
      <c r="K3728" s="29" t="s">
        <v>3576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25032301.093805309</v>
      </c>
      <c r="AJ3728" s="200">
        <f t="shared" si="1131"/>
        <v>3003876.1312566376</v>
      </c>
      <c r="AK3728" s="201">
        <f t="shared" si="1132"/>
        <v>0.12000000000000002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3574</v>
      </c>
      <c r="K3729" s="29" t="s">
        <v>3577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25032301.093805309</v>
      </c>
      <c r="AJ3729" s="200">
        <f t="shared" si="1131"/>
        <v>3003876.1312566376</v>
      </c>
      <c r="AK3729" s="201">
        <f t="shared" si="1132"/>
        <v>0.12000000000000002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3575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28125894.966300882</v>
      </c>
      <c r="AJ3730" s="200">
        <f t="shared" si="1131"/>
        <v>3375107.3959561069</v>
      </c>
      <c r="AK3730" s="201">
        <f t="shared" si="1132"/>
        <v>0.12000000000000004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2025</v>
      </c>
      <c r="G3731" s="23">
        <v>1</v>
      </c>
      <c r="H3731" s="29"/>
      <c r="I3731" s="204" t="str">
        <f t="shared" si="1123"/>
        <v>Q4</v>
      </c>
      <c r="J3731" s="188" t="s">
        <v>3578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79658.336283185854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27943995.669132747</v>
      </c>
      <c r="AJ3731" s="200">
        <f t="shared" si="1131"/>
        <v>3353279.480295931</v>
      </c>
      <c r="AK3731" s="201">
        <f t="shared" si="1132"/>
        <v>0.12000000000000005</v>
      </c>
      <c r="AL3731" s="24"/>
      <c r="AM3731" s="24"/>
      <c r="AN3731" s="24"/>
      <c r="AO3731" s="24"/>
      <c r="AP3731" s="165" t="str">
        <f t="shared" si="1133"/>
        <v>20251</v>
      </c>
      <c r="AQ3731" s="203" t="str">
        <f t="shared" si="1134"/>
        <v>20251RMB</v>
      </c>
      <c r="AR3731" s="206" t="str">
        <f t="shared" si="1135"/>
        <v>YAMAHA_Mounter</v>
      </c>
      <c r="AS3731" s="22">
        <f t="shared" si="1136"/>
        <v>3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2025</v>
      </c>
      <c r="G3732" s="23">
        <v>1</v>
      </c>
      <c r="H3732" s="29"/>
      <c r="I3732" s="204" t="str">
        <f t="shared" si="1123"/>
        <v>Q4</v>
      </c>
      <c r="J3732" s="188" t="s">
        <v>3579</v>
      </c>
      <c r="K3732" s="29" t="s">
        <v>3580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27943995.669132747</v>
      </c>
      <c r="AJ3732" s="200">
        <f t="shared" si="1131"/>
        <v>3353279.480295931</v>
      </c>
      <c r="AK3732" s="201">
        <f t="shared" si="1132"/>
        <v>0.12000000000000005</v>
      </c>
      <c r="AL3732" s="24"/>
      <c r="AM3732" s="24"/>
      <c r="AN3732" s="24"/>
      <c r="AO3732" s="24"/>
      <c r="AP3732" s="165" t="str">
        <f t="shared" si="1133"/>
        <v>20251</v>
      </c>
      <c r="AQ3732" s="203" t="str">
        <f t="shared" si="1134"/>
        <v>20251JPY</v>
      </c>
      <c r="AR3732" s="206" t="str">
        <f t="shared" si="1135"/>
        <v>YAMAHA_Mounter</v>
      </c>
      <c r="AS3732" s="22">
        <f t="shared" si="1136"/>
        <v>3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2025</v>
      </c>
      <c r="G3733" s="23">
        <v>1</v>
      </c>
      <c r="H3733" s="29"/>
      <c r="I3733" s="204" t="str">
        <f t="shared" si="1123"/>
        <v>Q4</v>
      </c>
      <c r="J3733" s="188" t="s">
        <v>3579</v>
      </c>
      <c r="K3733" s="29" t="s">
        <v>3580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27943995.669132747</v>
      </c>
      <c r="AJ3733" s="200">
        <f t="shared" si="1131"/>
        <v>3353279.480295931</v>
      </c>
      <c r="AK3733" s="201">
        <f t="shared" si="1132"/>
        <v>0.12000000000000005</v>
      </c>
      <c r="AL3733" s="24"/>
      <c r="AM3733" s="24"/>
      <c r="AN3733" s="24"/>
      <c r="AO3733" s="24"/>
      <c r="AP3733" s="165" t="str">
        <f t="shared" si="1133"/>
        <v>20251</v>
      </c>
      <c r="AQ3733" s="203" t="str">
        <f t="shared" si="1134"/>
        <v>20251JPY</v>
      </c>
      <c r="AR3733" s="206" t="str">
        <f t="shared" si="1135"/>
        <v>YAMAHA_Mounter</v>
      </c>
      <c r="AS3733" s="22">
        <f t="shared" si="1136"/>
        <v>3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2025</v>
      </c>
      <c r="G3734" s="23">
        <v>1</v>
      </c>
      <c r="H3734" s="29"/>
      <c r="I3734" s="204" t="str">
        <f t="shared" si="1123"/>
        <v>Q4</v>
      </c>
      <c r="J3734" s="188" t="s">
        <v>3581</v>
      </c>
      <c r="K3734" s="29" t="s">
        <v>3582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27943995.669132747</v>
      </c>
      <c r="AJ3734" s="200">
        <f t="shared" si="1131"/>
        <v>3353279.480295931</v>
      </c>
      <c r="AK3734" s="201">
        <f t="shared" si="1132"/>
        <v>0.12000000000000005</v>
      </c>
      <c r="AL3734" s="24"/>
      <c r="AM3734" s="24"/>
      <c r="AN3734" s="24"/>
      <c r="AO3734" s="24"/>
      <c r="AP3734" s="165" t="str">
        <f t="shared" si="1133"/>
        <v>20251</v>
      </c>
      <c r="AQ3734" s="203" t="str">
        <f t="shared" si="1134"/>
        <v>20251RMB</v>
      </c>
      <c r="AR3734" s="206" t="str">
        <f t="shared" si="1135"/>
        <v>YAMAHA_Mounter</v>
      </c>
      <c r="AS3734" s="22">
        <f t="shared" si="1136"/>
        <v>3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3583</v>
      </c>
      <c r="K3735" s="29" t="s">
        <v>3584</v>
      </c>
      <c r="L3735" s="24" t="s">
        <v>3585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27943995.669132747</v>
      </c>
      <c r="AJ3735" s="200">
        <f t="shared" si="1131"/>
        <v>3353279.480295931</v>
      </c>
      <c r="AK3735" s="201">
        <f t="shared" si="1132"/>
        <v>0.12000000000000005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3586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3587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27943995.669132747</v>
      </c>
      <c r="AJ3737" s="200">
        <f t="shared" si="1131"/>
        <v>3353279.480295931</v>
      </c>
      <c r="AK3737" s="201">
        <f t="shared" si="1132"/>
        <v>0.12000000000000005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3588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3588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3588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3588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3588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3588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3589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25032301.093805309</v>
      </c>
      <c r="AJ3744" s="200">
        <f t="shared" si="1131"/>
        <v>3003876.1312566376</v>
      </c>
      <c r="AK3744" s="201">
        <f t="shared" ref="AK3744:AK3807" si="1144">IF(AJ3744&gt;0,AJ3744/AI3744,"")</f>
        <v>0.12000000000000002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3589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25032301.093805309</v>
      </c>
      <c r="AJ3745" s="200">
        <f t="shared" si="1131"/>
        <v>3003876.1312566376</v>
      </c>
      <c r="AK3745" s="201">
        <f t="shared" si="1144"/>
        <v>0.12000000000000002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3589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25032301.093805309</v>
      </c>
      <c r="AJ3746" s="200">
        <f t="shared" si="1131"/>
        <v>3003876.1312566376</v>
      </c>
      <c r="AK3746" s="201">
        <f t="shared" si="1144"/>
        <v>0.12000000000000002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3590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25032301.093805309</v>
      </c>
      <c r="AJ3747" s="200">
        <f t="shared" si="1131"/>
        <v>3003876.1312566376</v>
      </c>
      <c r="AK3747" s="201">
        <f t="shared" si="1144"/>
        <v>0.12000000000000002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3590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25032301.093805309</v>
      </c>
      <c r="AJ3748" s="200">
        <f t="shared" si="1131"/>
        <v>3003876.1312566376</v>
      </c>
      <c r="AK3748" s="201">
        <f t="shared" si="1144"/>
        <v>0.12000000000000002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3590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25032301.093805309</v>
      </c>
      <c r="AJ3749" s="200">
        <f t="shared" si="1131"/>
        <v>3003876.1312566376</v>
      </c>
      <c r="AK3749" s="201">
        <f t="shared" si="1144"/>
        <v>0.12000000000000002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3591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27943995.669132747</v>
      </c>
      <c r="AJ3750" s="200">
        <f t="shared" si="1131"/>
        <v>3353279.480295931</v>
      </c>
      <c r="AK3750" s="201">
        <f t="shared" si="1144"/>
        <v>0.12000000000000005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3591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27943995.669132747</v>
      </c>
      <c r="AJ3751" s="200">
        <f t="shared" si="1131"/>
        <v>3353279.480295931</v>
      </c>
      <c r="AK3751" s="201">
        <f t="shared" si="1144"/>
        <v>0.12000000000000005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3591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27943995.669132747</v>
      </c>
      <c r="AJ3752" s="200">
        <f t="shared" si="1131"/>
        <v>3353279.480295931</v>
      </c>
      <c r="AK3752" s="201">
        <f t="shared" si="1144"/>
        <v>0.12000000000000005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3591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27943995.669132747</v>
      </c>
      <c r="AJ3753" s="200">
        <f t="shared" si="1131"/>
        <v>3353279.480295931</v>
      </c>
      <c r="AK3753" s="201">
        <f t="shared" si="1144"/>
        <v>0.12000000000000005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3593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27943995.669132747</v>
      </c>
      <c r="AJ3754" s="200">
        <f t="shared" si="1131"/>
        <v>3353279.480295931</v>
      </c>
      <c r="AK3754" s="201">
        <f t="shared" si="1144"/>
        <v>0.12000000000000005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3593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27943995.669132747</v>
      </c>
      <c r="AJ3755" s="200">
        <f t="shared" si="1131"/>
        <v>3353279.480295931</v>
      </c>
      <c r="AK3755" s="201">
        <f t="shared" si="1144"/>
        <v>0.12000000000000005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3593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27943995.669132747</v>
      </c>
      <c r="AJ3756" s="200">
        <f t="shared" si="1131"/>
        <v>3353279.480295931</v>
      </c>
      <c r="AK3756" s="201">
        <f t="shared" si="1144"/>
        <v>0.12000000000000005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3594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3596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27943995.669132747</v>
      </c>
      <c r="AJ3757" s="200">
        <f t="shared" si="1131"/>
        <v>3353279.480295931</v>
      </c>
      <c r="AK3757" s="201">
        <f t="shared" si="1144"/>
        <v>0.12000000000000005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3595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3596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27943995.669132747</v>
      </c>
      <c r="AJ3758" s="200">
        <f t="shared" si="1131"/>
        <v>3353279.480295931</v>
      </c>
      <c r="AK3758" s="201">
        <f t="shared" si="1144"/>
        <v>0.12000000000000005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3597</v>
      </c>
      <c r="K3759" s="29" t="s">
        <v>3598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27943995.669132747</v>
      </c>
      <c r="AJ3759" s="27">
        <f t="shared" si="1131"/>
        <v>3353279.480295931</v>
      </c>
      <c r="AK3759" s="243">
        <f t="shared" si="1144"/>
        <v>0.12000000000000005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3597</v>
      </c>
      <c r="K3760" s="29" t="s">
        <v>3598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27943995.669132747</v>
      </c>
      <c r="AJ3760" s="27">
        <f t="shared" si="1131"/>
        <v>3353279.480295931</v>
      </c>
      <c r="AK3760" s="243">
        <f t="shared" si="1144"/>
        <v>0.12000000000000005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3597</v>
      </c>
      <c r="K3761" s="29" t="s">
        <v>3598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27943995.669132747</v>
      </c>
      <c r="AJ3761" s="27">
        <f t="shared" si="1131"/>
        <v>3353279.480295931</v>
      </c>
      <c r="AK3761" s="243">
        <f t="shared" si="1144"/>
        <v>0.12000000000000005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3597</v>
      </c>
      <c r="K3762" s="29" t="s">
        <v>3598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27943995.669132747</v>
      </c>
      <c r="AJ3762" s="27">
        <f t="shared" si="1131"/>
        <v>3353279.480295931</v>
      </c>
      <c r="AK3762" s="243">
        <f t="shared" si="1144"/>
        <v>0.12000000000000005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3597</v>
      </c>
      <c r="K3763" s="29" t="s">
        <v>3598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27943995.669132747</v>
      </c>
      <c r="AJ3763" s="27">
        <f t="shared" si="1131"/>
        <v>3353279.480295931</v>
      </c>
      <c r="AK3763" s="243">
        <f t="shared" si="1144"/>
        <v>0.12000000000000005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3597</v>
      </c>
      <c r="K3764" s="29" t="s">
        <v>3598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27943995.669132747</v>
      </c>
      <c r="AJ3764" s="27">
        <f t="shared" si="1131"/>
        <v>3353279.480295931</v>
      </c>
      <c r="AK3764" s="243">
        <f t="shared" si="1144"/>
        <v>0.12000000000000005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3597</v>
      </c>
      <c r="K3765" s="29" t="s">
        <v>3598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27943995.669132747</v>
      </c>
      <c r="AJ3765" s="27">
        <f t="shared" si="1131"/>
        <v>3353279.480295931</v>
      </c>
      <c r="AK3765" s="243">
        <f t="shared" si="1144"/>
        <v>0.12000000000000005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3597</v>
      </c>
      <c r="K3766" s="29" t="s">
        <v>3598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27943995.669132747</v>
      </c>
      <c r="AJ3766" s="27">
        <f t="shared" si="1131"/>
        <v>3353279.480295931</v>
      </c>
      <c r="AK3766" s="243">
        <f t="shared" si="1144"/>
        <v>0.12000000000000005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3597</v>
      </c>
      <c r="K3767" s="29" t="s">
        <v>3598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27943995.669132747</v>
      </c>
      <c r="AJ3767" s="27">
        <f t="shared" si="1131"/>
        <v>3353279.480295931</v>
      </c>
      <c r="AK3767" s="243">
        <f t="shared" si="1144"/>
        <v>0.12000000000000005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3597</v>
      </c>
      <c r="K3768" s="29" t="s">
        <v>3598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27943995.669132747</v>
      </c>
      <c r="AJ3768" s="27">
        <f t="shared" si="1131"/>
        <v>3353279.480295931</v>
      </c>
      <c r="AK3768" s="243">
        <f t="shared" si="1144"/>
        <v>0.12000000000000005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3597</v>
      </c>
      <c r="K3769" s="29" t="s">
        <v>3598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27943995.669132747</v>
      </c>
      <c r="AJ3769" s="27">
        <f t="shared" si="1131"/>
        <v>3353279.480295931</v>
      </c>
      <c r="AK3769" s="243">
        <f t="shared" si="1144"/>
        <v>0.12000000000000005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3599</v>
      </c>
      <c r="K3770" s="29" t="s">
        <v>3598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27943995.669132747</v>
      </c>
      <c r="AJ3770" s="27">
        <f t="shared" si="1131"/>
        <v>3353279.480295931</v>
      </c>
      <c r="AK3770" s="243">
        <f t="shared" si="1144"/>
        <v>0.12000000000000005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2025</v>
      </c>
      <c r="G3771" s="23">
        <v>1</v>
      </c>
      <c r="H3771" s="29"/>
      <c r="I3771" s="93" t="str">
        <f t="shared" si="1141"/>
        <v>Q4</v>
      </c>
      <c r="J3771" s="188" t="s">
        <v>3600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27943995.669132747</v>
      </c>
      <c r="AJ3771" s="27">
        <f t="shared" si="1131"/>
        <v>3353279.480295931</v>
      </c>
      <c r="AK3771" s="243">
        <f t="shared" si="1144"/>
        <v>0.12000000000000005</v>
      </c>
      <c r="AL3771" s="24"/>
      <c r="AM3771" s="24"/>
      <c r="AN3771" s="24"/>
      <c r="AO3771" s="24"/>
      <c r="AP3771" s="165" t="str">
        <f t="shared" si="1145"/>
        <v>20251</v>
      </c>
      <c r="AQ3771" s="244" t="str">
        <f t="shared" si="1146"/>
        <v>20251JPY</v>
      </c>
      <c r="AR3771" s="245" t="str">
        <f t="shared" si="1147"/>
        <v>YAMAHA_Mounter</v>
      </c>
      <c r="AS3771" s="22">
        <f t="shared" si="1148"/>
        <v>2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2025</v>
      </c>
      <c r="G3772" s="23">
        <v>1</v>
      </c>
      <c r="H3772" s="29"/>
      <c r="I3772" s="93" t="str">
        <f t="shared" si="1141"/>
        <v>Q4</v>
      </c>
      <c r="J3772" s="188" t="s">
        <v>3600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27943995.669132747</v>
      </c>
      <c r="AJ3772" s="27">
        <f t="shared" si="1131"/>
        <v>3353279.480295931</v>
      </c>
      <c r="AK3772" s="243">
        <f t="shared" si="1144"/>
        <v>0.12000000000000005</v>
      </c>
      <c r="AL3772" s="24"/>
      <c r="AM3772" s="24"/>
      <c r="AN3772" s="24"/>
      <c r="AO3772" s="24"/>
      <c r="AP3772" s="165" t="str">
        <f t="shared" si="1145"/>
        <v>20251</v>
      </c>
      <c r="AQ3772" s="244" t="str">
        <f t="shared" si="1146"/>
        <v>20251JPY</v>
      </c>
      <c r="AR3772" s="245" t="str">
        <f t="shared" si="1147"/>
        <v>YAMAHA_Mounter</v>
      </c>
      <c r="AS3772" s="22">
        <f t="shared" si="1148"/>
        <v>2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2025</v>
      </c>
      <c r="G3773" s="23">
        <v>1</v>
      </c>
      <c r="H3773" s="29"/>
      <c r="I3773" s="93" t="str">
        <f t="shared" si="1141"/>
        <v>Q4</v>
      </c>
      <c r="J3773" s="188" t="s">
        <v>3600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27943995.669132747</v>
      </c>
      <c r="AJ3773" s="27">
        <f t="shared" si="1131"/>
        <v>3353279.480295931</v>
      </c>
      <c r="AK3773" s="243">
        <f t="shared" si="1144"/>
        <v>0.12000000000000005</v>
      </c>
      <c r="AL3773" s="24"/>
      <c r="AM3773" s="24"/>
      <c r="AN3773" s="24"/>
      <c r="AO3773" s="24"/>
      <c r="AP3773" s="165" t="str">
        <f t="shared" si="1145"/>
        <v>20251</v>
      </c>
      <c r="AQ3773" s="244" t="str">
        <f t="shared" si="1146"/>
        <v>20251JPY</v>
      </c>
      <c r="AR3773" s="245" t="str">
        <f t="shared" si="1147"/>
        <v>YAMAHA_Mounter</v>
      </c>
      <c r="AS3773" s="22">
        <f t="shared" si="1148"/>
        <v>2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3601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25032301.093805309</v>
      </c>
      <c r="AJ3774" s="27">
        <f t="shared" si="1131"/>
        <v>3003876.1312566376</v>
      </c>
      <c r="AK3774" s="243">
        <f t="shared" si="1144"/>
        <v>0.12000000000000002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3602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27943995.669132747</v>
      </c>
      <c r="AJ3775" s="27">
        <f t="shared" si="1131"/>
        <v>3353279.480295931</v>
      </c>
      <c r="AK3775" s="243">
        <f t="shared" si="1144"/>
        <v>0.12000000000000005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3603</v>
      </c>
      <c r="K3776" s="29" t="s">
        <v>3604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25032301.093805309</v>
      </c>
      <c r="AJ3776" s="27">
        <f t="shared" si="1131"/>
        <v>3003876.1312566376</v>
      </c>
      <c r="AK3776" s="243">
        <f t="shared" si="1144"/>
        <v>0.12000000000000002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2025</v>
      </c>
      <c r="G3781" s="23">
        <v>2</v>
      </c>
      <c r="H3781" s="29"/>
      <c r="I3781" s="93" t="str">
        <f t="shared" si="1141"/>
        <v>Q4</v>
      </c>
      <c r="J3781" s="188" t="s">
        <v>3605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82362</v>
      </c>
      <c r="AD3781" s="169">
        <v>0.12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11960724.380530974</v>
      </c>
      <c r="AJ3781" s="27">
        <f t="shared" si="1155"/>
        <v>1435286.9256637166</v>
      </c>
      <c r="AK3781" s="243">
        <f t="shared" si="1144"/>
        <v>0.11999999999999998</v>
      </c>
      <c r="AL3781" s="24"/>
      <c r="AM3781" s="24"/>
      <c r="AN3781" s="24"/>
      <c r="AO3781" s="24"/>
      <c r="AP3781" s="165" t="str">
        <f t="shared" si="1145"/>
        <v>20252</v>
      </c>
      <c r="AQ3781" s="244" t="str">
        <f t="shared" si="1146"/>
        <v>20252JPY</v>
      </c>
      <c r="AR3781" s="245" t="str">
        <f t="shared" si="1147"/>
        <v>YAMAHA_Mounter</v>
      </c>
      <c r="AS3781" s="22">
        <f t="shared" si="1148"/>
        <v>3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2025</v>
      </c>
      <c r="G3782" s="23">
        <v>2</v>
      </c>
      <c r="H3782" s="29"/>
      <c r="I3782" s="93" t="str">
        <f t="shared" si="1141"/>
        <v>Q4</v>
      </c>
      <c r="J3782" s="188" t="s">
        <v>3605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82362</v>
      </c>
      <c r="AD3782" s="169">
        <v>0.12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11960724.380530974</v>
      </c>
      <c r="AJ3782" s="27">
        <f t="shared" si="1155"/>
        <v>1435286.9256637166</v>
      </c>
      <c r="AK3782" s="243">
        <f t="shared" si="1144"/>
        <v>0.11999999999999998</v>
      </c>
      <c r="AL3782" s="24"/>
      <c r="AM3782" s="24"/>
      <c r="AN3782" s="24"/>
      <c r="AO3782" s="24"/>
      <c r="AP3782" s="165" t="str">
        <f t="shared" si="1145"/>
        <v>20252</v>
      </c>
      <c r="AQ3782" s="244" t="str">
        <f t="shared" si="1146"/>
        <v>20252JPY</v>
      </c>
      <c r="AR3782" s="245" t="str">
        <f t="shared" si="1147"/>
        <v>YAMAHA_Mounter</v>
      </c>
      <c r="AS3782" s="22">
        <f t="shared" si="1148"/>
        <v>3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2025</v>
      </c>
      <c r="G3783" s="23">
        <v>2</v>
      </c>
      <c r="H3783" s="29"/>
      <c r="I3783" s="93" t="str">
        <f t="shared" si="1141"/>
        <v>Q4</v>
      </c>
      <c r="J3783" s="188" t="s">
        <v>3605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82362</v>
      </c>
      <c r="AD3783" s="169">
        <v>0.12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11960724.380530974</v>
      </c>
      <c r="AJ3783" s="27">
        <f t="shared" si="1155"/>
        <v>1435286.9256637166</v>
      </c>
      <c r="AK3783" s="243">
        <f t="shared" si="1144"/>
        <v>0.11999999999999998</v>
      </c>
      <c r="AL3783" s="24"/>
      <c r="AM3783" s="24"/>
      <c r="AN3783" s="24"/>
      <c r="AO3783" s="24"/>
      <c r="AP3783" s="165" t="str">
        <f t="shared" si="1145"/>
        <v>20252</v>
      </c>
      <c r="AQ3783" s="244" t="str">
        <f t="shared" si="1146"/>
        <v>20252JPY</v>
      </c>
      <c r="AR3783" s="245" t="str">
        <f t="shared" si="1147"/>
        <v>YAMAHA_Mounter</v>
      </c>
      <c r="AS3783" s="22">
        <f t="shared" si="1148"/>
        <v>3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2025</v>
      </c>
      <c r="G3784" s="23">
        <v>2</v>
      </c>
      <c r="H3784" s="29"/>
      <c r="I3784" s="93" t="str">
        <f t="shared" si="1141"/>
        <v>Q4</v>
      </c>
      <c r="J3784" s="188" t="s">
        <v>3605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82362</v>
      </c>
      <c r="AD3784" s="169">
        <v>0.12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11960724.380530974</v>
      </c>
      <c r="AJ3784" s="27">
        <f t="shared" si="1155"/>
        <v>1435286.9256637166</v>
      </c>
      <c r="AK3784" s="243">
        <f t="shared" si="1144"/>
        <v>0.11999999999999998</v>
      </c>
      <c r="AL3784" s="24"/>
      <c r="AM3784" s="24"/>
      <c r="AN3784" s="24"/>
      <c r="AO3784" s="24"/>
      <c r="AP3784" s="165" t="str">
        <f t="shared" si="1145"/>
        <v>20252</v>
      </c>
      <c r="AQ3784" s="244" t="str">
        <f t="shared" si="1146"/>
        <v>20252JPY</v>
      </c>
      <c r="AR3784" s="245" t="str">
        <f t="shared" si="1147"/>
        <v>YAMAHA_Mounter</v>
      </c>
      <c r="AS3784" s="22">
        <f t="shared" si="1148"/>
        <v>3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2025</v>
      </c>
      <c r="G3785" s="23">
        <v>2</v>
      </c>
      <c r="H3785" s="29"/>
      <c r="I3785" s="93" t="str">
        <f t="shared" si="1141"/>
        <v>Q4</v>
      </c>
      <c r="J3785" s="188" t="s">
        <v>3606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76146</v>
      </c>
      <c r="AD3785" s="169">
        <v>0.12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11960724.380530974</v>
      </c>
      <c r="AJ3785" s="27">
        <f t="shared" si="1155"/>
        <v>1435286.9256637166</v>
      </c>
      <c r="AK3785" s="243">
        <f t="shared" si="1144"/>
        <v>0.11999999999999998</v>
      </c>
      <c r="AL3785" s="24"/>
      <c r="AM3785" s="24"/>
      <c r="AN3785" s="24"/>
      <c r="AO3785" s="24"/>
      <c r="AP3785" s="165" t="str">
        <f t="shared" si="1145"/>
        <v>20252</v>
      </c>
      <c r="AQ3785" s="244" t="str">
        <f t="shared" si="1146"/>
        <v>20252JPY</v>
      </c>
      <c r="AR3785" s="245" t="str">
        <f t="shared" si="1147"/>
        <v>YAMAHA_Mounter</v>
      </c>
      <c r="AS3785" s="22">
        <f t="shared" si="1148"/>
        <v>3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3607</v>
      </c>
      <c r="K3786" s="29" t="s">
        <v>3608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3609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11960724.380530974</v>
      </c>
      <c r="AJ3786" s="27">
        <f t="shared" si="1155"/>
        <v>1435286.9256637166</v>
      </c>
      <c r="AK3786" s="243">
        <f t="shared" si="1144"/>
        <v>0.11999999999999998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3607</v>
      </c>
      <c r="K3787" s="29" t="s">
        <v>3608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3609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11960724.380530974</v>
      </c>
      <c r="AJ3787" s="27">
        <f t="shared" si="1155"/>
        <v>1435286.9256637166</v>
      </c>
      <c r="AK3787" s="243">
        <f t="shared" si="1144"/>
        <v>0.11999999999999998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2025</v>
      </c>
      <c r="G3788" s="23">
        <v>2</v>
      </c>
      <c r="H3788" s="29"/>
      <c r="I3788" s="93" t="str">
        <f t="shared" si="1141"/>
        <v>Q4</v>
      </c>
      <c r="J3788" s="188" t="s">
        <v>3610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11960724.380530974</v>
      </c>
      <c r="AJ3788" s="27">
        <f t="shared" si="1155"/>
        <v>1435286.9256637166</v>
      </c>
      <c r="AK3788" s="243">
        <f t="shared" si="1144"/>
        <v>0.11999999999999998</v>
      </c>
      <c r="AL3788" s="24"/>
      <c r="AM3788" s="24"/>
      <c r="AN3788" s="24"/>
      <c r="AO3788" s="24"/>
      <c r="AP3788" s="165" t="str">
        <f t="shared" si="1145"/>
        <v>20252</v>
      </c>
      <c r="AQ3788" s="244" t="str">
        <f t="shared" si="1146"/>
        <v>20252JPY</v>
      </c>
      <c r="AR3788" s="245" t="str">
        <f t="shared" si="1147"/>
        <v>YAMAHA_Mounter</v>
      </c>
      <c r="AS3788" s="22">
        <f t="shared" si="1148"/>
        <v>3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3611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11960724.380530974</v>
      </c>
      <c r="AJ3789" s="27">
        <f t="shared" si="1155"/>
        <v>1435286.9256637166</v>
      </c>
      <c r="AK3789" s="243">
        <f t="shared" si="1144"/>
        <v>0.11999999999999998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3611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11960724.380530974</v>
      </c>
      <c r="AJ3790" s="27">
        <f t="shared" si="1155"/>
        <v>1435286.9256637166</v>
      </c>
      <c r="AK3790" s="243">
        <f t="shared" si="1144"/>
        <v>0.11999999999999998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3611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11960724.380530974</v>
      </c>
      <c r="AJ3791" s="27">
        <f t="shared" si="1155"/>
        <v>1435286.9256637166</v>
      </c>
      <c r="AK3791" s="243">
        <f t="shared" si="1144"/>
        <v>0.11999999999999998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3612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11960724.380530974</v>
      </c>
      <c r="AJ3792" s="27">
        <f t="shared" si="1155"/>
        <v>1435286.9256637166</v>
      </c>
      <c r="AK3792" s="243">
        <f t="shared" si="1144"/>
        <v>0.11999999999999998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3612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11960724.380530974</v>
      </c>
      <c r="AJ3793" s="27">
        <f t="shared" si="1155"/>
        <v>1435286.9256637166</v>
      </c>
      <c r="AK3793" s="243">
        <f t="shared" si="1144"/>
        <v>0.11999999999999998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3612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11960724.380530974</v>
      </c>
      <c r="AJ3794" s="27">
        <f t="shared" si="1155"/>
        <v>1435286.9256637166</v>
      </c>
      <c r="AK3794" s="243">
        <f t="shared" si="1144"/>
        <v>0.11999999999999998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2025</v>
      </c>
      <c r="G3795" s="23">
        <v>2</v>
      </c>
      <c r="H3795" s="29"/>
      <c r="I3795" s="93" t="str">
        <f t="shared" si="1141"/>
        <v>Q4</v>
      </c>
      <c r="J3795" s="188" t="s">
        <v>3613</v>
      </c>
      <c r="K3795" s="29" t="s">
        <v>3615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11960724.380530974</v>
      </c>
      <c r="AJ3795" s="27">
        <f t="shared" si="1155"/>
        <v>1435286.9256637166</v>
      </c>
      <c r="AK3795" s="243">
        <f t="shared" si="1144"/>
        <v>0.11999999999999998</v>
      </c>
      <c r="AL3795" s="24"/>
      <c r="AM3795" s="24"/>
      <c r="AN3795" s="24"/>
      <c r="AO3795" s="24"/>
      <c r="AP3795" s="165" t="str">
        <f t="shared" si="1145"/>
        <v>20252</v>
      </c>
      <c r="AQ3795" s="244" t="str">
        <f t="shared" si="1146"/>
        <v>20252RMB</v>
      </c>
      <c r="AR3795" s="245" t="str">
        <f t="shared" si="1147"/>
        <v>YAMAHA_Mounter</v>
      </c>
      <c r="AS3795" s="22">
        <f t="shared" si="1148"/>
        <v>3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2025</v>
      </c>
      <c r="G3796" s="23">
        <v>2</v>
      </c>
      <c r="H3796" s="29"/>
      <c r="I3796" s="93" t="str">
        <f t="shared" si="1141"/>
        <v>Q4</v>
      </c>
      <c r="J3796" s="188" t="s">
        <v>3613</v>
      </c>
      <c r="K3796" s="29" t="s">
        <v>3615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11960724.380530974</v>
      </c>
      <c r="AJ3796" s="27">
        <f t="shared" si="1155"/>
        <v>1435286.9256637166</v>
      </c>
      <c r="AK3796" s="243">
        <f t="shared" si="1144"/>
        <v>0.11999999999999998</v>
      </c>
      <c r="AL3796" s="24"/>
      <c r="AM3796" s="24"/>
      <c r="AN3796" s="24"/>
      <c r="AO3796" s="24"/>
      <c r="AP3796" s="165" t="str">
        <f t="shared" si="1145"/>
        <v>20252</v>
      </c>
      <c r="AQ3796" s="244" t="str">
        <f t="shared" si="1146"/>
        <v>20252RMB</v>
      </c>
      <c r="AR3796" s="245" t="str">
        <f t="shared" si="1147"/>
        <v>YAMAHA_Non_Mounter</v>
      </c>
      <c r="AS3796" s="22">
        <f t="shared" si="1148"/>
        <v>3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2025</v>
      </c>
      <c r="G3797" s="23">
        <v>2</v>
      </c>
      <c r="H3797" s="29"/>
      <c r="I3797" s="93" t="str">
        <f t="shared" si="1141"/>
        <v>Q4</v>
      </c>
      <c r="J3797" s="188" t="s">
        <v>3614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44646.371681415934</v>
      </c>
      <c r="AD3797" s="169">
        <v>0.12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11960724.380530974</v>
      </c>
      <c r="AJ3797" s="27">
        <f t="shared" si="1155"/>
        <v>1435286.9256637166</v>
      </c>
      <c r="AK3797" s="243">
        <f t="shared" si="1144"/>
        <v>0.11999999999999998</v>
      </c>
      <c r="AL3797" s="24"/>
      <c r="AM3797" s="24"/>
      <c r="AN3797" s="24"/>
      <c r="AO3797" s="24"/>
      <c r="AP3797" s="165" t="str">
        <f t="shared" si="1145"/>
        <v>20252</v>
      </c>
      <c r="AQ3797" s="244" t="str">
        <f t="shared" si="1146"/>
        <v>20252RMB</v>
      </c>
      <c r="AR3797" s="245" t="str">
        <f t="shared" si="1147"/>
        <v>YAMAHA_Mounter</v>
      </c>
      <c r="AS3797" s="22">
        <f t="shared" si="1148"/>
        <v>3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2025</v>
      </c>
      <c r="G3798" s="23">
        <v>2</v>
      </c>
      <c r="H3798" s="29"/>
      <c r="I3798" s="93" t="str">
        <f t="shared" si="1141"/>
        <v>Q4</v>
      </c>
      <c r="J3798" s="188" t="s">
        <v>3618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77700</v>
      </c>
      <c r="AD3798" s="169">
        <v>0.12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11960724.380530974</v>
      </c>
      <c r="AJ3798" s="27">
        <f t="shared" si="1155"/>
        <v>1435286.9256637166</v>
      </c>
      <c r="AK3798" s="243">
        <f t="shared" si="1144"/>
        <v>0.11999999999999998</v>
      </c>
      <c r="AL3798" s="24"/>
      <c r="AM3798" s="24"/>
      <c r="AN3798" s="24"/>
      <c r="AO3798" s="24"/>
      <c r="AP3798" s="165" t="str">
        <f t="shared" si="1145"/>
        <v>20252</v>
      </c>
      <c r="AQ3798" s="244" t="str">
        <f t="shared" si="1146"/>
        <v>20252JPY</v>
      </c>
      <c r="AR3798" s="245" t="str">
        <f t="shared" si="1147"/>
        <v>YAMAHA_Mounter</v>
      </c>
      <c r="AS3798" s="22">
        <f t="shared" si="1148"/>
        <v>3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3619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11960724.380530974</v>
      </c>
      <c r="AJ3799" s="27">
        <f t="shared" si="1155"/>
        <v>1435286.9256637166</v>
      </c>
      <c r="AK3799" s="243">
        <f t="shared" si="1144"/>
        <v>0.11999999999999998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3619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11960724.380530974</v>
      </c>
      <c r="AJ3800" s="27">
        <f t="shared" si="1155"/>
        <v>1435286.9256637166</v>
      </c>
      <c r="AK3800" s="243">
        <f t="shared" si="1144"/>
        <v>0.11999999999999998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3620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27943995.669132747</v>
      </c>
      <c r="AJ3801" s="27">
        <f t="shared" si="1155"/>
        <v>3353279.480295931</v>
      </c>
      <c r="AK3801" s="243">
        <f t="shared" si="1144"/>
        <v>0.12000000000000005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3620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27943995.669132747</v>
      </c>
      <c r="AJ3802" s="27">
        <f t="shared" si="1155"/>
        <v>3353279.480295931</v>
      </c>
      <c r="AK3802" s="243">
        <f t="shared" si="1144"/>
        <v>0.12000000000000005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3620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27943995.669132747</v>
      </c>
      <c r="AJ3803" s="27">
        <f t="shared" si="1155"/>
        <v>3353279.480295931</v>
      </c>
      <c r="AK3803" s="243">
        <f t="shared" si="1144"/>
        <v>0.12000000000000005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3620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27943995.669132747</v>
      </c>
      <c r="AJ3804" s="27">
        <f t="shared" si="1155"/>
        <v>3353279.480295931</v>
      </c>
      <c r="AK3804" s="243">
        <f t="shared" si="1144"/>
        <v>0.12000000000000005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TBA</v>
      </c>
      <c r="F3805" s="23" t="s">
        <v>2585</v>
      </c>
      <c r="G3805" s="23" t="s">
        <v>2585</v>
      </c>
      <c r="H3805" s="29"/>
      <c r="I3805" s="93" t="str">
        <f t="shared" si="1141"/>
        <v>TBA</v>
      </c>
      <c r="J3805" s="188" t="s">
        <v>3621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23756531.044247787</v>
      </c>
      <c r="AJ3805" s="27">
        <f t="shared" si="1155"/>
        <v>2781658.6103097349</v>
      </c>
      <c r="AK3805" s="243">
        <f t="shared" si="1144"/>
        <v>0.1170902689929245</v>
      </c>
      <c r="AL3805" s="24"/>
      <c r="AM3805" s="24"/>
      <c r="AN3805" s="24"/>
      <c r="AO3805" s="24"/>
      <c r="AP3805" s="165" t="str">
        <f t="shared" si="1145"/>
        <v>TBATBA</v>
      </c>
      <c r="AQ3805" s="244" t="str">
        <f t="shared" si="1146"/>
        <v>TBATBARMB</v>
      </c>
      <c r="AR3805" s="245" t="str">
        <f t="shared" si="1147"/>
        <v>YAMAHA_Mounter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TBA</v>
      </c>
      <c r="F3806" s="23" t="s">
        <v>2585</v>
      </c>
      <c r="G3806" s="23" t="s">
        <v>2585</v>
      </c>
      <c r="H3806" s="29"/>
      <c r="I3806" s="93" t="str">
        <f t="shared" si="1141"/>
        <v>TBA</v>
      </c>
      <c r="J3806" s="188" t="s">
        <v>3622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23756531.044247787</v>
      </c>
      <c r="AJ3806" s="27">
        <f t="shared" si="1155"/>
        <v>2781658.6103097349</v>
      </c>
      <c r="AK3806" s="243">
        <f t="shared" si="1144"/>
        <v>0.1170902689929245</v>
      </c>
      <c r="AL3806" s="24"/>
      <c r="AM3806" s="24"/>
      <c r="AN3806" s="24"/>
      <c r="AO3806" s="24"/>
      <c r="AP3806" s="165" t="str">
        <f t="shared" si="1145"/>
        <v>TBATBA</v>
      </c>
      <c r="AQ3806" s="244" t="str">
        <f t="shared" si="1146"/>
        <v>TBATBAJPY</v>
      </c>
      <c r="AR3806" s="245" t="str">
        <f t="shared" si="1147"/>
        <v>YAMAHA_Mounter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TBA</v>
      </c>
      <c r="F3807" s="23" t="s">
        <v>2585</v>
      </c>
      <c r="G3807" s="23" t="s">
        <v>2585</v>
      </c>
      <c r="H3807" s="29"/>
      <c r="I3807" s="93" t="str">
        <f t="shared" si="1141"/>
        <v>TBA</v>
      </c>
      <c r="J3807" s="188" t="s">
        <v>3622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23756531.044247787</v>
      </c>
      <c r="AJ3807" s="27">
        <f t="shared" si="1155"/>
        <v>2781658.6103097349</v>
      </c>
      <c r="AK3807" s="243">
        <f t="shared" si="1144"/>
        <v>0.1170902689929245</v>
      </c>
      <c r="AL3807" s="24"/>
      <c r="AM3807" s="24"/>
      <c r="AN3807" s="24"/>
      <c r="AO3807" s="24"/>
      <c r="AP3807" s="165" t="str">
        <f t="shared" si="1145"/>
        <v>TBATBA</v>
      </c>
      <c r="AQ3807" s="244" t="str">
        <f t="shared" si="1146"/>
        <v>TBATBAJPY</v>
      </c>
      <c r="AR3807" s="245" t="str">
        <f t="shared" si="1147"/>
        <v>YAMAHA_Mounter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TBA</v>
      </c>
      <c r="F3808" s="23" t="s">
        <v>2585</v>
      </c>
      <c r="G3808" s="23" t="s">
        <v>2585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TBA</v>
      </c>
      <c r="J3808" s="188" t="s">
        <v>3622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23756531.044247787</v>
      </c>
      <c r="AJ3808" s="27">
        <f t="shared" si="1155"/>
        <v>2781658.6103097349</v>
      </c>
      <c r="AK3808" s="243">
        <f t="shared" ref="AK3808:AK3871" si="1162">IF(AJ3808&gt;0,AJ3808/AI3808,"")</f>
        <v>0.1170902689929245</v>
      </c>
      <c r="AL3808" s="24"/>
      <c r="AM3808" s="24"/>
      <c r="AN3808" s="24"/>
      <c r="AO3808" s="24"/>
      <c r="AP3808" s="165" t="str">
        <f t="shared" ref="AP3808:AP3871" si="1163">IF(F3808="","",F3808&amp;G3808)</f>
        <v>TBATBA</v>
      </c>
      <c r="AQ3808" s="244" t="str">
        <f t="shared" ref="AQ3808:AQ3871" si="1164">IF(W3808="","",F3808&amp;G3808&amp;W3808)</f>
        <v>TBATBAJPY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TBA</v>
      </c>
      <c r="F3809" s="23" t="s">
        <v>2585</v>
      </c>
      <c r="G3809" s="23" t="s">
        <v>2585</v>
      </c>
      <c r="H3809" s="29"/>
      <c r="I3809" s="93" t="str">
        <f t="shared" si="1159"/>
        <v>TBA</v>
      </c>
      <c r="J3809" s="188" t="s">
        <v>3622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23756531.044247787</v>
      </c>
      <c r="AJ3809" s="27">
        <f t="shared" si="1155"/>
        <v>2781658.6103097349</v>
      </c>
      <c r="AK3809" s="243">
        <f t="shared" si="1162"/>
        <v>0.1170902689929245</v>
      </c>
      <c r="AL3809" s="24"/>
      <c r="AM3809" s="24"/>
      <c r="AN3809" s="24"/>
      <c r="AO3809" s="24"/>
      <c r="AP3809" s="165" t="str">
        <f t="shared" si="1163"/>
        <v>TBATBA</v>
      </c>
      <c r="AQ3809" s="244" t="str">
        <f t="shared" si="1164"/>
        <v>TBATBAJPY</v>
      </c>
      <c r="AR3809" s="245" t="str">
        <f t="shared" si="1165"/>
        <v>YAMAHA_Mounter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TBA</v>
      </c>
      <c r="F3810" s="23" t="s">
        <v>2585</v>
      </c>
      <c r="G3810" s="23" t="s">
        <v>2585</v>
      </c>
      <c r="H3810" s="29"/>
      <c r="I3810" s="93" t="str">
        <f t="shared" si="1159"/>
        <v>TBA</v>
      </c>
      <c r="J3810" s="188" t="s">
        <v>3623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78136.948672566374</v>
      </c>
      <c r="AD3810" s="169">
        <v>0.12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23756531.044247787</v>
      </c>
      <c r="AJ3810" s="27">
        <f t="shared" si="1155"/>
        <v>2781658.6103097349</v>
      </c>
      <c r="AK3810" s="243">
        <f t="shared" si="1162"/>
        <v>0.1170902689929245</v>
      </c>
      <c r="AL3810" s="24"/>
      <c r="AM3810" s="24"/>
      <c r="AN3810" s="24"/>
      <c r="AO3810" s="24"/>
      <c r="AP3810" s="165" t="str">
        <f t="shared" si="1163"/>
        <v>TBATBA</v>
      </c>
      <c r="AQ3810" s="244" t="str">
        <f t="shared" si="1164"/>
        <v>TBATBARMB</v>
      </c>
      <c r="AR3810" s="245" t="str">
        <f t="shared" si="1165"/>
        <v>YAMAHA_Mounter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TBA</v>
      </c>
      <c r="F3811" s="23" t="s">
        <v>2585</v>
      </c>
      <c r="G3811" s="23" t="s">
        <v>2585</v>
      </c>
      <c r="H3811" s="29"/>
      <c r="I3811" s="93" t="str">
        <f t="shared" si="1159"/>
        <v>TBA</v>
      </c>
      <c r="J3811" s="188" t="s">
        <v>3624</v>
      </c>
      <c r="K3811" s="29" t="s">
        <v>3625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23756531.044247787</v>
      </c>
      <c r="AJ3811" s="27">
        <f t="shared" si="1155"/>
        <v>2781658.6103097349</v>
      </c>
      <c r="AK3811" s="243">
        <f t="shared" si="1162"/>
        <v>0.1170902689929245</v>
      </c>
      <c r="AL3811" s="24"/>
      <c r="AM3811" s="24"/>
      <c r="AN3811" s="24"/>
      <c r="AO3811" s="24"/>
      <c r="AP3811" s="165" t="str">
        <f t="shared" si="1163"/>
        <v>TBATBA</v>
      </c>
      <c r="AQ3811" s="244" t="str">
        <f t="shared" si="1164"/>
        <v>TBATBARMB</v>
      </c>
      <c r="AR3811" s="245" t="str">
        <f t="shared" si="1165"/>
        <v>YAMAHA_Mounter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TBA</v>
      </c>
      <c r="F3812" s="23" t="s">
        <v>2585</v>
      </c>
      <c r="G3812" s="23" t="s">
        <v>2585</v>
      </c>
      <c r="H3812" s="29"/>
      <c r="I3812" s="93" t="str">
        <f t="shared" si="1159"/>
        <v>TBA</v>
      </c>
      <c r="J3812" s="188" t="s">
        <v>3626</v>
      </c>
      <c r="K3812" s="29" t="s">
        <v>3627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495000</v>
      </c>
      <c r="Y3812" s="31" t="str">
        <f t="shared" si="1153"/>
        <v>1.13</v>
      </c>
      <c r="Z3812" s="241">
        <f t="shared" si="1152"/>
        <v>495000</v>
      </c>
      <c r="AA3812" s="22">
        <v>1.0920000000000001</v>
      </c>
      <c r="AB3812" s="242">
        <f t="shared" si="1156"/>
        <v>478353.98230088502</v>
      </c>
      <c r="AC3812" s="25">
        <f t="shared" si="1160"/>
        <v>57402.477876106197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23756531.044247787</v>
      </c>
      <c r="AJ3812" s="27">
        <f t="shared" si="1155"/>
        <v>2781658.6103097349</v>
      </c>
      <c r="AK3812" s="243">
        <f t="shared" si="1162"/>
        <v>0.1170902689929245</v>
      </c>
      <c r="AL3812" s="24"/>
      <c r="AM3812" s="24"/>
      <c r="AN3812" s="24"/>
      <c r="AO3812" s="24"/>
      <c r="AP3812" s="165" t="str">
        <f t="shared" si="1163"/>
        <v>TBATBA</v>
      </c>
      <c r="AQ3812" s="244" t="str">
        <f t="shared" si="1164"/>
        <v>TBATBARMB</v>
      </c>
      <c r="AR3812" s="245" t="str">
        <f t="shared" si="1165"/>
        <v>YAMAHA_Mounter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TBA</v>
      </c>
      <c r="F3813" s="23" t="s">
        <v>2585</v>
      </c>
      <c r="G3813" s="23" t="s">
        <v>2585</v>
      </c>
      <c r="H3813" s="29"/>
      <c r="I3813" s="93" t="str">
        <f t="shared" si="1159"/>
        <v>TBA</v>
      </c>
      <c r="J3813" s="188" t="s">
        <v>3628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23756531.044247787</v>
      </c>
      <c r="AJ3813" s="27">
        <f t="shared" si="1155"/>
        <v>2781658.6103097349</v>
      </c>
      <c r="AK3813" s="243">
        <f t="shared" si="1162"/>
        <v>0.1170902689929245</v>
      </c>
      <c r="AL3813" s="24"/>
      <c r="AM3813" s="24"/>
      <c r="AN3813" s="24"/>
      <c r="AO3813" s="24"/>
      <c r="AP3813" s="165" t="str">
        <f t="shared" si="1163"/>
        <v>TBATBA</v>
      </c>
      <c r="AQ3813" s="244" t="str">
        <f t="shared" si="1164"/>
        <v>TBATBAJPY</v>
      </c>
      <c r="AR3813" s="245" t="str">
        <f t="shared" si="1165"/>
        <v>YAMAHA_Mounter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TBA</v>
      </c>
      <c r="F3814" s="23" t="s">
        <v>2585</v>
      </c>
      <c r="G3814" s="23" t="s">
        <v>2585</v>
      </c>
      <c r="H3814" s="29"/>
      <c r="I3814" s="93" t="str">
        <f t="shared" si="1159"/>
        <v>TBA</v>
      </c>
      <c r="J3814" s="188" t="s">
        <v>3628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23756531.044247787</v>
      </c>
      <c r="AJ3814" s="27">
        <f t="shared" si="1155"/>
        <v>2781658.6103097349</v>
      </c>
      <c r="AK3814" s="243">
        <f t="shared" si="1162"/>
        <v>0.1170902689929245</v>
      </c>
      <c r="AL3814" s="24"/>
      <c r="AM3814" s="24"/>
      <c r="AN3814" s="24"/>
      <c r="AO3814" s="24"/>
      <c r="AP3814" s="165" t="str">
        <f t="shared" si="1163"/>
        <v>TBATBA</v>
      </c>
      <c r="AQ3814" s="244" t="str">
        <f t="shared" si="1164"/>
        <v>TBATBAJPY</v>
      </c>
      <c r="AR3814" s="245" t="str">
        <f t="shared" si="1165"/>
        <v>YAMAHA_Mounter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>IF(W3817="","",IF(W3817="RMB","1.13", "1"))</f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>IF(W3817="","",F3817&amp;G3817&amp;W3817)</f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>IF(W3818="","",IF(W3818="RMB","1.13", "1"))</f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>IF(W3818="","",F3818&amp;G3818&amp;W3818)</f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zoomScale="70" zoomScaleNormal="70" workbookViewId="0">
      <selection activeCell="B32" sqref="B32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53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54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54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54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4" t="s">
        <v>3388</v>
      </c>
      <c r="Q10" s="265"/>
      <c r="R10" s="265"/>
      <c r="S10" s="265"/>
      <c r="T10" s="265"/>
      <c r="U10" s="265"/>
      <c r="V10" s="265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6"/>
      <c r="Q11" s="267"/>
      <c r="R11" s="267"/>
      <c r="S11" s="267"/>
      <c r="T11" s="267"/>
      <c r="U11" s="267"/>
      <c r="V11" s="267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11</v>
      </c>
      <c r="S13" s="79">
        <f>IF(R13="","",SUMIFS(raw_sheet!AB:AB,raw_sheet!E:E,list!P13,raw_sheet!F:F,list!Q13,raw_sheet!G:G,list!R13,raw_sheet!R:R,list!$S$12))</f>
        <v>19825408.332743365</v>
      </c>
      <c r="T13" s="79">
        <f>IF(R13="","",SUMIFS(raw_sheet!AB:AB,raw_sheet!E:E,list!P13,raw_sheet!F:F,list!Q13,raw_sheet!G:G,list!R13,raw_sheet!R:R,list!$T$12))</f>
        <v>5206892.7610619478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25032301.093805309</v>
      </c>
      <c r="AB13" s="150" t="s">
        <v>3173</v>
      </c>
      <c r="AC13" s="150">
        <v>2024</v>
      </c>
      <c r="AD13" s="150">
        <v>11</v>
      </c>
      <c r="AE13" s="79">
        <f>IF(AD13="","",SUMIFS(raw_sheet!AB:AB,raw_sheet!A:A,list!AB13,raw_sheet!B:B,list!AC13,raw_sheet!C:C,list!AD13,raw_sheet!S:S,list!$AE$12))</f>
        <v>20461319.230088495</v>
      </c>
      <c r="AF13" s="79">
        <f>IF(AD13="","",SUMIFS(raw_sheet!AB:AB,raw_sheet!A:A,list!AB13,raw_sheet!B:B,list!AC13,raw_sheet!C:C,list!AD13,raw_sheet!S:S,list!$AF$12))</f>
        <v>3725176.637168142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478353.98230088502</v>
      </c>
      <c r="AI13" s="80">
        <f>IF(AD13="","",SUMIFS(raw_sheet!AB:AB,raw_sheet!A:A,list!AB13,raw_sheet!B:B,list!AC13,raw_sheet!C:C,list!AD13))</f>
        <v>24664849.849557523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12</v>
      </c>
      <c r="S14" s="79">
        <f>IF(R14="","",SUMIFS(raw_sheet!AB:AB,raw_sheet!E:E,list!P14,raw_sheet!F:F,list!Q14,raw_sheet!G:G,list!R14,raw_sheet!R:R,list!$S$12))</f>
        <v>27790563.992849555</v>
      </c>
      <c r="T14" s="79">
        <f>IF(R14="","",SUMIFS(raw_sheet!AB:AB,raw_sheet!E:E,list!P14,raw_sheet!F:F,list!Q14,raw_sheet!G:G,list!R14,raw_sheet!R:R,list!$T$12))</f>
        <v>335330.97345132747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28125894.966300882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1</v>
      </c>
      <c r="S15" s="79">
        <f>IF(R15="","",SUMIFS(raw_sheet!AB:AB,raw_sheet!E:E,list!P15,raw_sheet!F:F,list!Q15,raw_sheet!G:G,list!R15,raw_sheet!R:R,list!$S$12))</f>
        <v>25782916.554088496</v>
      </c>
      <c r="T15" s="79">
        <f>IF(R15="","",SUMIFS(raw_sheet!AB:AB,raw_sheet!E:E,list!P15,raw_sheet!F:F,list!Q15,raw_sheet!G:G,list!R15,raw_sheet!R:R,list!$T$12))</f>
        <v>2161079.1150442483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27943995.669132747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2</v>
      </c>
      <c r="S16" s="79">
        <f>IF(R16="","",SUMIFS(raw_sheet!AB:AB,raw_sheet!E:E,list!P16,raw_sheet!F:F,list!Q16,raw_sheet!G:G,list!R16,raw_sheet!R:R,list!$S$12))</f>
        <v>11603166.85840708</v>
      </c>
      <c r="T16" s="79">
        <f>IF(R16="","",SUMIFS(raw_sheet!AB:AB,raw_sheet!E:E,list!P16,raw_sheet!F:F,list!Q16,raw_sheet!G:G,list!R16,raw_sheet!R:R,list!$T$12))</f>
        <v>357557.5221238939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11960724.380530974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384441700</v>
      </c>
      <c r="AK18" s="124" cm="1">
        <f t="array" ref="AK18">IFERROR(SUMPRODUCT((AD21:AD150="EAST")*(AJ21:AJ150)),0)</f>
        <v>3848800</v>
      </c>
      <c r="AL18" s="124" cm="1">
        <f t="array" ref="AL18">IFERROR(SUMPRODUCT((AD21:AD150="NORTH")*(AJ21:AJ150)),0)</f>
        <v>495000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9" t="s">
        <v>3312</v>
      </c>
      <c r="D19" s="260"/>
      <c r="E19" s="261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.2" thickBot="1">
      <c r="A20" s="167"/>
      <c r="B20" s="168"/>
      <c r="C20" s="259" t="s">
        <v>3215</v>
      </c>
      <c r="D20" s="26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9" t="s">
        <v>3226</v>
      </c>
      <c r="D21" s="260"/>
      <c r="E21" s="146">
        <v>2024</v>
      </c>
      <c r="M21" s="47"/>
      <c r="N21" s="107"/>
      <c r="O21" s="39"/>
      <c r="P21" s="15" cm="1">
        <f t="array" ref="P21:Z65">_xlfn.CHOOSECOLS(_xlfn._xlws.FILTER(raw_sheet!E:AQ,(raw_sheet!F:F=list!Q13)*(raw_sheet!E:E=list!P13)*(raw_sheet!G:G=list!R13)*(raw_sheet!G:G&lt;&gt;"Cancel"),""),2,3,15,6,7,8,10,19,23,24,26)</f>
        <v>2024</v>
      </c>
      <c r="Q21" s="13">
        <v>11</v>
      </c>
      <c r="R21" s="13" t="str">
        <v>WEST</v>
      </c>
      <c r="S21" s="13" t="str">
        <v>C49XIY20240722/LJY</v>
      </c>
      <c r="T21" s="13" t="str">
        <v>西安海龙</v>
      </c>
      <c r="U21" s="13" t="str">
        <v>YSM10</v>
      </c>
      <c r="V21" s="13">
        <v>1</v>
      </c>
      <c r="W21" s="92" t="str">
        <v>RMB</v>
      </c>
      <c r="X21" s="97">
        <v>1.0920000000000001</v>
      </c>
      <c r="Y21" s="92">
        <v>579823.00884955761</v>
      </c>
      <c r="Z21" s="229">
        <v>0.12</v>
      </c>
      <c r="AB21" s="15" cm="1">
        <f t="array" ref="AB21:AM60">_xlfn.CHOOSECOLS(_xlfn._xlws.FILTER(raw_sheet!A:AZ,(raw_sheet!B:B=list!AC13)*(raw_sheet!A:A=list!AB13)*(raw_sheet!C:C=list!AD13)*(raw_sheet!C:C&lt;&gt;"Cancel"),""),2,3,19,10,11,12,14,23,26,27,28,30)</f>
        <v>2024</v>
      </c>
      <c r="AC21" s="13">
        <v>11</v>
      </c>
      <c r="AD21" s="13" t="str">
        <v>SOUTH</v>
      </c>
      <c r="AE21" s="13" t="str">
        <v>C49SZX20240186JL</v>
      </c>
      <c r="AF21" s="13" t="str">
        <v>同基</v>
      </c>
      <c r="AG21" s="13" t="str">
        <v>YSM20R</v>
      </c>
      <c r="AH21" s="13">
        <v>1</v>
      </c>
      <c r="AI21" s="92" t="str">
        <v>JPY</v>
      </c>
      <c r="AJ21" s="118">
        <v>13500000</v>
      </c>
      <c r="AK21" s="97">
        <v>5.5599999999999997E-2</v>
      </c>
      <c r="AL21" s="92">
        <v>750600</v>
      </c>
      <c r="AM21" s="229">
        <v>0.12</v>
      </c>
    </row>
    <row r="22" spans="1:39" ht="16.2" thickBot="1">
      <c r="A22" s="167"/>
      <c r="B22" s="168"/>
      <c r="C22" s="262" t="s">
        <v>3227</v>
      </c>
      <c r="D22" s="263"/>
      <c r="E22" s="150">
        <v>10</v>
      </c>
      <c r="F22" s="38"/>
      <c r="M22" s="47"/>
      <c r="N22" s="107"/>
      <c r="O22" s="39"/>
      <c r="P22" s="13">
        <v>2024</v>
      </c>
      <c r="Q22" s="13">
        <v>11</v>
      </c>
      <c r="R22" s="13" t="str">
        <v>WEST</v>
      </c>
      <c r="S22" s="13" t="str">
        <v>C49XIY20240722/LJY</v>
      </c>
      <c r="T22" s="13" t="str">
        <v>西安海龙</v>
      </c>
      <c r="U22" s="13" t="str">
        <v>YSM10</v>
      </c>
      <c r="V22" s="13">
        <v>1</v>
      </c>
      <c r="W22" s="92" t="str">
        <v>RMB</v>
      </c>
      <c r="X22" s="97">
        <v>1.0920000000000001</v>
      </c>
      <c r="Y22" s="92">
        <v>579823.00884955761</v>
      </c>
      <c r="Z22" s="229">
        <v>0.12</v>
      </c>
      <c r="AB22" s="13">
        <v>2024</v>
      </c>
      <c r="AC22" s="13">
        <v>11</v>
      </c>
      <c r="AD22" s="13" t="str">
        <v>SOUTH</v>
      </c>
      <c r="AE22" s="13" t="str">
        <v>C49SZX20240186JL</v>
      </c>
      <c r="AF22" s="13" t="str">
        <v>同基</v>
      </c>
      <c r="AG22" s="13" t="str">
        <v>YSM20R</v>
      </c>
      <c r="AH22" s="13">
        <v>1</v>
      </c>
      <c r="AI22" s="92" t="str">
        <v>JPY</v>
      </c>
      <c r="AJ22" s="118">
        <v>13500000</v>
      </c>
      <c r="AK22" s="97">
        <v>5.5599999999999997E-2</v>
      </c>
      <c r="AL22" s="92">
        <v>750600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11</v>
      </c>
      <c r="R23" s="13" t="str">
        <v>SOUTH</v>
      </c>
      <c r="S23" s="13" t="str">
        <v>C49SZX20240178DZ&amp;JAL</v>
      </c>
      <c r="T23" s="13" t="str">
        <v>GLOBAL STAR(嘉裕越南分部)</v>
      </c>
      <c r="U23" s="13" t="str">
        <v>YSM20R</v>
      </c>
      <c r="V23" s="13">
        <v>1</v>
      </c>
      <c r="W23" s="92" t="str">
        <v>USD</v>
      </c>
      <c r="X23" s="97">
        <v>7.8</v>
      </c>
      <c r="Y23" s="92">
        <v>875160</v>
      </c>
      <c r="Z23" s="229">
        <v>0.12</v>
      </c>
      <c r="AB23" s="13">
        <v>2024</v>
      </c>
      <c r="AC23" s="13">
        <v>11</v>
      </c>
      <c r="AD23" s="13" t="str">
        <v>SOUTH</v>
      </c>
      <c r="AE23" s="13" t="str">
        <v>C49SZX20240186JL</v>
      </c>
      <c r="AF23" s="13" t="str">
        <v>同基</v>
      </c>
      <c r="AG23" s="13" t="str">
        <v>YSM10</v>
      </c>
      <c r="AH23" s="13">
        <v>1</v>
      </c>
      <c r="AI23" s="92" t="str">
        <v>JPY</v>
      </c>
      <c r="AJ23" s="118">
        <v>9500000</v>
      </c>
      <c r="AK23" s="97">
        <v>5.5599999999999997E-2</v>
      </c>
      <c r="AL23" s="92">
        <v>528200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11</v>
      </c>
      <c r="R24" s="13" t="str">
        <v>SOUTH</v>
      </c>
      <c r="S24" s="13" t="str">
        <v>C49SZX20240178DZ&amp;JAL</v>
      </c>
      <c r="T24" s="13" t="str">
        <v>GLOBAL STAR(嘉裕越南分部)</v>
      </c>
      <c r="U24" s="13" t="str">
        <v>YSM20R</v>
      </c>
      <c r="V24" s="13">
        <v>1</v>
      </c>
      <c r="W24" s="92" t="str">
        <v>USD</v>
      </c>
      <c r="X24" s="97">
        <v>7.8</v>
      </c>
      <c r="Y24" s="92">
        <v>875160</v>
      </c>
      <c r="Z24" s="229">
        <v>0.12</v>
      </c>
      <c r="AB24" s="13">
        <v>2024</v>
      </c>
      <c r="AC24" s="13">
        <v>11</v>
      </c>
      <c r="AD24" s="13" t="str">
        <v>EAST</v>
      </c>
      <c r="AE24" s="13" t="str">
        <v>C49SHA20241022/JXD</v>
      </c>
      <c r="AF24" s="13" t="str">
        <v>上海创鹏</v>
      </c>
      <c r="AG24" s="13" t="str">
        <v>YSM10</v>
      </c>
      <c r="AH24" s="13">
        <v>1</v>
      </c>
      <c r="AI24" s="92" t="str">
        <v>RMB</v>
      </c>
      <c r="AJ24" s="118">
        <v>480000</v>
      </c>
      <c r="AK24" s="97">
        <v>1.0920000000000001</v>
      </c>
      <c r="AL24" s="92">
        <v>463858.40707964607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11</v>
      </c>
      <c r="R25" s="13" t="str">
        <v>SOUTH</v>
      </c>
      <c r="S25" s="13" t="str">
        <v>C49SZX20240178DZ&amp;JAL</v>
      </c>
      <c r="T25" s="13" t="str">
        <v>GLOBAL STAR(嘉裕越南分部)</v>
      </c>
      <c r="U25" s="13" t="str">
        <v>YSM10</v>
      </c>
      <c r="V25" s="13">
        <v>1</v>
      </c>
      <c r="W25" s="92" t="str">
        <v>USD</v>
      </c>
      <c r="X25" s="97">
        <v>7.8</v>
      </c>
      <c r="Y25" s="92">
        <v>604656</v>
      </c>
      <c r="Z25" s="229">
        <v>0.12</v>
      </c>
      <c r="AB25" s="13">
        <v>2024</v>
      </c>
      <c r="AC25" s="13">
        <v>11</v>
      </c>
      <c r="AD25" s="13" t="str">
        <v>EAST</v>
      </c>
      <c r="AE25" s="13" t="str">
        <v>C49SHA20241101/LQM</v>
      </c>
      <c r="AF25" s="13" t="str">
        <v>东之鸣（台州）</v>
      </c>
      <c r="AG25" s="13" t="str">
        <v>YSM10</v>
      </c>
      <c r="AH25" s="13">
        <v>1</v>
      </c>
      <c r="AI25" s="92" t="str">
        <v>RMB</v>
      </c>
      <c r="AJ25" s="118">
        <v>410000</v>
      </c>
      <c r="AK25" s="97">
        <v>1.1080000000000001</v>
      </c>
      <c r="AL25" s="92">
        <v>402017.69911504438</v>
      </c>
      <c r="AM25" s="229">
        <v>0.12</v>
      </c>
    </row>
    <row r="26" spans="1:39">
      <c r="A26" s="167"/>
      <c r="B26" s="168"/>
      <c r="P26" s="13">
        <v>2024</v>
      </c>
      <c r="Q26" s="13">
        <v>11</v>
      </c>
      <c r="R26" s="13" t="str">
        <v>SOUTH</v>
      </c>
      <c r="S26" s="13" t="str">
        <v>C49SZX20240178DZ&amp;JAL</v>
      </c>
      <c r="T26" s="13" t="str">
        <v>GLOBAL STAR(嘉裕越南分部)</v>
      </c>
      <c r="U26" s="13" t="str">
        <v>DESEN DSP-10-YMH</v>
      </c>
      <c r="V26" s="13">
        <v>1</v>
      </c>
      <c r="W26" s="92" t="str">
        <v>USD</v>
      </c>
      <c r="X26" s="97">
        <v>7.8</v>
      </c>
      <c r="Y26" s="92">
        <v>278460</v>
      </c>
      <c r="Z26" s="229">
        <v>0.12</v>
      </c>
      <c r="AB26" s="13">
        <v>2024</v>
      </c>
      <c r="AC26" s="13">
        <v>11</v>
      </c>
      <c r="AD26" s="13" t="str">
        <v>SOUTH</v>
      </c>
      <c r="AE26" s="13" t="str">
        <v>C49SZX20240187JL</v>
      </c>
      <c r="AF26" s="13" t="str">
        <v>晶品</v>
      </c>
      <c r="AG26" s="13" t="str">
        <v>YSM20R</v>
      </c>
      <c r="AH26" s="13">
        <v>1</v>
      </c>
      <c r="AI26" s="92" t="str">
        <v>JPY</v>
      </c>
      <c r="AJ26" s="118">
        <v>12000000</v>
      </c>
      <c r="AK26" s="97">
        <v>5.1799999999999999E-2</v>
      </c>
      <c r="AL26" s="92">
        <v>621600</v>
      </c>
      <c r="AM26" s="229">
        <v>0.12</v>
      </c>
    </row>
    <row r="27" spans="1:39">
      <c r="A27" s="167"/>
      <c r="B27" s="168"/>
      <c r="P27" s="13">
        <v>2024</v>
      </c>
      <c r="Q27" s="13">
        <v>11</v>
      </c>
      <c r="R27" s="13" t="str">
        <v>SOUTH</v>
      </c>
      <c r="S27" s="13" t="str">
        <v>C49SZX20240178DZ&amp;JAL</v>
      </c>
      <c r="T27" s="13" t="str">
        <v>GLOBAL STAR(嘉裕越南分部)</v>
      </c>
      <c r="U27" s="13" t="str">
        <v>Heller 1936MK5</v>
      </c>
      <c r="V27" s="13">
        <v>1</v>
      </c>
      <c r="W27" s="92" t="str">
        <v>USD</v>
      </c>
      <c r="X27" s="97">
        <v>7.8</v>
      </c>
      <c r="Y27" s="92">
        <v>628524</v>
      </c>
      <c r="Z27" s="229">
        <v>0.12</v>
      </c>
      <c r="AB27" s="13">
        <v>2024</v>
      </c>
      <c r="AC27" s="13">
        <v>11</v>
      </c>
      <c r="AD27" s="13" t="str">
        <v>SOUTH</v>
      </c>
      <c r="AE27" s="13" t="str">
        <v>C49SZX20240188JY</v>
      </c>
      <c r="AF27" s="13" t="str">
        <v>江西络鑫</v>
      </c>
      <c r="AG27" s="13" t="str">
        <v>YSM20R</v>
      </c>
      <c r="AH27" s="13">
        <v>1</v>
      </c>
      <c r="AI27" s="92" t="str">
        <v>JPY</v>
      </c>
      <c r="AJ27" s="118">
        <v>13250000</v>
      </c>
      <c r="AK27" s="97">
        <v>5.1799999999999999E-2</v>
      </c>
      <c r="AL27" s="92">
        <v>686350</v>
      </c>
      <c r="AM27" s="229">
        <v>0.12</v>
      </c>
    </row>
    <row r="28" spans="1:39">
      <c r="A28" s="167"/>
      <c r="B28" s="168"/>
      <c r="P28" s="13">
        <v>2024</v>
      </c>
      <c r="Q28" s="13">
        <v>11</v>
      </c>
      <c r="R28" s="13" t="str">
        <v>SOUTH</v>
      </c>
      <c r="S28" s="13" t="str">
        <v>C49SZX20240178DZ&amp;JAL</v>
      </c>
      <c r="T28" s="13" t="str">
        <v>GLOBAL STAR(嘉裕越南分部)</v>
      </c>
      <c r="U28" s="13" t="str">
        <v>YSi-V</v>
      </c>
      <c r="V28" s="13">
        <v>1</v>
      </c>
      <c r="W28" s="92" t="str">
        <v>USD</v>
      </c>
      <c r="X28" s="97">
        <v>7.8</v>
      </c>
      <c r="Y28" s="92">
        <v>688194</v>
      </c>
      <c r="Z28" s="229">
        <v>0.12</v>
      </c>
      <c r="AB28" s="13">
        <v>2024</v>
      </c>
      <c r="AC28" s="13">
        <v>11</v>
      </c>
      <c r="AD28" s="13" t="str">
        <v>SOUTH</v>
      </c>
      <c r="AE28" s="13" t="str">
        <v>C49SZX20240188JY</v>
      </c>
      <c r="AF28" s="13" t="str">
        <v>江西络鑫</v>
      </c>
      <c r="AG28" s="13" t="str">
        <v>YSM20R</v>
      </c>
      <c r="AH28" s="13">
        <v>1</v>
      </c>
      <c r="AI28" s="92" t="str">
        <v>JPY</v>
      </c>
      <c r="AJ28" s="118">
        <v>13250000</v>
      </c>
      <c r="AK28" s="97">
        <v>5.1799999999999999E-2</v>
      </c>
      <c r="AL28" s="92">
        <v>686350</v>
      </c>
      <c r="AM28" s="229">
        <v>0.12</v>
      </c>
    </row>
    <row r="29" spans="1:39">
      <c r="A29" s="167"/>
      <c r="B29" s="168"/>
      <c r="P29" s="13">
        <v>2024</v>
      </c>
      <c r="Q29" s="13">
        <v>11</v>
      </c>
      <c r="R29" s="13" t="str">
        <v>SOUTH</v>
      </c>
      <c r="S29" s="13" t="str">
        <v>C49SZX20240178DZ&amp;JAL</v>
      </c>
      <c r="T29" s="13" t="str">
        <v>GLOBAL STAR(嘉裕越南分部)</v>
      </c>
      <c r="U29" s="13" t="str">
        <v>SOLDERSTAR Lite 6</v>
      </c>
      <c r="V29" s="13">
        <v>1</v>
      </c>
      <c r="W29" s="92" t="str">
        <v>USD</v>
      </c>
      <c r="X29" s="97">
        <v>7.8</v>
      </c>
      <c r="Y29" s="92">
        <v>47736</v>
      </c>
      <c r="Z29" s="229">
        <v>0.12</v>
      </c>
      <c r="AB29" s="13">
        <v>2024</v>
      </c>
      <c r="AC29" s="13">
        <v>11</v>
      </c>
      <c r="AD29" s="13" t="str">
        <v>SOUTH</v>
      </c>
      <c r="AE29" s="13" t="str">
        <v>C49SZX20240188JY</v>
      </c>
      <c r="AF29" s="13" t="str">
        <v>江西络鑫</v>
      </c>
      <c r="AG29" s="13" t="str">
        <v>YSM20R</v>
      </c>
      <c r="AH29" s="13">
        <v>1</v>
      </c>
      <c r="AI29" s="92" t="str">
        <v>JPY</v>
      </c>
      <c r="AJ29" s="118">
        <v>13250000</v>
      </c>
      <c r="AK29" s="97">
        <v>5.1799999999999999E-2</v>
      </c>
      <c r="AL29" s="92">
        <v>686350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11</v>
      </c>
      <c r="R30" s="13" t="str">
        <v>SOUTH</v>
      </c>
      <c r="S30" s="13" t="str">
        <v>C49SZX20240147DZ</v>
      </c>
      <c r="T30" s="13" t="str">
        <v>长沙健科</v>
      </c>
      <c r="U30" s="13" t="str">
        <v>YSM20R</v>
      </c>
      <c r="V30" s="13">
        <v>1</v>
      </c>
      <c r="W30" s="92" t="str">
        <v>JPY</v>
      </c>
      <c r="X30" s="97">
        <v>5.1799999999999999E-2</v>
      </c>
      <c r="Y30" s="92">
        <v>828800</v>
      </c>
      <c r="Z30" s="229">
        <v>0.12</v>
      </c>
      <c r="AB30" s="13">
        <v>2024</v>
      </c>
      <c r="AC30" s="13">
        <v>11</v>
      </c>
      <c r="AD30" s="13" t="str">
        <v>SOUTH</v>
      </c>
      <c r="AE30" s="13" t="str">
        <v>C49SZX20240188JY</v>
      </c>
      <c r="AF30" s="13" t="str">
        <v>江西络鑫</v>
      </c>
      <c r="AG30" s="13" t="str">
        <v>YSM20R</v>
      </c>
      <c r="AH30" s="13">
        <v>1</v>
      </c>
      <c r="AI30" s="92" t="str">
        <v>JPY</v>
      </c>
      <c r="AJ30" s="118">
        <v>13250000</v>
      </c>
      <c r="AK30" s="97">
        <v>5.1799999999999999E-2</v>
      </c>
      <c r="AL30" s="92">
        <v>686350</v>
      </c>
      <c r="AM30" s="229">
        <v>0.12</v>
      </c>
    </row>
    <row r="31" spans="1:39">
      <c r="A31" s="167"/>
      <c r="B31" s="168"/>
      <c r="P31" s="13">
        <v>2024</v>
      </c>
      <c r="Q31" s="13">
        <v>11</v>
      </c>
      <c r="R31" s="13" t="str">
        <v>SOUTH</v>
      </c>
      <c r="S31" s="13" t="str">
        <v>C49SZX20240147DZ</v>
      </c>
      <c r="T31" s="13" t="str">
        <v>长沙健科</v>
      </c>
      <c r="U31" s="13" t="str">
        <v>YSM20R</v>
      </c>
      <c r="V31" s="13">
        <v>1</v>
      </c>
      <c r="W31" s="92" t="str">
        <v>JPY</v>
      </c>
      <c r="X31" s="97">
        <v>5.1799999999999999E-2</v>
      </c>
      <c r="Y31" s="92">
        <v>828800</v>
      </c>
      <c r="Z31" s="229">
        <v>0.12</v>
      </c>
      <c r="AB31" s="13">
        <v>2024</v>
      </c>
      <c r="AC31" s="13">
        <v>11</v>
      </c>
      <c r="AD31" s="13" t="str">
        <v>SOUTH</v>
      </c>
      <c r="AE31" s="13" t="str">
        <v>C49SZX20240190BH</v>
      </c>
      <c r="AF31" s="13" t="str">
        <v>优嘉智柔</v>
      </c>
      <c r="AG31" s="13" t="str">
        <v>YSM20R</v>
      </c>
      <c r="AH31" s="13">
        <v>1</v>
      </c>
      <c r="AI31" s="92" t="str">
        <v>JPY</v>
      </c>
      <c r="AJ31" s="118">
        <v>12250000</v>
      </c>
      <c r="AK31" s="97">
        <v>5.1799999999999999E-2</v>
      </c>
      <c r="AL31" s="92">
        <v>634550</v>
      </c>
      <c r="AM31" s="229">
        <v>0.12</v>
      </c>
    </row>
    <row r="32" spans="1:39">
      <c r="A32" s="167"/>
      <c r="B32" s="168"/>
      <c r="P32" s="13">
        <v>2024</v>
      </c>
      <c r="Q32" s="13">
        <v>11</v>
      </c>
      <c r="R32" s="13" t="str">
        <v>SOUTH</v>
      </c>
      <c r="S32" s="13" t="str">
        <v>C49SZX20240147DZ</v>
      </c>
      <c r="T32" s="13" t="str">
        <v>长沙健科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828800</v>
      </c>
      <c r="Z32" s="229">
        <v>0.12</v>
      </c>
      <c r="AB32" s="13">
        <v>2024</v>
      </c>
      <c r="AC32" s="13">
        <v>11</v>
      </c>
      <c r="AD32" s="13" t="str">
        <v>SOUTH</v>
      </c>
      <c r="AE32" s="13" t="str">
        <v>C49SZX20240191BY</v>
      </c>
      <c r="AF32" s="13" t="str">
        <v>凯迪炫</v>
      </c>
      <c r="AG32" s="13" t="str">
        <v>YSM20R</v>
      </c>
      <c r="AH32" s="13">
        <v>1</v>
      </c>
      <c r="AI32" s="92" t="str">
        <v>JPY</v>
      </c>
      <c r="AJ32" s="118">
        <v>16200000</v>
      </c>
      <c r="AK32" s="97">
        <v>5.1799999999999999E-2</v>
      </c>
      <c r="AL32" s="92">
        <v>839160</v>
      </c>
      <c r="AM32" s="229">
        <v>0.12</v>
      </c>
    </row>
    <row r="33" spans="1:39">
      <c r="A33" s="167"/>
      <c r="B33" s="168"/>
      <c r="P33" s="13">
        <v>2024</v>
      </c>
      <c r="Q33" s="13">
        <v>11</v>
      </c>
      <c r="R33" s="13" t="str">
        <v>SOUTH</v>
      </c>
      <c r="S33" s="13" t="str">
        <v>C49SZX20240147DZ</v>
      </c>
      <c r="T33" s="13" t="str">
        <v>长沙健科</v>
      </c>
      <c r="U33" s="13" t="str">
        <v>YSM10</v>
      </c>
      <c r="V33" s="13">
        <v>1</v>
      </c>
      <c r="W33" s="92" t="str">
        <v>JPY</v>
      </c>
      <c r="X33" s="97">
        <v>5.1799999999999999E-2</v>
      </c>
      <c r="Y33" s="92">
        <v>556850</v>
      </c>
      <c r="Z33" s="229">
        <v>0.12</v>
      </c>
      <c r="AB33" s="13">
        <v>2024</v>
      </c>
      <c r="AC33" s="13">
        <v>11</v>
      </c>
      <c r="AD33" s="13" t="str">
        <v>SOUTH</v>
      </c>
      <c r="AE33" s="13" t="str">
        <v>C49SZX20240191BY</v>
      </c>
      <c r="AF33" s="13" t="str">
        <v>凯迪炫</v>
      </c>
      <c r="AG33" s="13" t="str">
        <v>YSM10</v>
      </c>
      <c r="AH33" s="13">
        <v>1</v>
      </c>
      <c r="AI33" s="92" t="str">
        <v>JPY</v>
      </c>
      <c r="AJ33" s="118">
        <v>8000000</v>
      </c>
      <c r="AK33" s="97">
        <v>5.1799999999999999E-2</v>
      </c>
      <c r="AL33" s="92">
        <v>414400</v>
      </c>
      <c r="AM33" s="229">
        <v>0.12</v>
      </c>
    </row>
    <row r="34" spans="1:39">
      <c r="A34" s="167"/>
      <c r="B34" s="168"/>
      <c r="P34" s="13">
        <v>2024</v>
      </c>
      <c r="Q34" s="13">
        <v>11</v>
      </c>
      <c r="R34" s="13" t="str">
        <v>SOUTH</v>
      </c>
      <c r="S34" s="13" t="str">
        <v>C49SZX20240147DZ</v>
      </c>
      <c r="T34" s="13" t="str">
        <v>长沙健科</v>
      </c>
      <c r="U34" s="13" t="str">
        <v>YSM10</v>
      </c>
      <c r="V34" s="13">
        <v>1</v>
      </c>
      <c r="W34" s="92" t="str">
        <v>JPY</v>
      </c>
      <c r="X34" s="97">
        <v>5.1799999999999999E-2</v>
      </c>
      <c r="Y34" s="92">
        <v>556850</v>
      </c>
      <c r="Z34" s="229">
        <v>0.12</v>
      </c>
      <c r="AB34" s="13">
        <v>2024</v>
      </c>
      <c r="AC34" s="13">
        <v>11</v>
      </c>
      <c r="AD34" s="13" t="str">
        <v>SOUTH</v>
      </c>
      <c r="AE34" s="13" t="str">
        <v>C49SZX20240195SX</v>
      </c>
      <c r="AF34" s="13" t="str">
        <v>岚新</v>
      </c>
      <c r="AG34" s="13" t="str">
        <v>YSM20R</v>
      </c>
      <c r="AH34" s="13">
        <v>1</v>
      </c>
      <c r="AI34" s="92" t="str">
        <v>JPY</v>
      </c>
      <c r="AJ34" s="118">
        <v>16580000</v>
      </c>
      <c r="AK34" s="97">
        <v>5.1799999999999999E-2</v>
      </c>
      <c r="AL34" s="92">
        <v>858844</v>
      </c>
      <c r="AM34" s="229">
        <v>0.12</v>
      </c>
    </row>
    <row r="35" spans="1:39">
      <c r="A35" s="167"/>
      <c r="B35" s="168"/>
      <c r="P35" s="13">
        <v>2024</v>
      </c>
      <c r="Q35" s="13">
        <v>11</v>
      </c>
      <c r="R35" s="13" t="str">
        <v>SOUTH</v>
      </c>
      <c r="S35" s="13" t="str">
        <v>C49SZX20240147DZ</v>
      </c>
      <c r="T35" s="13" t="str">
        <v>长沙健科</v>
      </c>
      <c r="U35" s="13" t="str">
        <v>YSM10</v>
      </c>
      <c r="V35" s="13">
        <v>1</v>
      </c>
      <c r="W35" s="92" t="str">
        <v>JPY</v>
      </c>
      <c r="X35" s="97">
        <v>5.1799999999999999E-2</v>
      </c>
      <c r="Y35" s="92">
        <v>556850</v>
      </c>
      <c r="Z35" s="229">
        <v>0.12</v>
      </c>
      <c r="AB35" s="13">
        <v>2024</v>
      </c>
      <c r="AC35" s="13">
        <v>11</v>
      </c>
      <c r="AD35" s="13" t="str">
        <v>SOUTH</v>
      </c>
      <c r="AE35" s="13" t="str">
        <v>C49SZX20240196SX</v>
      </c>
      <c r="AF35" s="13" t="str">
        <v>嘉普达</v>
      </c>
      <c r="AG35" s="13" t="str">
        <v>YSM20R</v>
      </c>
      <c r="AH35" s="13">
        <v>1</v>
      </c>
      <c r="AI35" s="92" t="str">
        <v>JPY</v>
      </c>
      <c r="AJ35" s="118">
        <v>12450000</v>
      </c>
      <c r="AK35" s="97">
        <v>5.1799999999999999E-2</v>
      </c>
      <c r="AL35" s="92">
        <v>644910</v>
      </c>
      <c r="AM35" s="229">
        <v>0.12</v>
      </c>
    </row>
    <row r="36" spans="1:39">
      <c r="A36" s="167"/>
      <c r="B36" s="168"/>
      <c r="P36" s="13">
        <v>2024</v>
      </c>
      <c r="Q36" s="13">
        <v>11</v>
      </c>
      <c r="R36" s="13" t="str">
        <v>SOUTH</v>
      </c>
      <c r="S36" s="13" t="str">
        <v>C49SZX20240147DZ</v>
      </c>
      <c r="T36" s="13" t="str">
        <v>长沙健科</v>
      </c>
      <c r="U36" s="13" t="str">
        <v>YSM10</v>
      </c>
      <c r="V36" s="13">
        <v>1</v>
      </c>
      <c r="W36" s="92" t="str">
        <v>JPY</v>
      </c>
      <c r="X36" s="97">
        <v>5.1799999999999999E-2</v>
      </c>
      <c r="Y36" s="92">
        <v>556850</v>
      </c>
      <c r="Z36" s="229">
        <v>0.12</v>
      </c>
      <c r="AB36" s="13">
        <v>2024</v>
      </c>
      <c r="AC36" s="13">
        <v>11</v>
      </c>
      <c r="AD36" s="13" t="str">
        <v>SOUTH</v>
      </c>
      <c r="AE36" s="13" t="str">
        <v>C49SZX20240196SX</v>
      </c>
      <c r="AF36" s="13" t="str">
        <v>嘉普达</v>
      </c>
      <c r="AG36" s="13" t="str">
        <v>YSM20R</v>
      </c>
      <c r="AH36" s="13">
        <v>1</v>
      </c>
      <c r="AI36" s="92" t="str">
        <v>JPY</v>
      </c>
      <c r="AJ36" s="118">
        <v>12450000</v>
      </c>
      <c r="AK36" s="97">
        <v>5.1799999999999999E-2</v>
      </c>
      <c r="AL36" s="92">
        <v>644910</v>
      </c>
      <c r="AM36" s="229">
        <v>0.12</v>
      </c>
    </row>
    <row r="37" spans="1:39">
      <c r="A37" s="167"/>
      <c r="B37" s="168"/>
      <c r="P37" s="13">
        <v>2024</v>
      </c>
      <c r="Q37" s="13">
        <v>11</v>
      </c>
      <c r="R37" s="13" t="str">
        <v>EAST</v>
      </c>
      <c r="S37" s="13" t="str">
        <v>C49SHA20240801/HZY</v>
      </c>
      <c r="T37" s="13" t="str">
        <v>宁波科尔维特</v>
      </c>
      <c r="U37" s="13" t="str">
        <v>YSM20R</v>
      </c>
      <c r="V37" s="13">
        <v>1</v>
      </c>
      <c r="W37" s="92" t="str">
        <v>RMB</v>
      </c>
      <c r="X37" s="97">
        <v>1.0920000000000001</v>
      </c>
      <c r="Y37" s="92">
        <v>599150.44247787632</v>
      </c>
      <c r="Z37" s="229">
        <v>0.12</v>
      </c>
      <c r="AB37" s="13">
        <v>2024</v>
      </c>
      <c r="AC37" s="13">
        <v>11</v>
      </c>
      <c r="AD37" s="13" t="str">
        <v>SOUTH</v>
      </c>
      <c r="AE37" s="13" t="str">
        <v>C49SZX20240196SX</v>
      </c>
      <c r="AF37" s="13" t="str">
        <v>嘉普达</v>
      </c>
      <c r="AG37" s="13" t="str">
        <v>YSM20R</v>
      </c>
      <c r="AH37" s="13">
        <v>1</v>
      </c>
      <c r="AI37" s="92" t="str">
        <v>JPY</v>
      </c>
      <c r="AJ37" s="118">
        <v>12450000</v>
      </c>
      <c r="AK37" s="97">
        <v>5.1799999999999999E-2</v>
      </c>
      <c r="AL37" s="92">
        <v>644910</v>
      </c>
      <c r="AM37" s="229">
        <v>0.12</v>
      </c>
    </row>
    <row r="38" spans="1:39">
      <c r="A38" s="167"/>
      <c r="B38" s="168"/>
      <c r="P38" s="13">
        <v>2024</v>
      </c>
      <c r="Q38" s="13">
        <v>11</v>
      </c>
      <c r="R38" s="13" t="str">
        <v>SOUTH</v>
      </c>
      <c r="S38" s="13" t="str">
        <v>C49SZX20240156MZ</v>
      </c>
      <c r="T38" s="13" t="str">
        <v>朗迅</v>
      </c>
      <c r="U38" s="13" t="str">
        <v>YSM20R</v>
      </c>
      <c r="V38" s="13">
        <v>1</v>
      </c>
      <c r="W38" s="92" t="str">
        <v>JPY</v>
      </c>
      <c r="X38" s="97">
        <v>5.1799999999999999E-2</v>
      </c>
      <c r="Y38" s="92">
        <v>631960</v>
      </c>
      <c r="Z38" s="229">
        <v>0.12</v>
      </c>
      <c r="AB38" s="13">
        <v>2024</v>
      </c>
      <c r="AC38" s="13">
        <v>11</v>
      </c>
      <c r="AD38" s="13" t="str">
        <v>SOUTH</v>
      </c>
      <c r="AE38" s="13" t="str">
        <v>C49SZX20240197SX</v>
      </c>
      <c r="AF38" s="13" t="str">
        <v>嘉普达</v>
      </c>
      <c r="AG38" s="13" t="str">
        <v>YSM10</v>
      </c>
      <c r="AH38" s="13">
        <v>1</v>
      </c>
      <c r="AI38" s="92" t="str">
        <v>JPY</v>
      </c>
      <c r="AJ38" s="118">
        <v>6745000</v>
      </c>
      <c r="AK38" s="97">
        <v>5.1799999999999999E-2</v>
      </c>
      <c r="AL38" s="92">
        <v>349391</v>
      </c>
      <c r="AM38" s="229">
        <v>0.12</v>
      </c>
    </row>
    <row r="39" spans="1:39">
      <c r="A39" s="167"/>
      <c r="B39" s="168"/>
      <c r="P39" s="13">
        <v>2024</v>
      </c>
      <c r="Q39" s="13">
        <v>11</v>
      </c>
      <c r="R39" s="13" t="str">
        <v>SOUTH</v>
      </c>
      <c r="S39" s="13" t="str">
        <v>C49SZX20240156MZ</v>
      </c>
      <c r="T39" s="13" t="str">
        <v>朗迅</v>
      </c>
      <c r="U39" s="13" t="str">
        <v>YSM20R</v>
      </c>
      <c r="V39" s="13">
        <v>1</v>
      </c>
      <c r="W39" s="92" t="str">
        <v>JPY</v>
      </c>
      <c r="X39" s="97">
        <v>5.1799999999999999E-2</v>
      </c>
      <c r="Y39" s="92">
        <v>631960</v>
      </c>
      <c r="Z39" s="229">
        <v>0.12</v>
      </c>
      <c r="AB39" s="13">
        <v>2024</v>
      </c>
      <c r="AC39" s="13">
        <v>11</v>
      </c>
      <c r="AD39" s="13" t="str">
        <v>SOUTH</v>
      </c>
      <c r="AE39" s="13" t="str">
        <v>C49SZX20240197SX</v>
      </c>
      <c r="AF39" s="13" t="str">
        <v>嘉普达</v>
      </c>
      <c r="AG39" s="13" t="str">
        <v>YSM10</v>
      </c>
      <c r="AH39" s="13">
        <v>1</v>
      </c>
      <c r="AI39" s="92" t="str">
        <v>JPY</v>
      </c>
      <c r="AJ39" s="118">
        <v>6745000</v>
      </c>
      <c r="AK39" s="97">
        <v>5.1799999999999999E-2</v>
      </c>
      <c r="AL39" s="92">
        <v>349391</v>
      </c>
      <c r="AM39" s="229">
        <v>0.12</v>
      </c>
    </row>
    <row r="40" spans="1:39">
      <c r="A40" s="103"/>
      <c r="B40" s="40"/>
      <c r="P40" s="13">
        <v>2024</v>
      </c>
      <c r="Q40" s="13">
        <v>11</v>
      </c>
      <c r="R40" s="13" t="str">
        <v>SOUTH</v>
      </c>
      <c r="S40" s="13" t="str">
        <v>C49SZX20240156MZ</v>
      </c>
      <c r="T40" s="13" t="str">
        <v>朗迅</v>
      </c>
      <c r="U40" s="13" t="str">
        <v>YSM20R</v>
      </c>
      <c r="V40" s="13">
        <v>1</v>
      </c>
      <c r="W40" s="92" t="str">
        <v>JPY</v>
      </c>
      <c r="X40" s="97">
        <v>5.1799999999999999E-2</v>
      </c>
      <c r="Y40" s="92">
        <v>631960</v>
      </c>
      <c r="Z40" s="229">
        <v>0.12</v>
      </c>
      <c r="AB40" s="13">
        <v>2024</v>
      </c>
      <c r="AC40" s="13">
        <v>11</v>
      </c>
      <c r="AD40" s="13" t="str">
        <v>SOUTH</v>
      </c>
      <c r="AE40" s="13" t="str">
        <v>C49SZX20240197SX</v>
      </c>
      <c r="AF40" s="13" t="str">
        <v>嘉普达</v>
      </c>
      <c r="AG40" s="13" t="str">
        <v>YSM10</v>
      </c>
      <c r="AH40" s="13">
        <v>1</v>
      </c>
      <c r="AI40" s="92" t="str">
        <v>JPY</v>
      </c>
      <c r="AJ40" s="118">
        <v>6745000</v>
      </c>
      <c r="AK40" s="97">
        <v>5.1799999999999999E-2</v>
      </c>
      <c r="AL40" s="92">
        <v>349391</v>
      </c>
      <c r="AM40" s="229">
        <v>0.12</v>
      </c>
    </row>
    <row r="41" spans="1:39">
      <c r="A41" s="103"/>
      <c r="B41" s="40"/>
      <c r="P41" s="13">
        <v>2024</v>
      </c>
      <c r="Q41" s="13">
        <v>11</v>
      </c>
      <c r="R41" s="13" t="str">
        <v>SOUTH</v>
      </c>
      <c r="S41" s="13" t="str">
        <v>C49SZX20240156MZ</v>
      </c>
      <c r="T41" s="13" t="str">
        <v>朗迅</v>
      </c>
      <c r="U41" s="13" t="str">
        <v>YSM10</v>
      </c>
      <c r="V41" s="13">
        <v>1</v>
      </c>
      <c r="W41" s="92" t="str">
        <v>JPY</v>
      </c>
      <c r="X41" s="97">
        <v>5.1799999999999999E-2</v>
      </c>
      <c r="Y41" s="92">
        <v>372960</v>
      </c>
      <c r="Z41" s="229">
        <v>0.12</v>
      </c>
      <c r="AB41" s="13">
        <v>2024</v>
      </c>
      <c r="AC41" s="13">
        <v>11</v>
      </c>
      <c r="AD41" s="13" t="str">
        <v>EAST</v>
      </c>
      <c r="AE41" s="13" t="str">
        <v>C49SHA20241105/LQM</v>
      </c>
      <c r="AF41" s="13" t="str">
        <v>无锡市恒通</v>
      </c>
      <c r="AG41" s="13" t="str">
        <v>YSM20R</v>
      </c>
      <c r="AH41" s="13">
        <v>1</v>
      </c>
      <c r="AI41" s="92" t="str">
        <v>RMB</v>
      </c>
      <c r="AJ41" s="118">
        <v>750000</v>
      </c>
      <c r="AK41" s="97">
        <v>1.0920000000000001</v>
      </c>
      <c r="AL41" s="92">
        <v>724778.76106194709</v>
      </c>
      <c r="AM41" s="229">
        <v>0.12</v>
      </c>
    </row>
    <row r="42" spans="1:39">
      <c r="A42" s="103"/>
      <c r="B42" s="40"/>
      <c r="P42" s="13">
        <v>2024</v>
      </c>
      <c r="Q42" s="13">
        <v>11</v>
      </c>
      <c r="R42" s="13" t="str">
        <v>SOUTH</v>
      </c>
      <c r="S42" s="13" t="str">
        <v>C49SZX20240156MZ</v>
      </c>
      <c r="T42" s="13" t="str">
        <v>朗迅</v>
      </c>
      <c r="U42" s="13" t="str">
        <v>YSM10</v>
      </c>
      <c r="V42" s="13">
        <v>1</v>
      </c>
      <c r="W42" s="92" t="str">
        <v>JPY</v>
      </c>
      <c r="X42" s="97">
        <v>5.1799999999999999E-2</v>
      </c>
      <c r="Y42" s="92">
        <v>372960</v>
      </c>
      <c r="Z42" s="229">
        <v>0.12</v>
      </c>
      <c r="AB42" s="13">
        <v>2024</v>
      </c>
      <c r="AC42" s="13">
        <v>11</v>
      </c>
      <c r="AD42" s="13" t="str">
        <v>EAST</v>
      </c>
      <c r="AE42" s="13" t="str">
        <v>C49SHA20241105/LQM</v>
      </c>
      <c r="AF42" s="13" t="str">
        <v>无锡市恒通</v>
      </c>
      <c r="AG42" s="13" t="str">
        <v>YSi-V</v>
      </c>
      <c r="AH42" s="13">
        <v>1</v>
      </c>
      <c r="AI42" s="92" t="str">
        <v>RMB</v>
      </c>
      <c r="AJ42" s="118">
        <v>370000</v>
      </c>
      <c r="AK42" s="97">
        <v>1.0920000000000001</v>
      </c>
      <c r="AL42" s="92">
        <v>357557.5221238939</v>
      </c>
      <c r="AM42" s="229">
        <v>0.12</v>
      </c>
    </row>
    <row r="43" spans="1:39">
      <c r="A43" s="103"/>
      <c r="B43" s="40"/>
      <c r="P43" s="13">
        <v>2024</v>
      </c>
      <c r="Q43" s="13">
        <v>11</v>
      </c>
      <c r="R43" s="13" t="str">
        <v>SOUTH</v>
      </c>
      <c r="S43" s="13" t="str">
        <v>C49SZX20240158EC</v>
      </c>
      <c r="T43" s="13" t="str">
        <v>正邦</v>
      </c>
      <c r="U43" s="13" t="str">
        <v>YRM20</v>
      </c>
      <c r="V43" s="13">
        <v>1</v>
      </c>
      <c r="W43" s="92" t="str">
        <v>JPY</v>
      </c>
      <c r="X43" s="97">
        <v>5.1799999999999999E-2</v>
      </c>
      <c r="Y43" s="92">
        <v>849520</v>
      </c>
      <c r="Z43" s="229">
        <v>0.12</v>
      </c>
      <c r="AB43" s="13">
        <v>2024</v>
      </c>
      <c r="AC43" s="13">
        <v>11</v>
      </c>
      <c r="AD43" s="13" t="str">
        <v>EAST</v>
      </c>
      <c r="AE43" s="13" t="str">
        <v>C49SHA20241106/TWB</v>
      </c>
      <c r="AF43" s="13" t="str">
        <v>鹰潭鼎桥</v>
      </c>
      <c r="AG43" s="13" t="str">
        <v>YSM10</v>
      </c>
      <c r="AH43" s="13">
        <v>1</v>
      </c>
      <c r="AI43" s="92" t="str">
        <v>RMB</v>
      </c>
      <c r="AJ43" s="118">
        <v>385000</v>
      </c>
      <c r="AK43" s="97">
        <v>1.0920000000000001</v>
      </c>
      <c r="AL43" s="92">
        <v>372053.09734513279</v>
      </c>
      <c r="AM43" s="229">
        <v>0.12</v>
      </c>
    </row>
    <row r="44" spans="1:39">
      <c r="A44" s="103"/>
      <c r="B44" s="40"/>
      <c r="P44" s="13">
        <v>2024</v>
      </c>
      <c r="Q44" s="13">
        <v>11</v>
      </c>
      <c r="R44" s="13" t="str">
        <v>SOUTH</v>
      </c>
      <c r="S44" s="13" t="str">
        <v>C49SZX20240162JL/4600005512</v>
      </c>
      <c r="T44" s="13" t="str">
        <v>高伟</v>
      </c>
      <c r="U44" s="13" t="str">
        <v>YRM10</v>
      </c>
      <c r="V44" s="13">
        <v>1</v>
      </c>
      <c r="W44" s="92" t="str">
        <v>USD</v>
      </c>
      <c r="X44" s="97">
        <v>7.8</v>
      </c>
      <c r="Y44" s="92">
        <v>553800</v>
      </c>
      <c r="Z44" s="229">
        <v>0.12</v>
      </c>
      <c r="AB44" s="13">
        <v>2024</v>
      </c>
      <c r="AC44" s="13">
        <v>11</v>
      </c>
      <c r="AD44" s="13" t="str">
        <v>SOUTH</v>
      </c>
      <c r="AE44" s="13" t="str">
        <v>C49SZX20240199SS</v>
      </c>
      <c r="AF44" s="13" t="str">
        <v>世启纳</v>
      </c>
      <c r="AG44" s="13" t="str">
        <v>YSM20R</v>
      </c>
      <c r="AH44" s="13">
        <v>1</v>
      </c>
      <c r="AI44" s="92" t="str">
        <v>JPY</v>
      </c>
      <c r="AJ44" s="118">
        <v>12500000</v>
      </c>
      <c r="AK44" s="97">
        <v>5.1799999999999999E-2</v>
      </c>
      <c r="AL44" s="92">
        <v>647500</v>
      </c>
      <c r="AM44" s="229">
        <v>0.12</v>
      </c>
    </row>
    <row r="45" spans="1:39">
      <c r="A45" s="103"/>
      <c r="B45" s="40"/>
      <c r="P45" s="13">
        <v>2024</v>
      </c>
      <c r="Q45" s="13">
        <v>11</v>
      </c>
      <c r="R45" s="13" t="str">
        <v>SOUTH</v>
      </c>
      <c r="S45" s="13" t="str">
        <v>C49SZX20240163JL/4600005527</v>
      </c>
      <c r="T45" s="13" t="str">
        <v>高伟</v>
      </c>
      <c r="U45" s="13" t="str">
        <v>YRM10</v>
      </c>
      <c r="V45" s="13">
        <v>1</v>
      </c>
      <c r="W45" s="92" t="str">
        <v>USD</v>
      </c>
      <c r="X45" s="97">
        <v>7.8</v>
      </c>
      <c r="Y45" s="92">
        <v>553800</v>
      </c>
      <c r="Z45" s="229">
        <v>0.12</v>
      </c>
      <c r="AB45" s="13">
        <v>2024</v>
      </c>
      <c r="AC45" s="13">
        <v>11</v>
      </c>
      <c r="AD45" s="13" t="str">
        <v>SOUTH</v>
      </c>
      <c r="AE45" s="13" t="str">
        <v>C49SZX20240200SS</v>
      </c>
      <c r="AF45" s="13" t="str">
        <v>乐凡</v>
      </c>
      <c r="AG45" s="13" t="str">
        <v>YSM20R</v>
      </c>
      <c r="AH45" s="13">
        <v>1</v>
      </c>
      <c r="AI45" s="92" t="str">
        <v>JPY</v>
      </c>
      <c r="AJ45" s="118">
        <v>13355000</v>
      </c>
      <c r="AK45" s="97">
        <v>5.1799999999999999E-2</v>
      </c>
      <c r="AL45" s="92">
        <v>691789</v>
      </c>
      <c r="AM45" s="229">
        <v>0.12</v>
      </c>
    </row>
    <row r="46" spans="1:39">
      <c r="A46" s="103"/>
      <c r="B46" s="40"/>
      <c r="P46" s="13">
        <v>2024</v>
      </c>
      <c r="Q46" s="13">
        <v>11</v>
      </c>
      <c r="R46" s="13" t="str">
        <v>WEST</v>
      </c>
      <c r="S46" s="13" t="str">
        <v>C49CTU20240904/FZM</v>
      </c>
      <c r="T46" s="13" t="str">
        <v>四川艺智泓</v>
      </c>
      <c r="U46" s="13" t="str">
        <v>YSM10</v>
      </c>
      <c r="V46" s="13">
        <v>1</v>
      </c>
      <c r="W46" s="92" t="str">
        <v>RMB</v>
      </c>
      <c r="X46" s="97">
        <v>1.0920000000000001</v>
      </c>
      <c r="Y46" s="92">
        <v>497681.41592920362</v>
      </c>
      <c r="Z46" s="229">
        <v>0.12</v>
      </c>
      <c r="AB46" s="13">
        <v>2024</v>
      </c>
      <c r="AC46" s="13">
        <v>11</v>
      </c>
      <c r="AD46" s="13" t="str">
        <v>SOUTH</v>
      </c>
      <c r="AE46" s="13" t="str">
        <v>C49SZX20240200SS</v>
      </c>
      <c r="AF46" s="13" t="str">
        <v>乐凡</v>
      </c>
      <c r="AG46" s="13" t="str">
        <v>YSM20R</v>
      </c>
      <c r="AH46" s="13">
        <v>1</v>
      </c>
      <c r="AI46" s="92" t="str">
        <v>JPY</v>
      </c>
      <c r="AJ46" s="118">
        <v>13355000</v>
      </c>
      <c r="AK46" s="97">
        <v>5.1799999999999999E-2</v>
      </c>
      <c r="AL46" s="92">
        <v>691789</v>
      </c>
      <c r="AM46" s="229">
        <v>0.12</v>
      </c>
    </row>
    <row r="47" spans="1:39">
      <c r="A47" s="103"/>
      <c r="B47" s="40"/>
      <c r="P47" s="13">
        <v>2024</v>
      </c>
      <c r="Q47" s="13">
        <v>11</v>
      </c>
      <c r="R47" s="13" t="str">
        <v>EAST</v>
      </c>
      <c r="S47" s="13" t="str">
        <v>C49SHA20240919/LQM</v>
      </c>
      <c r="T47" s="13" t="str">
        <v>江苏信利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773097.34513274347</v>
      </c>
      <c r="Z47" s="229">
        <v>0.12</v>
      </c>
      <c r="AB47" s="13">
        <v>2024</v>
      </c>
      <c r="AC47" s="13">
        <v>11</v>
      </c>
      <c r="AD47" s="13" t="str">
        <v>SOUTH</v>
      </c>
      <c r="AE47" s="13" t="str">
        <v>C49SZX20240189JY</v>
      </c>
      <c r="AF47" s="13" t="str">
        <v>海凌科</v>
      </c>
      <c r="AG47" s="13" t="str">
        <v>YSM20R</v>
      </c>
      <c r="AH47" s="13">
        <v>1</v>
      </c>
      <c r="AI47" s="92" t="str">
        <v>JPY</v>
      </c>
      <c r="AJ47" s="118">
        <v>14000000</v>
      </c>
      <c r="AK47" s="97">
        <v>5.1799999999999999E-2</v>
      </c>
      <c r="AL47" s="92">
        <v>725200</v>
      </c>
      <c r="AM47" s="229">
        <v>0.12</v>
      </c>
    </row>
    <row r="48" spans="1:39">
      <c r="A48" s="103"/>
      <c r="B48" s="40"/>
      <c r="P48" s="13">
        <v>2024</v>
      </c>
      <c r="Q48" s="13">
        <v>11</v>
      </c>
      <c r="R48" s="13" t="str">
        <v>EAST</v>
      </c>
      <c r="S48" s="13" t="str">
        <v>C49SHA20240919/LQM</v>
      </c>
      <c r="T48" s="13" t="str">
        <v>江苏信利</v>
      </c>
      <c r="U48" s="13" t="str">
        <v>YSM20R</v>
      </c>
      <c r="V48" s="13">
        <v>1</v>
      </c>
      <c r="W48" s="92" t="str">
        <v>RMB</v>
      </c>
      <c r="X48" s="97">
        <v>1.0920000000000001</v>
      </c>
      <c r="Y48" s="92">
        <v>773097.34513274347</v>
      </c>
      <c r="Z48" s="229">
        <v>0.12</v>
      </c>
      <c r="AB48" s="13">
        <v>2024</v>
      </c>
      <c r="AC48" s="13">
        <v>11</v>
      </c>
      <c r="AD48" s="13" t="str">
        <v>SOUTH</v>
      </c>
      <c r="AE48" s="13" t="str">
        <v>C49SZX20240189JY</v>
      </c>
      <c r="AF48" s="13" t="str">
        <v>海凌科</v>
      </c>
      <c r="AG48" s="13" t="str">
        <v>YSM20R</v>
      </c>
      <c r="AH48" s="13">
        <v>1</v>
      </c>
      <c r="AI48" s="92" t="str">
        <v>JPY</v>
      </c>
      <c r="AJ48" s="118">
        <v>14000000</v>
      </c>
      <c r="AK48" s="97">
        <v>5.1799999999999999E-2</v>
      </c>
      <c r="AL48" s="92">
        <v>725200</v>
      </c>
      <c r="AM48" s="229">
        <v>0.12</v>
      </c>
    </row>
    <row r="49" spans="1:39">
      <c r="A49" s="103"/>
      <c r="B49" s="40"/>
      <c r="P49" s="13">
        <v>2024</v>
      </c>
      <c r="Q49" s="13">
        <v>11</v>
      </c>
      <c r="R49" s="13" t="str">
        <v>EAST</v>
      </c>
      <c r="S49" s="13" t="str">
        <v>C49SHA20240919/LQM</v>
      </c>
      <c r="T49" s="13" t="str">
        <v>江苏信利</v>
      </c>
      <c r="U49" s="13" t="str">
        <v>YSM10</v>
      </c>
      <c r="V49" s="13">
        <v>1</v>
      </c>
      <c r="W49" s="92" t="str">
        <v>RMB</v>
      </c>
      <c r="X49" s="97">
        <v>1.0920000000000001</v>
      </c>
      <c r="Y49" s="92">
        <v>521840.70796460187</v>
      </c>
      <c r="Z49" s="229">
        <v>0.12</v>
      </c>
      <c r="AB49" s="13">
        <v>2024</v>
      </c>
      <c r="AC49" s="13">
        <v>11</v>
      </c>
      <c r="AD49" s="13" t="str">
        <v>SOUTH</v>
      </c>
      <c r="AE49" s="13" t="str">
        <v>C49SZX20240189JY</v>
      </c>
      <c r="AF49" s="13" t="str">
        <v>海凌科</v>
      </c>
      <c r="AG49" s="13" t="str">
        <v>YSM20R</v>
      </c>
      <c r="AH49" s="13">
        <v>1</v>
      </c>
      <c r="AI49" s="92" t="str">
        <v>JPY</v>
      </c>
      <c r="AJ49" s="118">
        <v>14000000</v>
      </c>
      <c r="AK49" s="97">
        <v>5.1799999999999999E-2</v>
      </c>
      <c r="AL49" s="92">
        <v>725200</v>
      </c>
      <c r="AM49" s="229">
        <v>0.12</v>
      </c>
    </row>
    <row r="50" spans="1:39">
      <c r="A50" s="103"/>
      <c r="B50" s="40"/>
      <c r="P50" s="13">
        <v>2024</v>
      </c>
      <c r="Q50" s="13">
        <v>11</v>
      </c>
      <c r="R50" s="13" t="str">
        <v>EAST</v>
      </c>
      <c r="S50" s="13" t="str">
        <v>C49SHA20240919/LQM</v>
      </c>
      <c r="T50" s="13" t="str">
        <v>江苏信利</v>
      </c>
      <c r="U50" s="13" t="str">
        <v>YSM10</v>
      </c>
      <c r="V50" s="13">
        <v>1</v>
      </c>
      <c r="W50" s="92" t="str">
        <v>RMB</v>
      </c>
      <c r="X50" s="97">
        <v>1.0920000000000001</v>
      </c>
      <c r="Y50" s="92">
        <v>521840.70796460187</v>
      </c>
      <c r="Z50" s="229">
        <v>0.12</v>
      </c>
      <c r="AB50" s="13">
        <v>2024</v>
      </c>
      <c r="AC50" s="13">
        <v>11</v>
      </c>
      <c r="AD50" s="13" t="str">
        <v>SOUTH</v>
      </c>
      <c r="AE50" s="13" t="str">
        <v>C49SZX20240189JY</v>
      </c>
      <c r="AF50" s="13" t="str">
        <v>海凌科</v>
      </c>
      <c r="AG50" s="13" t="str">
        <v>YSM20R</v>
      </c>
      <c r="AH50" s="13">
        <v>1</v>
      </c>
      <c r="AI50" s="92" t="str">
        <v>JPY</v>
      </c>
      <c r="AJ50" s="118">
        <v>14000000</v>
      </c>
      <c r="AK50" s="97">
        <v>5.1799999999999999E-2</v>
      </c>
      <c r="AL50" s="92">
        <v>725200</v>
      </c>
      <c r="AM50" s="229">
        <v>0.12</v>
      </c>
    </row>
    <row r="51" spans="1:39">
      <c r="A51" s="103"/>
      <c r="B51" s="40"/>
      <c r="P51" s="13">
        <v>2024</v>
      </c>
      <c r="Q51" s="13">
        <v>11</v>
      </c>
      <c r="R51" s="13" t="str">
        <v>EAST</v>
      </c>
      <c r="S51" s="13" t="str">
        <v>C49SHA20240919/LQM</v>
      </c>
      <c r="T51" s="13" t="str">
        <v>江苏信利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338230.08849557524</v>
      </c>
      <c r="Z51" s="229">
        <v>0.12</v>
      </c>
      <c r="AB51" s="13">
        <v>2024</v>
      </c>
      <c r="AC51" s="13">
        <v>11</v>
      </c>
      <c r="AD51" s="13" t="str">
        <v>SOUTH</v>
      </c>
      <c r="AE51" s="13" t="str">
        <v>C49SZX20240201JL/HJD24110519</v>
      </c>
      <c r="AF51" s="13" t="str">
        <v>皓吉达</v>
      </c>
      <c r="AG51" s="13" t="str">
        <v>YSM10</v>
      </c>
      <c r="AH51" s="13">
        <v>1</v>
      </c>
      <c r="AI51" s="92" t="str">
        <v>RMB</v>
      </c>
      <c r="AJ51" s="118">
        <v>446700</v>
      </c>
      <c r="AK51" s="97">
        <v>1.0920000000000001</v>
      </c>
      <c r="AL51" s="92">
        <v>431678.23008849565</v>
      </c>
      <c r="AM51" s="229">
        <v>0.12</v>
      </c>
    </row>
    <row r="52" spans="1:39">
      <c r="A52" s="103"/>
      <c r="B52" s="40"/>
      <c r="P52" s="13">
        <v>2024</v>
      </c>
      <c r="Q52" s="13">
        <v>11</v>
      </c>
      <c r="R52" s="13" t="str">
        <v>EAST</v>
      </c>
      <c r="S52" s="13" t="str">
        <v>C49SHA20240919/LQM</v>
      </c>
      <c r="T52" s="13" t="str">
        <v>江苏信利</v>
      </c>
      <c r="U52" s="13" t="str">
        <v>YSi-V</v>
      </c>
      <c r="V52" s="13">
        <v>1</v>
      </c>
      <c r="W52" s="92" t="str">
        <v>RMB</v>
      </c>
      <c r="X52" s="97">
        <v>1.0920000000000001</v>
      </c>
      <c r="Y52" s="92">
        <v>338230.08849557524</v>
      </c>
      <c r="Z52" s="229">
        <v>0.12</v>
      </c>
      <c r="AB52" s="13">
        <v>2024</v>
      </c>
      <c r="AC52" s="13">
        <v>11</v>
      </c>
      <c r="AD52" s="13" t="str">
        <v>SOUTH</v>
      </c>
      <c r="AE52" s="13" t="str">
        <v>C49SZX20240203DZ</v>
      </c>
      <c r="AF52" s="13" t="str">
        <v>显控</v>
      </c>
      <c r="AG52" s="13" t="str">
        <v>YSM20R</v>
      </c>
      <c r="AH52" s="13">
        <v>1</v>
      </c>
      <c r="AI52" s="92" t="str">
        <v>JPY</v>
      </c>
      <c r="AJ52" s="118">
        <v>16835000</v>
      </c>
      <c r="AK52" s="97">
        <v>5.1799999999999999E-2</v>
      </c>
      <c r="AL52" s="92">
        <v>872053</v>
      </c>
      <c r="AM52" s="229">
        <v>0.12</v>
      </c>
    </row>
    <row r="53" spans="1:39">
      <c r="A53" s="103"/>
      <c r="B53" s="40"/>
      <c r="P53" s="13">
        <v>2024</v>
      </c>
      <c r="Q53" s="13">
        <v>11</v>
      </c>
      <c r="R53" s="13" t="str">
        <v>NORTH</v>
      </c>
      <c r="S53" s="13" t="str">
        <v>C49BJS20240920ZX</v>
      </c>
      <c r="T53" s="13" t="str">
        <v>北京星际智控</v>
      </c>
      <c r="U53" s="13" t="str">
        <v>YSM20R</v>
      </c>
      <c r="V53" s="13">
        <v>1</v>
      </c>
      <c r="W53" s="92" t="str">
        <v>RMB</v>
      </c>
      <c r="X53" s="97">
        <v>1.0920000000000001</v>
      </c>
      <c r="Y53" s="92">
        <v>792424.77876106219</v>
      </c>
      <c r="Z53" s="229">
        <v>0.12</v>
      </c>
      <c r="AB53" s="13">
        <v>2024</v>
      </c>
      <c r="AC53" s="13">
        <v>11</v>
      </c>
      <c r="AD53" s="13" t="str">
        <v>SOUTH</v>
      </c>
      <c r="AE53" s="13" t="str">
        <v>C49SZX20240203DZ</v>
      </c>
      <c r="AF53" s="13" t="str">
        <v>显控</v>
      </c>
      <c r="AG53" s="13" t="str">
        <v>YSM20R</v>
      </c>
      <c r="AH53" s="13">
        <v>1</v>
      </c>
      <c r="AI53" s="92" t="str">
        <v>JPY</v>
      </c>
      <c r="AJ53" s="118">
        <v>16835000</v>
      </c>
      <c r="AK53" s="97">
        <v>5.1799999999999999E-2</v>
      </c>
      <c r="AL53" s="92">
        <v>872053</v>
      </c>
      <c r="AM53" s="229">
        <v>0.12</v>
      </c>
    </row>
    <row r="54" spans="1:39">
      <c r="A54" s="103"/>
      <c r="B54" s="40"/>
      <c r="P54" s="13">
        <v>2024</v>
      </c>
      <c r="Q54" s="13">
        <v>11</v>
      </c>
      <c r="R54" s="13" t="str">
        <v>NORTH</v>
      </c>
      <c r="S54" s="13" t="str">
        <v>C49BJS20240920ZX</v>
      </c>
      <c r="T54" s="13" t="str">
        <v>北京星际智控</v>
      </c>
      <c r="U54" s="13" t="str">
        <v>YSM10</v>
      </c>
      <c r="V54" s="13">
        <v>1</v>
      </c>
      <c r="W54" s="92" t="str">
        <v>RMB</v>
      </c>
      <c r="X54" s="97">
        <v>1.0920000000000001</v>
      </c>
      <c r="Y54" s="92">
        <v>699034.61946902657</v>
      </c>
      <c r="Z54" s="229">
        <v>0.12</v>
      </c>
      <c r="AB54" s="13">
        <v>2024</v>
      </c>
      <c r="AC54" s="13">
        <v>11</v>
      </c>
      <c r="AD54" s="13" t="str">
        <v>SOUTH</v>
      </c>
      <c r="AE54" s="13" t="str">
        <v>C49SZX20240203DZ</v>
      </c>
      <c r="AF54" s="13" t="str">
        <v>显控</v>
      </c>
      <c r="AG54" s="13" t="str">
        <v>YSM10</v>
      </c>
      <c r="AH54" s="13">
        <v>1</v>
      </c>
      <c r="AI54" s="92" t="str">
        <v>JPY</v>
      </c>
      <c r="AJ54" s="118">
        <v>14300000</v>
      </c>
      <c r="AK54" s="97">
        <v>5.1799999999999999E-2</v>
      </c>
      <c r="AL54" s="92">
        <v>740740</v>
      </c>
      <c r="AM54" s="229">
        <v>0.12</v>
      </c>
    </row>
    <row r="55" spans="1:39">
      <c r="A55" s="103"/>
      <c r="B55" s="40"/>
      <c r="P55" s="13">
        <v>2024</v>
      </c>
      <c r="Q55" s="13">
        <v>11</v>
      </c>
      <c r="R55" s="13" t="str">
        <v>EAST</v>
      </c>
      <c r="S55" s="13" t="str">
        <v>C49SHA20241010/HZY</v>
      </c>
      <c r="T55" s="13" t="str">
        <v>宁波千瑞</v>
      </c>
      <c r="U55" s="13" t="str">
        <v>YSM20R</v>
      </c>
      <c r="V55" s="13">
        <v>1</v>
      </c>
      <c r="W55" s="92" t="str">
        <v>RMB</v>
      </c>
      <c r="X55" s="97">
        <v>1.0920000000000001</v>
      </c>
      <c r="Y55" s="92">
        <v>734440.54513274354</v>
      </c>
      <c r="Z55" s="229">
        <v>0.12</v>
      </c>
      <c r="AB55" s="13">
        <v>2024</v>
      </c>
      <c r="AC55" s="13">
        <v>11</v>
      </c>
      <c r="AD55" s="13" t="str">
        <v>SOUTH</v>
      </c>
      <c r="AE55" s="13" t="str">
        <v>C49SZX20240203DZ</v>
      </c>
      <c r="AF55" s="13" t="str">
        <v>显控</v>
      </c>
      <c r="AG55" s="13" t="str">
        <v>YSM10</v>
      </c>
      <c r="AH55" s="13">
        <v>1</v>
      </c>
      <c r="AI55" s="92" t="str">
        <v>JPY</v>
      </c>
      <c r="AJ55" s="118">
        <v>14300000</v>
      </c>
      <c r="AK55" s="97">
        <v>5.1799999999999999E-2</v>
      </c>
      <c r="AL55" s="92">
        <v>740740</v>
      </c>
      <c r="AM55" s="229">
        <v>0.12</v>
      </c>
    </row>
    <row r="56" spans="1:39">
      <c r="A56" s="103"/>
      <c r="B56" s="40"/>
      <c r="P56" s="13">
        <v>2024</v>
      </c>
      <c r="Q56" s="13">
        <v>11</v>
      </c>
      <c r="R56" s="13" t="str">
        <v>EAST</v>
      </c>
      <c r="S56" s="13" t="str">
        <v>C28SHA20241010/JXD</v>
      </c>
      <c r="T56" s="13" t="str">
        <v>昌辉汽车电器（黄山）</v>
      </c>
      <c r="U56" s="13" t="str">
        <v>YSi-V</v>
      </c>
      <c r="V56" s="13">
        <v>1</v>
      </c>
      <c r="W56" s="92" t="str">
        <v>RMB</v>
      </c>
      <c r="X56" s="97">
        <v>1.0920000000000001</v>
      </c>
      <c r="Y56" s="92">
        <v>357557.5221238939</v>
      </c>
      <c r="Z56" s="229">
        <v>0.12</v>
      </c>
      <c r="AB56" s="13">
        <v>2024</v>
      </c>
      <c r="AC56" s="13">
        <v>11</v>
      </c>
      <c r="AD56" s="13" t="str">
        <v>EAST</v>
      </c>
      <c r="AE56" s="13" t="str">
        <v>C49SHA20241116/TWB</v>
      </c>
      <c r="AF56" s="13" t="str">
        <v>宁波朗能</v>
      </c>
      <c r="AG56" s="13" t="str">
        <v>YSM20R</v>
      </c>
      <c r="AH56" s="13">
        <v>1</v>
      </c>
      <c r="AI56" s="92" t="str">
        <v>RMB</v>
      </c>
      <c r="AJ56" s="118">
        <v>673800</v>
      </c>
      <c r="AK56" s="97">
        <v>1.0920000000000001</v>
      </c>
      <c r="AL56" s="92">
        <v>651141.23893805314</v>
      </c>
      <c r="AM56" s="229">
        <v>0.12</v>
      </c>
    </row>
    <row r="57" spans="1:39">
      <c r="A57" s="103"/>
      <c r="B57" s="40"/>
      <c r="P57" s="13">
        <v>2024</v>
      </c>
      <c r="Q57" s="13">
        <v>11</v>
      </c>
      <c r="R57" s="13" t="str">
        <v>EAST</v>
      </c>
      <c r="S57" s="13" t="str">
        <v>C28SHA20241011/JXD</v>
      </c>
      <c r="T57" s="13" t="str">
        <v>黄山市昌维</v>
      </c>
      <c r="U57" s="13" t="str">
        <v>YSi-V</v>
      </c>
      <c r="V57" s="13">
        <v>1</v>
      </c>
      <c r="W57" s="92" t="str">
        <v>RMB</v>
      </c>
      <c r="X57" s="97">
        <v>1.0920000000000001</v>
      </c>
      <c r="Y57" s="92">
        <v>355624.77876106196</v>
      </c>
      <c r="Z57" s="229">
        <v>0.12</v>
      </c>
      <c r="AB57" s="13">
        <v>2024</v>
      </c>
      <c r="AC57" s="13">
        <v>11</v>
      </c>
      <c r="AD57" s="13" t="str">
        <v>EAST</v>
      </c>
      <c r="AE57" s="13" t="str">
        <v>C49SHA20241115/JXD</v>
      </c>
      <c r="AF57" s="13" t="str">
        <v>江苏镭通智能</v>
      </c>
      <c r="AG57" s="13" t="str">
        <v>YSM10</v>
      </c>
      <c r="AH57" s="13">
        <v>1</v>
      </c>
      <c r="AI57" s="92" t="str">
        <v>RMB</v>
      </c>
      <c r="AJ57" s="118">
        <v>780000</v>
      </c>
      <c r="AK57" s="97">
        <v>1.0920000000000001</v>
      </c>
      <c r="AL57" s="92">
        <v>753769.91150442488</v>
      </c>
      <c r="AM57" s="229">
        <v>0.12</v>
      </c>
    </row>
    <row r="58" spans="1:39">
      <c r="A58" s="103"/>
      <c r="B58" s="40"/>
      <c r="P58" s="13">
        <v>2024</v>
      </c>
      <c r="Q58" s="13">
        <v>11</v>
      </c>
      <c r="R58" s="13" t="str">
        <v>EAST</v>
      </c>
      <c r="S58" s="13" t="str">
        <v>C28SHA20240920/ZQR</v>
      </c>
      <c r="T58" s="13" t="str">
        <v>江苏中科朗恩斯</v>
      </c>
      <c r="U58" s="13" t="str">
        <v>YSi-V</v>
      </c>
      <c r="V58" s="13">
        <v>1</v>
      </c>
      <c r="W58" s="92" t="str">
        <v>RMB</v>
      </c>
      <c r="X58" s="97">
        <v>1.0920000000000001</v>
      </c>
      <c r="Y58" s="92">
        <v>362389.38053097355</v>
      </c>
      <c r="Z58" s="229">
        <v>0.12</v>
      </c>
      <c r="AB58" s="13">
        <v>2024</v>
      </c>
      <c r="AC58" s="13">
        <v>11</v>
      </c>
      <c r="AD58" s="13" t="str">
        <v>NORTH</v>
      </c>
      <c r="AE58" s="13" t="str">
        <v>C49BJS20241120XHH</v>
      </c>
      <c r="AF58" s="13" t="str">
        <v>北京赫兴电子</v>
      </c>
      <c r="AG58" s="13" t="str">
        <v>YSM10</v>
      </c>
      <c r="AH58" s="13">
        <v>1</v>
      </c>
      <c r="AI58" s="92" t="str">
        <v>RMB</v>
      </c>
      <c r="AJ58" s="118">
        <v>495000</v>
      </c>
      <c r="AK58" s="97">
        <v>1.0920000000000001</v>
      </c>
      <c r="AL58" s="92">
        <v>478353.98230088502</v>
      </c>
      <c r="AM58" s="229">
        <v>0.12</v>
      </c>
    </row>
    <row r="59" spans="1:39">
      <c r="A59" s="103"/>
      <c r="B59" s="40"/>
      <c r="P59" s="13">
        <v>2024</v>
      </c>
      <c r="Q59" s="13">
        <v>11</v>
      </c>
      <c r="R59" s="13" t="str">
        <v>EAST</v>
      </c>
      <c r="S59" s="13" t="str">
        <v>C28SHA20240920/ZQR</v>
      </c>
      <c r="T59" s="13" t="str">
        <v>江苏中科朗恩斯</v>
      </c>
      <c r="U59" s="13" t="str">
        <v>YSi-V</v>
      </c>
      <c r="V59" s="13">
        <v>1</v>
      </c>
      <c r="W59" s="92" t="str">
        <v>RMB</v>
      </c>
      <c r="X59" s="97">
        <v>1.0920000000000001</v>
      </c>
      <c r="Y59" s="92">
        <v>362389.38053097355</v>
      </c>
      <c r="Z59" s="229">
        <v>0.12</v>
      </c>
      <c r="AB59" s="13">
        <v>2024</v>
      </c>
      <c r="AC59" s="13">
        <v>11</v>
      </c>
      <c r="AD59" s="13" t="str">
        <v>SOUTH</v>
      </c>
      <c r="AE59" s="13" t="str">
        <v>C49SZX20240205SX</v>
      </c>
      <c r="AF59" s="13" t="str">
        <v>锐诚</v>
      </c>
      <c r="AG59" s="13" t="str">
        <v>YSM10</v>
      </c>
      <c r="AH59" s="13">
        <v>1</v>
      </c>
      <c r="AI59" s="92" t="str">
        <v>JPY</v>
      </c>
      <c r="AJ59" s="118">
        <v>7200000</v>
      </c>
      <c r="AK59" s="97">
        <v>5.1799999999999999E-2</v>
      </c>
      <c r="AL59" s="92">
        <v>372960</v>
      </c>
      <c r="AM59" s="229">
        <v>0.12</v>
      </c>
    </row>
    <row r="60" spans="1:39">
      <c r="A60" s="103"/>
      <c r="B60" s="40"/>
      <c r="P60" s="13">
        <v>2024</v>
      </c>
      <c r="Q60" s="13">
        <v>11</v>
      </c>
      <c r="R60" s="13" t="str">
        <v>EAST</v>
      </c>
      <c r="S60" s="13" t="str">
        <v>C28SHA20240920/ZQR</v>
      </c>
      <c r="T60" s="13" t="str">
        <v>江苏中科朗恩斯</v>
      </c>
      <c r="U60" s="13" t="str">
        <v>YSi-V</v>
      </c>
      <c r="V60" s="13">
        <v>1</v>
      </c>
      <c r="W60" s="92" t="str">
        <v>RMB</v>
      </c>
      <c r="X60" s="97">
        <v>1.0920000000000001</v>
      </c>
      <c r="Y60" s="92">
        <v>362389.38053097355</v>
      </c>
      <c r="Z60" s="229">
        <v>0.12</v>
      </c>
      <c r="AB60" s="13">
        <v>2024</v>
      </c>
      <c r="AC60" s="13">
        <v>11</v>
      </c>
      <c r="AD60" s="13" t="str">
        <v>SOUTH</v>
      </c>
      <c r="AE60" s="13" t="str">
        <v>C49SZX20240205SX</v>
      </c>
      <c r="AF60" s="13" t="str">
        <v>锐诚</v>
      </c>
      <c r="AG60" s="13" t="str">
        <v>YSM10</v>
      </c>
      <c r="AH60" s="13">
        <v>1</v>
      </c>
      <c r="AI60" s="92" t="str">
        <v>JPY</v>
      </c>
      <c r="AJ60" s="118">
        <v>7200000</v>
      </c>
      <c r="AK60" s="97">
        <v>5.1799999999999999E-2</v>
      </c>
      <c r="AL60" s="92">
        <v>372960</v>
      </c>
      <c r="AM60" s="229">
        <v>0.12</v>
      </c>
    </row>
    <row r="61" spans="1:39">
      <c r="A61" s="103"/>
      <c r="B61" s="40"/>
      <c r="P61" s="13">
        <v>2024</v>
      </c>
      <c r="Q61" s="13">
        <v>11</v>
      </c>
      <c r="R61" s="13" t="str">
        <v>EAST</v>
      </c>
      <c r="S61" s="13" t="str">
        <v>C28SHA20240925/ZQR</v>
      </c>
      <c r="T61" s="13" t="str">
        <v>江苏中科朗恩斯</v>
      </c>
      <c r="U61" s="13" t="str">
        <v>YSi-V</v>
      </c>
      <c r="V61" s="13">
        <v>1</v>
      </c>
      <c r="W61" s="92" t="str">
        <v>RMB</v>
      </c>
      <c r="X61" s="97">
        <v>1.0920000000000001</v>
      </c>
      <c r="Y61" s="90">
        <v>362389.38053097355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11</v>
      </c>
      <c r="R62" s="13" t="str">
        <v>EAST</v>
      </c>
      <c r="S62" s="13" t="str">
        <v>C28SHA20240925/ZQR</v>
      </c>
      <c r="T62" s="13" t="str">
        <v>江苏中科朗恩斯</v>
      </c>
      <c r="U62" s="13" t="str">
        <v>YSi-V</v>
      </c>
      <c r="V62" s="13">
        <v>1</v>
      </c>
      <c r="W62" s="92" t="str">
        <v>RMB</v>
      </c>
      <c r="X62" s="97">
        <v>1.0920000000000001</v>
      </c>
      <c r="Y62" s="90">
        <v>362389.38053097355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11</v>
      </c>
      <c r="R63" s="13" t="str">
        <v>EAST</v>
      </c>
      <c r="S63" s="13" t="str">
        <v>C28SHA20240925/ZQR</v>
      </c>
      <c r="T63" s="13" t="str">
        <v>江苏中科朗恩斯</v>
      </c>
      <c r="U63" s="13" t="str">
        <v>YSi-V</v>
      </c>
      <c r="V63" s="13">
        <v>1</v>
      </c>
      <c r="W63" s="92" t="str">
        <v>RMB</v>
      </c>
      <c r="X63" s="97">
        <v>1.0920000000000001</v>
      </c>
      <c r="Y63" s="90">
        <v>362389.38053097355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>
        <v>2024</v>
      </c>
      <c r="Q64" s="13">
        <v>11</v>
      </c>
      <c r="R64" s="13" t="str">
        <v>EAST</v>
      </c>
      <c r="S64" s="13" t="str">
        <v>C49SHA20241022/JXD</v>
      </c>
      <c r="T64" s="13" t="str">
        <v>上海创鹏</v>
      </c>
      <c r="U64" s="13" t="str">
        <v>YSM10</v>
      </c>
      <c r="V64" s="13">
        <v>1</v>
      </c>
      <c r="W64" s="92" t="str">
        <v>RMB</v>
      </c>
      <c r="X64" s="97">
        <v>1.0920000000000001</v>
      </c>
      <c r="Y64" s="90">
        <v>463858.40707964607</v>
      </c>
      <c r="Z64" s="22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11</v>
      </c>
      <c r="R65" s="13" t="str">
        <v>SOUTH</v>
      </c>
      <c r="S65" s="13" t="str">
        <v>C49SZX20240187JL</v>
      </c>
      <c r="T65" s="13" t="str">
        <v>晶品</v>
      </c>
      <c r="U65" s="13" t="str">
        <v>YSM20R</v>
      </c>
      <c r="V65" s="13">
        <v>1</v>
      </c>
      <c r="W65" s="92" t="str">
        <v>JPY</v>
      </c>
      <c r="X65" s="97">
        <v>5.1799999999999999E-2</v>
      </c>
      <c r="Y65" s="90">
        <v>621600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schemas.microsoft.com/office/infopath/2007/PartnerControls"/>
    <ds:schemaRef ds:uri="http://purl.org/dc/terms/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dcec4b07-66e7-4e8f-b2bb-0bd07e3b5177"/>
    <ds:schemaRef ds:uri="efa1766b-290e-4930-94b4-5079da17b09c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2024-11-21T09:22:01Z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