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585" documentId="13_ncr:1_{09AB83A8-F969-4E8F-9034-FBDE56616B19}" xr6:coauthVersionLast="47" xr6:coauthVersionMax="47" xr10:uidLastSave="{009646FF-16F0-437E-84AC-9F994648F952}"/>
  <bookViews>
    <workbookView xWindow="156" yWindow="0" windowWidth="16236" windowHeight="12312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952" i="1" l="1"/>
  <c r="AP4999" i="1" l="1"/>
  <c r="AQ4999" i="1"/>
  <c r="AR4999" i="1"/>
  <c r="AS4999" i="1"/>
  <c r="AT4999" i="1" s="1"/>
  <c r="AU4999" i="1" a="1"/>
  <c r="AU4999" i="1" s="1"/>
  <c r="AS4002" i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C4044" i="1"/>
  <c r="AC4045" i="1"/>
  <c r="AC4046" i="1"/>
  <c r="AC4047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AB4048" i="1" s="1"/>
  <c r="AC4048" i="1" s="1"/>
  <c r="Z4049" i="1"/>
  <c r="AB4049" i="1" s="1"/>
  <c r="AC4049" i="1" s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I4045" i="1"/>
  <c r="I4046" i="1"/>
  <c r="I4047" i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38" i="1" l="1"/>
  <c r="AC4038" i="1" s="1"/>
  <c r="AB4036" i="1"/>
  <c r="AC4036" i="1" s="1"/>
  <c r="AB4037" i="1"/>
  <c r="AC4037" i="1" s="1"/>
  <c r="AB4043" i="1"/>
  <c r="AC4043" i="1" s="1"/>
  <c r="AB4035" i="1"/>
  <c r="AC4035" i="1" s="1"/>
  <c r="AB4040" i="1"/>
  <c r="AC4040" i="1" s="1"/>
  <c r="AB4032" i="1"/>
  <c r="AC4032" i="1" s="1"/>
  <c r="AB4042" i="1"/>
  <c r="AC4042" i="1" s="1"/>
  <c r="AB4034" i="1"/>
  <c r="AC4034" i="1" s="1"/>
  <c r="AB4039" i="1"/>
  <c r="AC4039" i="1" s="1"/>
  <c r="AB4041" i="1"/>
  <c r="AC4041" i="1" s="1"/>
  <c r="AB4033" i="1"/>
  <c r="AC4033" i="1" s="1"/>
  <c r="AB4031" i="1"/>
  <c r="AC4031" i="1" s="1"/>
  <c r="AB4028" i="1"/>
  <c r="AC4028" i="1" s="1"/>
  <c r="AB4029" i="1"/>
  <c r="AC4029" i="1" s="1"/>
  <c r="AB4026" i="1"/>
  <c r="AC4026" i="1" s="1"/>
  <c r="AB4018" i="1"/>
  <c r="AC4018" i="1" s="1"/>
  <c r="AB4030" i="1"/>
  <c r="AC4030" i="1" s="1"/>
  <c r="AB4020" i="1"/>
  <c r="AC4020" i="1" s="1"/>
  <c r="AB4023" i="1"/>
  <c r="AC4023" i="1" s="1"/>
  <c r="AB4022" i="1"/>
  <c r="AC4022" i="1" s="1"/>
  <c r="AB4021" i="1"/>
  <c r="AC4021" i="1" s="1"/>
  <c r="AB4027" i="1"/>
  <c r="AC4027" i="1" s="1"/>
  <c r="AB4019" i="1"/>
  <c r="AC4019" i="1" s="1"/>
  <c r="AB4025" i="1"/>
  <c r="AC4025" i="1" s="1"/>
  <c r="AB4017" i="1"/>
  <c r="AC4017" i="1" s="1"/>
  <c r="AB4024" i="1"/>
  <c r="AC4024" i="1" s="1"/>
  <c r="AB4016" i="1"/>
  <c r="AC4016" i="1" s="1"/>
  <c r="AB4015" i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0" i="1"/>
  <c r="AK4970" i="1" s="1"/>
  <c r="AI4954" i="1"/>
  <c r="AI4946" i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I4048" i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49" i="1" l="1"/>
  <c r="AK4048" i="1"/>
  <c r="AJ4938" i="1"/>
  <c r="AK4938" i="1" s="1"/>
  <c r="AI4962" i="1"/>
  <c r="AI4959" i="1"/>
  <c r="AJ4978" i="1"/>
  <c r="AK4978" i="1" s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7" i="2" l="1"/>
  <c r="AB2051" i="1"/>
  <c r="AC2051" i="1" s="1"/>
  <c r="AB1211" i="1"/>
  <c r="AC1211" i="1" s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44" i="1" l="1"/>
  <c r="AI4045" i="1"/>
  <c r="AI4047" i="1"/>
  <c r="AJ4047" i="1"/>
  <c r="AI4046" i="1"/>
  <c r="AJ4046" i="1"/>
  <c r="AI4044" i="1"/>
  <c r="AJ4045" i="1"/>
  <c r="AJ4013" i="1"/>
  <c r="AI4036" i="1"/>
  <c r="AI4039" i="1"/>
  <c r="AI4034" i="1"/>
  <c r="AI4037" i="1"/>
  <c r="AI4043" i="1"/>
  <c r="AI4042" i="1"/>
  <c r="AI4040" i="1"/>
  <c r="AI4041" i="1"/>
  <c r="AI4033" i="1"/>
  <c r="AI4038" i="1"/>
  <c r="AI4035" i="1"/>
  <c r="AI4032" i="1"/>
  <c r="AJ4032" i="1"/>
  <c r="AI4022" i="1"/>
  <c r="AJ4031" i="1"/>
  <c r="AI4031" i="1"/>
  <c r="AJ4029" i="1"/>
  <c r="AI4030" i="1"/>
  <c r="AI4012" i="1"/>
  <c r="AI4029" i="1"/>
  <c r="AI4009" i="1"/>
  <c r="AJ4024" i="1"/>
  <c r="AJ4028" i="1"/>
  <c r="AI4028" i="1"/>
  <c r="AJ4015" i="1"/>
  <c r="AJ4030" i="1"/>
  <c r="AK4030" i="1" s="1"/>
  <c r="AJ4017" i="1"/>
  <c r="AJ4025" i="1"/>
  <c r="AI4024" i="1"/>
  <c r="AJ4019" i="1"/>
  <c r="AJ4027" i="1"/>
  <c r="AI4015" i="1"/>
  <c r="AI4020" i="1"/>
  <c r="AJ4021" i="1"/>
  <c r="AJ4023" i="1"/>
  <c r="AJ4026" i="1"/>
  <c r="AI4016" i="1"/>
  <c r="AJ4018" i="1"/>
  <c r="AI4017" i="1"/>
  <c r="AI4025" i="1"/>
  <c r="AJ4020" i="1"/>
  <c r="AK4020" i="1" s="1"/>
  <c r="AI4019" i="1"/>
  <c r="AI4027" i="1"/>
  <c r="AI4023" i="1"/>
  <c r="AI4026" i="1"/>
  <c r="AI4021" i="1"/>
  <c r="AI4018" i="1"/>
  <c r="AJ4016" i="1"/>
  <c r="AJ4022" i="1"/>
  <c r="AI4013" i="1"/>
  <c r="AI4014" i="1"/>
  <c r="AJ4011" i="1"/>
  <c r="AI4011" i="1"/>
  <c r="AJ4012" i="1"/>
  <c r="AJ4014" i="1"/>
  <c r="AJ4010" i="1"/>
  <c r="AI4010" i="1"/>
  <c r="AJ4009" i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13" i="1" l="1"/>
  <c r="AK4045" i="1"/>
  <c r="AK4047" i="1"/>
  <c r="AK4046" i="1"/>
  <c r="AK4044" i="1"/>
  <c r="AK4022" i="1"/>
  <c r="AJ4043" i="1"/>
  <c r="AK4043" i="1" s="1"/>
  <c r="AJ4042" i="1"/>
  <c r="AK4042" i="1" s="1"/>
  <c r="AJ4037" i="1"/>
  <c r="AK4037" i="1" s="1"/>
  <c r="AJ4035" i="1"/>
  <c r="AK4035" i="1" s="1"/>
  <c r="AJ4034" i="1"/>
  <c r="AK4034" i="1" s="1"/>
  <c r="AJ4036" i="1"/>
  <c r="AK4036" i="1" s="1"/>
  <c r="AJ4039" i="1"/>
  <c r="AK4039" i="1" s="1"/>
  <c r="AJ4033" i="1"/>
  <c r="AK4033" i="1" s="1"/>
  <c r="AJ4038" i="1"/>
  <c r="AK4038" i="1" s="1"/>
  <c r="AJ4040" i="1"/>
  <c r="AK4040" i="1" s="1"/>
  <c r="AJ4041" i="1"/>
  <c r="AK4041" i="1" s="1"/>
  <c r="AK4032" i="1"/>
  <c r="AK4012" i="1"/>
  <c r="AK4009" i="1"/>
  <c r="AK4031" i="1"/>
  <c r="AK4024" i="1"/>
  <c r="AK4029" i="1"/>
  <c r="AK4015" i="1"/>
  <c r="AK4028" i="1"/>
  <c r="AK4016" i="1"/>
  <c r="AK4027" i="1"/>
  <c r="AK4018" i="1"/>
  <c r="AK4019" i="1"/>
  <c r="AK4026" i="1"/>
  <c r="AK4025" i="1"/>
  <c r="AK4023" i="1"/>
  <c r="AK4017" i="1"/>
  <c r="AK4021" i="1"/>
  <c r="AK4011" i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K2122" i="1" s="1"/>
  <c r="AJ678" i="1"/>
  <c r="AK678" i="1" s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K2943" i="1" s="1"/>
  <c r="AJ1448" i="1"/>
  <c r="AK1448" i="1" s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K1710" i="1" s="1"/>
  <c r="AJ1449" i="1"/>
  <c r="AK1449" i="1" s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K1073" i="1" s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K3260" i="1" s="1"/>
  <c r="AJ979" i="1"/>
  <c r="AK979" i="1" s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<sst xmlns="http://schemas.openxmlformats.org/spreadsheetml/2006/main" count="52836" uniqueCount="3777">
  <si>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</si>
  <si>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</si>
  <si>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</si>
  <si>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</si>
  <si>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</si>
  <si>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</si>
  <si>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</si>
  <si>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</si>
  <si>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</si>
  <si>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</si>
  <si>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</si>
  <si>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</si>
  <si>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</si>
  <si>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</si>
  <si>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</si>
  <si>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</si>
  <si>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</si>
  <si>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</si>
  <si>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</si>
  <si>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</si>
  <si>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</si>
  <si>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</si>
  <si>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</si>
  <si>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</si>
  <si>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</si>
  <si>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</si>
  <si>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</si>
  <si>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</si>
  <si>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</si>
  <si>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</si>
  <si>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</si>
  <si>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</si>
  <si>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</si>
  <si>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</si>
  <si>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</si>
  <si>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</si>
  <si>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</si>
  <si>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</si>
  <si>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</si>
  <si>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</si>
  <si>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</si>
  <si>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</si>
  <si>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</si>
  <si>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</si>
  <si>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</si>
  <si>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</si>
  <si>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</si>
  <si>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</si>
  <si>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</si>
  <si>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</si>
  <si>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</si>
  <si>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</si>
  <si>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</si>
  <si>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</si>
  <si>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</si>
  <si>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</si>
  <si>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</si>
  <si>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</si>
  <si>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</si>
  <si>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</si>
  <si>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</si>
  <si>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</si>
  <si>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</si>
  <si>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</si>
  <si>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</si>
  <si>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</si>
  <si>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</si>
  <si>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</si>
  <si>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</si>
  <si>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</si>
  <si>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</si>
  <si>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</si>
  <si>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</si>
  <si>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</si>
  <si>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</si>
  <si>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</si>
  <si>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</si>
  <si>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</si>
  <si>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</si>
  <si>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</si>
  <si>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</si>
  <si>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</si>
  <si>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</si>
  <si>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</si>
  <si>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</si>
  <si>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</si>
  <si>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</si>
  <si>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</si>
  <si>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</si>
  <si>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</si>
  <si>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</si>
  <si>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</si>
  <si>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</si>
  <si>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</si>
  <si>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</si>
  <si>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</si>
  <si>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</si>
  <si>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</si>
  <si>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</si>
  <si>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</si>
  <si>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</si>
  <si>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</si>
  <si>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</si>
  <si>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</si>
  <si>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</si>
  <si>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</si>
  <si>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</si>
  <si>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</si>
  <si>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</si>
  <si>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</si>
  <si>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</si>
  <si>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</si>
  <si>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</si>
  <si>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</si>
  <si>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</si>
  <si>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</si>
  <si>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</si>
  <si>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</si>
  <si>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</si>
  <si>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</si>
  <si>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</si>
  <si>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</si>
  <si>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</si>
  <si>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</si>
  <si>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</si>
  <si>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</si>
  <si>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</si>
  <si>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</si>
  <si>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</si>
  <si>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</si>
  <si>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</si>
  <si>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</si>
  <si>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</si>
  <si>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</si>
  <si>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</si>
  <si>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</si>
  <si>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</si>
  <si>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</si>
  <si>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</si>
  <si>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</si>
  <si>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</si>
  <si>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</si>
  <si>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</si>
  <si>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</si>
  <si>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</si>
  <si>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</si>
  <si>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</si>
  <si>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</si>
  <si>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</si>
  <si>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</si>
  <si>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</si>
  <si>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</si>
  <si>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</si>
  <si>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</si>
  <si>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</si>
  <si>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</si>
  <si>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</si>
  <si>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</si>
  <si>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</si>
  <si>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</si>
  <si>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</si>
  <si>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</si>
  <si>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</si>
  <si>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</si>
  <si>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</si>
  <si>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</si>
  <si>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</si>
  <si>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</si>
  <si>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</si>
  <si>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</si>
  <si>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</si>
  <si>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</si>
  <si>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</si>
  <si>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</si>
  <si>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</si>
  <si>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</si>
  <si>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</si>
  <si>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</si>
  <si>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</si>
  <si>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</si>
  <si>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</si>
  <si>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</si>
  <si>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</si>
  <si>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</si>
  <si>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</si>
  <si>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</si>
  <si>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</si>
  <si>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</si>
  <si>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</si>
  <si>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</si>
  <si>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</si>
  <si>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</si>
  <si>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</si>
  <si>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</si>
  <si>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</si>
  <si>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</si>
  <si>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</si>
  <si>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</si>
  <si>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</si>
  <si>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</si>
  <si>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</si>
  <si>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</si>
  <si>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</si>
  <si>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</si>
  <si>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</si>
  <si>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</si>
  <si>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</si>
  <si>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</si>
  <si>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</si>
  <si>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</si>
  <si>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</si>
  <si>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</si>
  <si>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</si>
  <si>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</si>
  <si>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</si>
  <si>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</si>
  <si>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</si>
  <si>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</si>
  <si>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</si>
  <si>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</si>
  <si>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</si>
  <si>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</si>
  <si>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</si>
  <si>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</si>
  <si>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</si>
  <si>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</si>
  <si>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</si>
  <si>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</si>
  <si>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</si>
  <si>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</si>
  <si>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</si>
  <si>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</si>
  <si>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</si>
  <si>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</si>
  <si>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</si>
  <si>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</si>
  <si>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</si>
  <si>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</si>
  <si>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</si>
  <si>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</si>
  <si>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</si>
  <si>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</si>
  <si>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</si>
  <si>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</si>
  <si>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</si>
  <si>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</si>
  <si>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</si>
  <si>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</si>
  <si>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</si>
  <si>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</si>
  <si>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</si>
  <si>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</si>
  <si>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</si>
  <si>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</si>
  <si>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</si>
  <si>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</si>
  <si>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</si>
  <si>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</si>
  <si>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</si>
  <si>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</si>
  <si>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</si>
  <si>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</si>
  <si>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</si>
  <si>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</si>
  <si>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</si>
  <si>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</si>
  <si>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</si>
  <si>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</si>
  <si>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</si>
  <si>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</si>
  <si>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</si>
  <si>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</si>
  <si>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</si>
  <si>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</si>
  <si>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</si>
  <si>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</si>
  <si>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</si>
  <si>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</si>
  <si>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</si>
  <si>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</si>
  <si>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</si>
  <si>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</si>
  <si>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</si>
  <si>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</si>
  <si>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</si>
  <si>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</si>
  <si>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</si>
  <si>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</si>
  <si>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</si>
  <si>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</si>
  <si>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</si>
  <si>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</si>
  <si>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</si>
  <si>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</si>
  <si>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</si>
  <si>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</si>
  <si>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</si>
  <si>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</si>
  <si>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</si>
  <si>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</si>
  <si>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</si>
  <si>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</si>
  <si>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</si>
  <si>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</si>
  <si>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</si>
  <si>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</si>
  <si>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</si>
  <si>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</si>
  <si>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</si>
  <si>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</si>
  <si>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</si>
  <si>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</si>
  <si>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</si>
  <si>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</si>
  <si>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</si>
  <si>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</si>
  <si>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</si>
  <si>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</si>
  <si>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</si>
  <si>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</si>
  <si>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</si>
  <si>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</si>
  <si>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</si>
  <si>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</si>
  <si>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</si>
  <si>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</si>
  <si>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</si>
  <si>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</si>
  <si>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</si>
  <si>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</si>
  <si>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</si>
  <si>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</si>
  <si>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</si>
  <si>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</si>
  <si>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</si>
  <si>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</si>
  <si>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</si>
  <si>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</si>
  <si>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</si>
  <si>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</si>
  <si>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</si>
  <si>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</si>
  <si>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</si>
  <si>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</si>
  <si>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</si>
  <si>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</si>
  <si>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</si>
  <si>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</si>
  <si>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</si>
  <si>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</si>
  <si>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</si>
  <si>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</si>
  <si>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</si>
  <si>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</si>
  <si>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</si>
  <si>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</si>
  <si>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</si>
  <si>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</si>
  <si>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</si>
  <si>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</si>
  <si>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</si>
  <si>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</si>
  <si>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</si>
  <si>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</si>
  <si>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</si>
  <si>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</si>
  <si>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</si>
  <si>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</si>
  <si>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</si>
  <si>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</si>
  <si>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</si>
  <si>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</si>
  <si>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</si>
  <si>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</si>
  <si>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</si>
  <si>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</si>
  <si>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</si>
  <si>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</si>
  <si>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</si>
  <si>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</si>
  <si>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</si>
  <si>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</si>
  <si>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</si>
  <si>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</si>
  <si>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</si>
  <si>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</si>
  <si>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</si>
  <si>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</si>
  <si>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</si>
  <si>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</si>
  <si>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</si>
  <si>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</si>
  <si>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</si>
  <si>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</si>
  <si>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</si>
  <si>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</si>
  <si>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</si>
  <si>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</si>
  <si>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</si>
  <si>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</si>
  <si>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</si>
  <si>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</si>
  <si>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</si>
  <si>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</si>
  <si>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</si>
  <si>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</si>
  <si>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</si>
  <si>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</si>
  <si>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</si>
  <si>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</si>
  <si>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</si>
  <si>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</si>
  <si>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</si>
  <si>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</si>
  <si>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</si>
  <si>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</si>
  <si>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</si>
  <si>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</si>
  <si>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</si>
  <si>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</si>
  <si>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</si>
  <si>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</si>
  <si>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</si>
  <si>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</si>
  <si>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</si>
  <si>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</si>
  <si>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</si>
  <si>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</si>
  <si>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</si>
  <si>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</si>
  <si>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</si>
  <si>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</si>
  <si>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</si>
  <si>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</si>
  <si>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</si>
  <si>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</si>
  <si>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</si>
  <si>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</si>
  <si>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</si>
  <si>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</si>
  <si>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</si>
  <si>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</si>
  <si>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</si>
  <si>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</si>
  <si>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</si>
  <si>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</si>
  <si>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</si>
  <si>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</si>
  <si>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</si>
  <si>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</si>
  <si>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</si>
  <si>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</si>
  <si>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</si>
  <si>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</si>
  <si>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</si>
  <si>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</si>
  <si>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</si>
  <si>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</si>
  <si>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</si>
  <si>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</si>
  <si>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</si>
  <si>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</si>
  <si>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</si>
  <si>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</si>
  <si>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</si>
  <si>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</si>
  <si>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</si>
  <si>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</si>
  <si>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</si>
  <si>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</si>
  <si>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</si>
  <si>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</si>
  <si>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</si>
  <si>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</si>
  <si>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</si>
  <si>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</si>
  <si>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</si>
  <si>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</si>
  <si>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</si>
  <si>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</si>
  <si>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</si>
  <si>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</si>
  <si>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</si>
  <si>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</si>
  <si>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</si>
  <si>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</si>
  <si>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</si>
  <si>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</si>
  <si>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</si>
  <si>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</si>
  <si>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</si>
  <si>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</si>
  <si>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</si>
  <si>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</si>
  <si>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</si>
  <si>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</si>
  <si>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</si>
  <si>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</si>
  <si>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</si>
  <si>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</si>
  <si>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</si>
  <si>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</si>
  <si>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</si>
  <si>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</si>
  <si>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</si>
  <si>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</si>
  <si>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</si>
  <si>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</si>
  <si>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</si>
  <si>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</si>
  <si>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</si>
  <si>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</si>
  <si>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</si>
  <si>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</si>
  <si>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</si>
  <si>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</si>
  <si>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</si>
  <si>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</si>
  <si>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</si>
  <si>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</si>
  <si>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</si>
  <si>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</si>
  <si>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</si>
  <si>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</si>
  <si>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</si>
  <si>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</si>
  <si>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</si>
  <si>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</si>
  <si>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</si>
  <si>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</si>
  <si>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</si>
  <si>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</si>
  <si>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</si>
  <si>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</si>
  <si>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</si>
  <si>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</si>
  <si>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</si>
  <si>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</si>
  <si>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</si>
  <si>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</si>
  <si>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</si>
  <si>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</si>
  <si>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</si>
  <si>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</si>
  <si>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</si>
  <si>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</si>
  <si>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</si>
  <si>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</si>
  <si>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</si>
  <si>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</si>
  <si>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</si>
  <si>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</si>
  <si>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</si>
  <si>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</si>
  <si>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</si>
  <si>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</si>
  <si>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</si>
  <si>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</si>
  <si>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</si>
  <si>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</si>
  <si>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</si>
  <si>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</si>
  <si>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</si>
  <si>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</si>
  <si>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</si>
  <si>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</si>
  <si>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</si>
  <si>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</si>
  <si>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</si>
  <si>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</si>
  <si>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</si>
  <si>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</si>
  <si>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</si>
  <si>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</si>
  <si>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</si>
  <si>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</si>
  <si>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</si>
  <si>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</si>
  <si>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</si>
  <si>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</si>
  <si>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</si>
  <si>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</si>
  <si>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</si>
  <si>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</si>
  <si>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</si>
  <si>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</si>
  <si>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</si>
  <si>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</si>
  <si>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</si>
  <si>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</si>
  <si>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</si>
  <si>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</si>
  <si>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</si>
  <si>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</si>
  <si>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</si>
  <si>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</si>
  <si>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</si>
  <si>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</si>
  <si>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</si>
  <si>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</si>
  <si>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</si>
  <si>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</si>
  <si>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</si>
  <si>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</si>
  <si>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</si>
  <si>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</si>
  <si>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</si>
  <si>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</si>
  <si>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</si>
  <si>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</si>
  <si>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</si>
  <si>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</si>
  <si>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</si>
  <si>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</si>
  <si>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</si>
  <si>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</si>
  <si>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</si>
  <si>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</si>
  <si>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</si>
  <si>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</si>
  <si>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</si>
  <si>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</si>
  <si>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</si>
  <si>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</si>
  <si>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</si>
  <si>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</si>
  <si>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</si>
  <si>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</si>
  <si>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</si>
  <si>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</si>
  <si>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</si>
  <si>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</si>
  <si>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</si>
  <si>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</si>
  <si>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</si>
  <si>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</si>
  <si>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</si>
  <si>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</si>
  <si>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</si>
  <si>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</si>
  <si>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</si>
  <si>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</si>
  <si>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</si>
  <si>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</si>
  <si>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</si>
  <si>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</si>
  <si>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</si>
  <si>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</si>
  <si>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</si>
  <si>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</si>
  <si>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</si>
  <si>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</si>
  <si>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</si>
  <si>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</si>
  <si>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</si>
  <si>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</si>
  <si>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</si>
  <si>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</si>
  <si>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</si>
  <si>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</si>
  <si>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</si>
  <si>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</si>
  <si>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</si>
  <si>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</si>
  <si>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</si>
  <si>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</si>
  <si>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</si>
  <si>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</si>
  <si>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</si>
  <si>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</si>
  <si>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</si>
  <si>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</si>
  <si>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</si>
  <si>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</si>
  <si>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</si>
  <si>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</si>
  <si>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</si>
  <si>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</si>
  <si>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</si>
  <si>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</si>
  <si>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</si>
  <si>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</si>
  <si>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</si>
  <si>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</si>
  <si>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</si>
  <si>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</si>
  <si>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</si>
  <si>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</si>
  <si>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</si>
  <si>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</si>
  <si>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</si>
  <si>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</si>
  <si>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</si>
  <si>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</si>
  <si>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</si>
  <si>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</si>
  <si>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</si>
  <si>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</si>
  <si>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</si>
  <si>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</si>
  <si>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</si>
  <si>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</si>
  <si>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</si>
  <si>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</si>
  <si>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</si>
  <si>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</si>
  <si>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</si>
  <si>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</si>
  <si>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</si>
  <si>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</si>
  <si>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</si>
  <si>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</si>
  <si>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</si>
  <si>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</si>
  <si>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</si>
  <si>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</si>
  <si>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</si>
  <si>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</si>
  <si>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</si>
  <si>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</si>
  <si>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</si>
  <si>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</si>
  <si>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</si>
  <si>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</si>
  <si>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</si>
  <si>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</si>
  <si>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</si>
  <si>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</si>
  <si>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</si>
  <si>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</si>
  <si>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</si>
  <si>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</si>
  <si>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</si>
  <si>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</si>
  <si>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</si>
  <si>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</si>
  <si>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</si>
  <si>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</si>
  <si>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</si>
  <si>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</si>
  <si>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</si>
  <si>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</si>
  <si>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</si>
  <si>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</si>
  <si>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</si>
  <si>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</si>
  <si>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</si>
  <si>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</si>
  <si>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</si>
  <si>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</si>
  <si>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</si>
  <si>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</si>
  <si>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</si>
  <si>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</si>
  <si>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</si>
  <si>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</si>
  <si>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</si>
  <si>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</si>
  <si>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</si>
  <si>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</si>
  <si>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</si>
  <si>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</si>
  <si>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</si>
  <si>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</si>
  <si>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</si>
  <si>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</si>
  <si>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</si>
  <si>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</si>
  <si>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</si>
  <si>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</si>
  <si>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</si>
  <si>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</si>
  <si>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</si>
  <si>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</si>
  <si>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</si>
  <si>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</si>
  <si>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</si>
  <si>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</si>
  <si>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</si>
  <si>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</si>
  <si>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</si>
  <si>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</si>
  <si>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</si>
  <si>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</si>
  <si>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</si>
  <si>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</si>
  <si>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</si>
  <si>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</si>
  <si>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</si>
  <si>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</si>
  <si>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</si>
  <si>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</si>
  <si>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</si>
  <si>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</si>
  <si>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</si>
  <si>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</si>
  <si>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</si>
  <si>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</si>
  <si>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</si>
  <si>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</si>
  <si>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</si>
  <si>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</si>
  <si>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</si>
  <si>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</si>
  <si>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</si>
  <si>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</si>
  <si>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</si>
  <si>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</si>
  <si>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</si>
  <si>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</si>
  <si>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</si>
  <si>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</si>
  <si>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</si>
  <si>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</si>
  <si>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</si>
  <si>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</si>
  <si>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</si>
  <si>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</si>
  <si>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</si>
  <si>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</si>
  <si>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</si>
  <si>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</si>
  <si>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</si>
  <si>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</si>
  <si>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</si>
  <si>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</si>
  <si>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</si>
  <si>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</si>
  <si>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</si>
  <si>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</si>
  <si>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</si>
  <si>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</si>
  <si>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</si>
  <si>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</si>
  <si>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</si>
  <si>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</si>
  <si>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</si>
  <si>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</si>
  <si>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</si>
  <si>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</si>
  <si>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</si>
  <si>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</si>
  <si>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</si>
  <si>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</si>
  <si>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</si>
  <si>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</si>
  <si>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</si>
  <si>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</si>
  <si>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</si>
  <si>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</si>
  <si>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</si>
  <si>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</si>
  <si>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</si>
  <si>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</si>
  <si>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</si>
  <si>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</si>
  <si>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</si>
  <si>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</si>
  <si>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</si>
  <si>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</si>
  <si>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</si>
  <si>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</si>
  <si>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</si>
  <si>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</si>
  <si>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</si>
  <si>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</si>
  <si>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</si>
  <si>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</si>
  <si>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</si>
  <si>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</si>
  <si>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</si>
  <si>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</si>
  <si>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</si>
  <si>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</si>
  <si>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</si>
  <si>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</si>
  <si>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</si>
  <si>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</si>
  <si>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</si>
  <si>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</si>
  <si>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</si>
  <si>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</si>
  <si>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</si>
  <si>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</si>
  <si>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</si>
  <si>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</si>
  <si>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</si>
  <si>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</si>
  <si>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</si>
  <si>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</si>
  <si>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</si>
  <si>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</si>
  <si>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</si>
  <si>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</si>
  <si>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</si>
  <si>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</si>
  <si>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</si>
  <si>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</si>
  <si>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</si>
  <si>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</si>
  <si>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</si>
  <si>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</si>
  <si>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</si>
  <si>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</si>
  <si>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</si>
  <si>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</si>
  <si>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</si>
  <si>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</si>
  <si>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</si>
  <si>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</si>
  <si>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</si>
  <si>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</si>
  <si>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</si>
  <si>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</si>
  <si>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</si>
  <si>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</si>
  <si>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</si>
  <si>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</si>
  <si>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</si>
  <si>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</si>
  <si>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</si>
  <si>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</si>
  <si>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</si>
  <si>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</si>
  <si>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</si>
  <si>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</si>
  <si>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</si>
  <si>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</si>
  <si>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</si>
  <si>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</si>
  <si>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</si>
  <si>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</si>
  <si>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</si>
  <si>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</si>
  <si>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</si>
  <si>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</si>
  <si>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</si>
  <si>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</si>
  <si>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</si>
  <si>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</si>
  <si>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</si>
  <si>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</si>
  <si>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</si>
  <si>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</si>
  <si>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</si>
  <si>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</si>
  <si>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</si>
  <si>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</si>
  <si>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</si>
  <si>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</si>
  <si>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</si>
  <si>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</si>
  <si>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</si>
  <si>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</si>
  <si>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</si>
  <si>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</si>
  <si>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</si>
  <si>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</si>
  <si>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</si>
  <si>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</si>
  <si>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</si>
  <si>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</si>
  <si>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</si>
  <si>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</si>
  <si>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</si>
  <si>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</si>
  <si>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</si>
  <si>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</si>
  <si>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</si>
  <si>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</si>
  <si>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</si>
  <si>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</si>
  <si>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</si>
  <si>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</si>
  <si>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</si>
  <si>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</si>
  <si>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</si>
  <si>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</si>
  <si>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</si>
  <si>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</si>
  <si>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</si>
  <si>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</si>
  <si>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</si>
  <si>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</si>
  <si>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</si>
  <si>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</si>
  <si>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</si>
  <si>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</si>
  <si>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</si>
  <si>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</si>
  <si>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</si>
  <si>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</si>
  <si>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</si>
  <si>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</si>
  <si>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</si>
  <si>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</si>
  <si>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</si>
  <si>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</si>
  <si>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</si>
  <si>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</si>
  <si>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</si>
  <si>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</si>
  <si>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</si>
  <si>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</si>
  <si>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</si>
  <si>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</si>
  <si>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</si>
  <si>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</si>
  <si>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</si>
  <si>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</si>
  <si>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</si>
  <si>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</si>
  <si>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</si>
  <si>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</si>
  <si>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</si>
  <si>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</si>
  <si>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</si>
  <si>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</si>
  <si>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</si>
  <si>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</si>
  <si>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</si>
  <si>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</si>
  <si>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</si>
  <si>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</si>
  <si>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</si>
  <si>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</si>
  <si>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</si>
  <si>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</si>
  <si>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</si>
  <si>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</si>
  <si>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</si>
  <si>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</si>
  <si>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</si>
  <si>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</si>
  <si>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</si>
  <si>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</si>
  <si>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</si>
  <si>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</si>
  <si>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</si>
  <si>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</si>
  <si>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</si>
  <si>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</si>
  <si>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</si>
  <si>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</si>
  <si>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</si>
  <si>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</si>
  <si>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</si>
  <si>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</si>
  <si>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</si>
  <si>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</si>
  <si>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</si>
  <si>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</si>
  <si>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</si>
  <si>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</si>
  <si>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</si>
  <si>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</si>
  <si>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</si>
  <si>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</si>
  <si>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</si>
  <si>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</si>
  <si>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</si>
  <si>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</si>
  <si>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</si>
  <si>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</si>
  <si>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</si>
  <si>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</si>
  <si>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</si>
  <si>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</si>
  <si>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</si>
  <si>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</si>
  <si>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</si>
  <si>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</si>
  <si>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</si>
  <si>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</si>
  <si>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</si>
  <si>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</si>
  <si>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</si>
  <si>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</si>
  <si>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</si>
  <si>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</si>
  <si>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</si>
  <si>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</si>
  <si>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</si>
  <si>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</si>
  <si>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</si>
  <si>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</si>
  <si>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</si>
  <si>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</si>
  <si>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</si>
  <si>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</si>
  <si>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</si>
  <si>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</si>
  <si>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</si>
  <si>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</si>
  <si>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</si>
  <si>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</si>
  <si>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</si>
  <si>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</si>
  <si>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</si>
  <si>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</si>
  <si>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</si>
  <si>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</si>
  <si>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</si>
  <si>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</si>
  <si>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</si>
  <si>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</si>
  <si>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</si>
  <si>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</si>
  <si>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</si>
  <si>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</si>
  <si>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</si>
  <si>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</si>
  <si>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</si>
  <si>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</si>
  <si>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</si>
  <si>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</si>
  <si>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</si>
  <si>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</si>
  <si>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</si>
  <si>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</si>
  <si>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</si>
  <si>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</si>
  <si>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</si>
  <si>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</si>
  <si>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</si>
  <si>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</si>
  <si>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</si>
  <si>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</si>
  <si>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</si>
  <si>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</si>
  <si>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</si>
  <si>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</si>
  <si>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</si>
  <si>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</si>
  <si>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</si>
  <si>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</si>
  <si>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</si>
  <si>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</si>
  <si>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</si>
  <si>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</si>
  <si>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</si>
  <si>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</si>
  <si>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</si>
  <si>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</si>
  <si>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</si>
  <si>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</si>
  <si>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</si>
  <si>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</si>
  <si>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</si>
  <si>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</si>
  <si>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</si>
  <si>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</si>
  <si>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</si>
  <si>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</si>
  <si>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</si>
  <si>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</si>
  <si>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</si>
  <si>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</si>
  <si>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</si>
  <si>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</si>
  <si>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</si>
  <si>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</si>
  <si>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</si>
  <si>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</si>
  <si>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</si>
  <si>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</si>
  <si>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</si>
  <si>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</si>
  <si>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</si>
  <si>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</si>
  <si>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</si>
  <si>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</si>
  <si>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</si>
  <si>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</si>
  <si>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</si>
  <si>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</si>
  <si>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</si>
  <si>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</si>
  <si>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</si>
  <si>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</si>
  <si>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</si>
  <si>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</si>
  <si>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</si>
  <si>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</si>
  <si>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</si>
  <si>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</si>
  <si>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</si>
  <si>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</si>
  <si>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</si>
  <si>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</si>
  <si>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</si>
  <si>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</si>
  <si>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</si>
  <si>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</si>
  <si>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</si>
  <si>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</si>
  <si>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</si>
  <si>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</si>
  <si>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</si>
  <si>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</si>
  <si>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</si>
  <si>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</si>
  <si>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</si>
  <si>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</si>
  <si>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</si>
  <si>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</si>
  <si>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</si>
  <si>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</si>
  <si>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</si>
  <si>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</si>
  <si>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</si>
  <si>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</si>
  <si>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</si>
  <si>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</si>
  <si>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</si>
  <si>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</si>
  <si>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</si>
  <si>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</si>
  <si>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</si>
  <si>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</si>
  <si>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</si>
  <si>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</si>
  <si>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</si>
  <si>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</si>
  <si>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</si>
  <si>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</si>
  <si>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</si>
  <si>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</si>
  <si>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</si>
  <si>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</si>
  <si>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</si>
  <si>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</si>
  <si>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</si>
  <si>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</si>
  <si>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</si>
  <si>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</si>
  <si>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</si>
  <si>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</si>
  <si>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</si>
  <si>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</si>
  <si>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</si>
  <si>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</si>
  <si>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</si>
  <si>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</si>
  <si>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</si>
  <si>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</si>
  <si>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</si>
  <si>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</si>
  <si>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</si>
  <si>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</si>
  <si>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</si>
  <si>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</si>
  <si>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</si>
  <si>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</si>
  <si>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</si>
  <si>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</si>
  <si>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</si>
  <si>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</si>
  <si>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</si>
  <si>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</si>
  <si>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</si>
  <si>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</si>
  <si>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</si>
  <si>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</si>
  <si>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</si>
  <si>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</si>
  <si>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</si>
  <si>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</si>
  <si>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</si>
  <si>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</si>
  <si>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</si>
  <si>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</si>
  <si>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</si>
  <si>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</si>
  <si>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</si>
  <si>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</si>
  <si>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</si>
  <si>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</si>
  <si>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</si>
  <si>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</si>
  <si>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</si>
  <si>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</si>
  <si>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</si>
  <si>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</si>
  <si>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</si>
  <si>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</si>
  <si>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</si>
  <si>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</si>
  <si>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</si>
  <si>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</si>
  <si>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</si>
  <si>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</si>
  <si>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</si>
  <si>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</si>
  <si>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</si>
  <si>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</si>
  <si>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</si>
  <si>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</si>
  <si>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</si>
  <si>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</si>
  <si>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</si>
  <si>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</si>
  <si>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</si>
  <si>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</si>
  <si>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</si>
  <si>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</si>
  <si>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</si>
  <si>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</si>
  <si>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</si>
  <si>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</si>
  <si>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</si>
  <si>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</si>
  <si>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</si>
  <si>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</si>
  <si>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</si>
  <si>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</si>
  <si>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</si>
  <si>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</si>
  <si>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</si>
  <si>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</si>
  <si>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</si>
  <si>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</si>
  <si>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</si>
  <si>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</si>
  <si>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</si>
  <si>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</si>
  <si>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</si>
  <si>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</si>
  <si>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</si>
  <si>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</si>
  <si>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</si>
  <si>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</si>
  <si>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</si>
  <si>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</si>
  <si>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</si>
  <si>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</si>
  <si>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</si>
  <si>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</si>
  <si>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</si>
  <si>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</si>
  <si>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</si>
  <si>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</si>
  <si>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</si>
  <si>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</si>
  <si>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</si>
  <si>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</si>
  <si>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</si>
  <si>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</si>
  <si>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</si>
  <si>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</si>
  <si>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</si>
  <si>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</si>
  <si>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</si>
  <si>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</si>
  <si>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</si>
  <si>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</si>
  <si>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</si>
  <si>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</si>
  <si>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</si>
  <si>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</si>
  <si>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</si>
  <si>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</si>
  <si>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</si>
  <si>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</si>
  <si>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</si>
  <si>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</si>
  <si>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</si>
  <si>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</si>
  <si>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</si>
  <si>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</si>
  <si>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</si>
  <si>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</si>
  <si>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</si>
  <si>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</si>
  <si>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</si>
  <si>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</si>
  <si>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</si>
  <si>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</si>
  <si>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</si>
  <si>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</si>
  <si>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</si>
  <si>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</si>
  <si>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</si>
  <si>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</si>
  <si>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</si>
  <si>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</si>
  <si>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</si>
  <si>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</si>
  <si>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</si>
  <si>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</si>
  <si>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</si>
  <si>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</si>
  <si>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</si>
  <si>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</si>
  <si>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</si>
  <si>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</si>
  <si>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</si>
  <si>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</si>
  <si>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</si>
  <si>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</si>
  <si>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</si>
  <si>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</si>
  <si>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</si>
  <si>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</si>
  <si>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</si>
  <si>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</si>
  <si>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</si>
  <si>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</si>
  <si>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</si>
  <si>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</si>
  <si>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</si>
  <si>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</si>
  <si>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</si>
  <si>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</si>
  <si>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</si>
  <si>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</si>
  <si>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</si>
  <si>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</si>
  <si>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</si>
  <si>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</si>
  <si>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</si>
  <si>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</si>
  <si>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</si>
  <si>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</si>
  <si>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</si>
  <si>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</si>
  <si>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</si>
  <si>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</si>
  <si>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</si>
  <si>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</si>
  <si>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</si>
  <si>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</si>
  <si>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</si>
  <si>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</si>
  <si>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</si>
  <si>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</si>
  <si>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</si>
  <si>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</si>
  <si>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</si>
  <si>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</si>
  <si>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</si>
  <si>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</si>
  <si>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</si>
  <si>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</si>
  <si>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</si>
  <si>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</si>
  <si>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</si>
  <si>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</si>
  <si>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</si>
  <si>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</si>
  <si>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</si>
  <si>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</si>
  <si>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</si>
  <si>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</si>
  <si>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</si>
  <si>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</si>
  <si>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</si>
  <si>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</si>
  <si>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</si>
  <si>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</si>
  <si>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</si>
  <si>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</si>
  <si>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</si>
  <si>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</si>
  <si>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</si>
  <si>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</si>
  <si>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</si>
  <si>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</si>
  <si>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</si>
  <si>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</si>
  <si>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</si>
  <si>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</si>
  <si>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</si>
  <si>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</si>
  <si>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</si>
  <si>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</si>
  <si>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</si>
  <si>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</si>
  <si>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</si>
  <si>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</si>
  <si>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</si>
  <si>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</si>
  <si>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</si>
  <si>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</si>
  <si>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</si>
  <si>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</si>
  <si>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</si>
  <si>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</si>
  <si>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</si>
  <si>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</si>
  <si>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</si>
  <si>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</si>
  <si>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</si>
  <si>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</si>
  <si>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</si>
  <si>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</si>
  <si>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</si>
  <si>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</si>
  <si>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</si>
  <si>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</si>
  <si>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</si>
  <si>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</si>
  <si>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</si>
  <si>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</si>
  <si>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</si>
  <si>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</si>
  <si>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</si>
  <si>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</si>
  <si>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</si>
  <si>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</si>
  <si>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</si>
  <si>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</si>
  <si>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</si>
  <si>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</si>
  <si>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</si>
  <si>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</si>
  <si>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</si>
  <si>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</si>
  <si>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</si>
  <si>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</si>
  <si>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</si>
  <si>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</si>
  <si>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</si>
  <si>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</si>
  <si>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</si>
  <si>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</si>
  <si>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</si>
  <si>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</si>
  <si>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</si>
  <si>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</si>
  <si>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</si>
  <si>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</si>
  <si>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</si>
  <si>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</si>
  <si>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</si>
  <si>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</si>
  <si>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</si>
  <si>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</si>
  <si>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</si>
  <si>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</si>
  <si>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</si>
  <si>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</si>
  <si>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</si>
  <si>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</si>
  <si>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</si>
  <si>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</si>
  <si>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</si>
  <si>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</si>
  <si>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</si>
  <si>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</si>
  <si>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</si>
  <si>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</si>
  <si>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</si>
  <si>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</si>
  <si>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</si>
  <si>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</si>
  <si>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</si>
  <si>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</si>
  <si>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</si>
  <si>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</si>
  <si>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</si>
  <si>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</si>
  <si>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</si>
  <si>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</si>
  <si>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</si>
  <si>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</si>
  <si>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</si>
  <si>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</si>
  <si>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</si>
  <si>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</si>
  <si>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</si>
  <si>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</si>
  <si>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</si>
  <si>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</si>
  <si>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</si>
  <si>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</si>
  <si>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</si>
  <si>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</si>
  <si>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</si>
  <si>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</si>
  <si>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</si>
  <si>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</si>
  <si>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</si>
  <si>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</si>
  <si>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</si>
  <si>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</si>
  <si>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</si>
  <si>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</si>
  <si>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</si>
  <si>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</si>
  <si>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</si>
  <si>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</si>
  <si>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</si>
  <si>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</si>
  <si>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</si>
  <si>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</si>
  <si>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</si>
  <si>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</si>
  <si>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</si>
  <si>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</si>
  <si>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</si>
  <si>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</si>
  <si>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</si>
  <si>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</si>
  <si>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</si>
  <si>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</si>
  <si>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</si>
  <si>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</si>
  <si>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</si>
  <si>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</si>
  <si>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</si>
  <si>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</si>
  <si>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</si>
  <si>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</si>
  <si>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</si>
  <si>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</si>
  <si>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</si>
  <si>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</si>
  <si>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</si>
  <si>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</si>
  <si>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</si>
  <si>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</si>
  <si>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</si>
  <si>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</si>
  <si>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</si>
  <si>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</si>
  <si>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</si>
  <si>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</si>
  <si>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</si>
  <si>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</si>
  <si>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</si>
  <si>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</si>
  <si>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</si>
  <si>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</si>
  <si>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</si>
  <si>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</si>
  <si>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</si>
  <si>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</si>
  <si>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</si>
  <si>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</si>
  <si>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</si>
  <si>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</si>
  <si>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</si>
  <si>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</si>
  <si>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</si>
  <si>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</si>
  <si>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</si>
  <si>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</si>
  <si>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</si>
  <si>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</si>
  <si>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</si>
  <si>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</si>
  <si>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</si>
  <si>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</si>
  <si>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</si>
  <si>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</si>
  <si>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</si>
  <si>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</si>
  <si>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</si>
  <si>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</si>
  <si>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</si>
  <si>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</si>
  <si>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</si>
  <si>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</si>
  <si>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</si>
  <si>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</si>
  <si>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</si>
  <si>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</si>
  <si>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</si>
  <si>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</si>
  <si>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</si>
  <si>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</si>
  <si>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</si>
  <si>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</si>
  <si>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</si>
  <si>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</si>
  <si>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</si>
  <si>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</si>
  <si>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</si>
  <si>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</si>
  <si>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</si>
  <si>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</si>
  <si>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</si>
  <si>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</si>
  <si>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</si>
  <si>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</si>
  <si>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</si>
  <si>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</si>
  <si>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</si>
  <si>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</si>
  <si>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</si>
  <si>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</si>
  <si>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</si>
  <si>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</si>
  <si>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</si>
  <si>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</si>
  <si>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</si>
  <si>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</si>
  <si>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</si>
  <si>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</si>
  <si>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</si>
  <si>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</si>
  <si>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</si>
  <si>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</si>
  <si>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</si>
  <si>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</si>
  <si>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</si>
  <si>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</si>
  <si>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</si>
  <si>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</si>
  <si>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</si>
  <si>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</si>
  <si>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</si>
  <si>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</si>
  <si>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</si>
  <si>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</si>
  <si>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</si>
  <si>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</si>
  <si>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</si>
  <si>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</si>
  <si>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</si>
  <si>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</si>
  <si>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</si>
  <si>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</si>
  <si>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</si>
  <si>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</si>
  <si>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</si>
  <si>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</si>
  <si>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</si>
  <si>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</si>
  <si>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</si>
  <si>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</si>
  <si>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</si>
  <si>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</si>
  <si>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</si>
  <si>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</si>
  <si>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</si>
  <si>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</si>
  <si>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</si>
  <si>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</si>
  <si>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</si>
  <si>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</si>
  <si>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</si>
  <si>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</si>
  <si>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</si>
  <si>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</si>
  <si>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</si>
  <si>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</si>
  <si>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</si>
  <si>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</si>
  <si>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</si>
  <si>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</si>
  <si>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</si>
  <si>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</si>
  <si>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</si>
  <si>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</si>
  <si>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</si>
  <si>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</si>
  <si>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</si>
  <si>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</si>
  <si>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</si>
  <si>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</si>
  <si>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</si>
  <si>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</si>
  <si>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</si>
  <si>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</si>
  <si>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</si>
  <si>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</si>
  <si>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</si>
  <si>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</si>
  <si>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</si>
  <si>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</si>
  <si>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</si>
  <si>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</si>
  <si>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</si>
  <si>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</si>
  <si>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</si>
  <si>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</si>
  <si>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</si>
  <si>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</si>
  <si>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</si>
  <si>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</si>
  <si>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</si>
  <si>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</si>
  <si>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</si>
  <si>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</si>
  <si>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</si>
  <si>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</si>
  <si>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</si>
  <si>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</si>
  <si>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</si>
  <si>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</si>
  <si>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</si>
  <si>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</si>
  <si>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</si>
  <si>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</si>
  <si>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</si>
  <si>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</si>
  <si>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</si>
  <si>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</si>
  <si>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</si>
  <si>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</si>
  <si>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</si>
  <si>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</si>
  <si>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</si>
  <si>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</si>
  <si>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</si>
  <si>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</si>
  <si>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</si>
  <si>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</si>
  <si>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</si>
  <si>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</si>
  <si>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</si>
  <si>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</si>
  <si>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</si>
  <si>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</si>
  <si>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</si>
  <si>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</si>
  <si>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</si>
  <si>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</si>
  <si>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</si>
  <si>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</si>
  <si>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</si>
  <si>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</si>
  <si>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</si>
  <si>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</si>
  <si>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</si>
  <si>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</si>
  <si>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</si>
  <si>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</si>
  <si>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</si>
  <si>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</si>
  <si>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</si>
  <si>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</si>
  <si>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</si>
  <si>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</si>
  <si>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</si>
  <si>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</si>
  <si>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</si>
  <si>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</si>
  <si>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</si>
  <si>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</si>
  <si>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</si>
  <si>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</si>
  <si>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</si>
  <si>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</si>
  <si>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</si>
  <si>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</si>
  <si>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</si>
  <si>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</si>
  <si>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</si>
  <si>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</si>
  <si>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</si>
  <si>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</si>
  <si>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</si>
  <si>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</si>
  <si>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</si>
  <si>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</si>
  <si>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</si>
  <si>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</si>
  <si>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</si>
  <si>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</si>
  <si>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</si>
  <si>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</si>
  <si>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</si>
  <si>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</si>
  <si>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</si>
  <si>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</si>
  <si>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</si>
  <si>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</si>
  <si>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</si>
  <si>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</si>
  <si>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</si>
  <si>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</si>
  <si>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</si>
  <si>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</si>
  <si>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</si>
  <si>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</si>
  <si>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</si>
  <si>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</si>
  <si>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</si>
  <si>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</si>
  <si>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</si>
  <si>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</si>
  <si>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</si>
  <si>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</si>
  <si>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</si>
  <si>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</si>
  <si>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</si>
  <si>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</si>
  <si>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</si>
  <si>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</si>
  <si>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</si>
  <si>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</si>
  <si>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</si>
  <si>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</si>
  <si>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</si>
  <si>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</si>
  <si>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</si>
  <si>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</si>
  <si>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</si>
  <si>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</si>
  <si>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</si>
  <si>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</si>
  <si>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</si>
  <si>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</si>
  <si>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</si>
  <si>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</si>
  <si>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</si>
  <si>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</si>
  <si>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</si>
  <si>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</si>
  <si>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</si>
  <si>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</si>
  <si>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</si>
  <si>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</si>
  <si>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</si>
  <si>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</si>
  <si>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</si>
  <si>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</si>
  <si>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</si>
  <si>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</si>
  <si>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</si>
  <si>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</si>
  <si>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</si>
  <si>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</si>
  <si>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</si>
  <si>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</si>
  <si>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</si>
  <si>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</si>
  <si>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</si>
  <si>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</si>
  <si>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</si>
  <si>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</si>
  <si>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</si>
  <si>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</si>
  <si>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</si>
  <si>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</si>
  <si>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</si>
  <si>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</si>
  <si>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</si>
  <si>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</si>
  <si>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</si>
  <si>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</si>
  <si>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</si>
  <si>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</si>
  <si>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</si>
  <si>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</si>
  <si>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</si>
  <si>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</si>
  <si>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</si>
  <si>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</si>
  <si>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</si>
  <si>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</si>
  <si>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</si>
  <si>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</si>
  <si>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</si>
  <si>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</si>
  <si>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</si>
  <si>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</si>
  <si>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</si>
  <si>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</si>
  <si>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</si>
  <si>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</si>
  <si>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</si>
  <si>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</si>
  <si>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</si>
  <si>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</si>
  <si>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</si>
  <si>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</si>
  <si>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</si>
  <si>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</si>
  <si>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</si>
  <si>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</si>
  <si>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</si>
  <si>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</si>
  <si>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</si>
  <si>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</si>
  <si>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</si>
  <si>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</si>
  <si>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</si>
  <si>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</si>
  <si>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</si>
  <si>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</si>
  <si>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</si>
  <si>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</si>
  <si>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</si>
  <si>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</si>
  <si>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</si>
  <si>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</si>
  <si>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</si>
  <si>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</si>
  <si>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</si>
  <si>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</si>
  <si>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</si>
  <si>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</si>
  <si>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</si>
  <si>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</si>
  <si>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</si>
  <si>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</si>
  <si>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</si>
  <si>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</si>
  <si>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</si>
  <si>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</si>
  <si>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</si>
  <si>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</si>
  <si>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</si>
  <si>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</si>
  <si>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</si>
  <si>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</si>
  <si>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</si>
  <si>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</si>
  <si>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</si>
  <si>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</si>
  <si>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</si>
  <si>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</si>
  <si>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</si>
  <si>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</si>
  <si>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</si>
  <si>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</si>
  <si>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</si>
  <si>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</si>
  <si>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</si>
  <si>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</si>
  <si>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</si>
  <si>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</si>
  <si>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</si>
  <si>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</si>
  <si>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</si>
  <si>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</si>
  <si>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</si>
  <si>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</si>
  <si>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</si>
  <si>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</si>
  <si>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</si>
  <si>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</si>
  <si>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</si>
  <si>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</si>
  <si>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</si>
  <si>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</si>
  <si>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</si>
  <si>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</si>
  <si>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</si>
  <si>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</si>
  <si>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</si>
  <si>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</si>
  <si>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</si>
  <si>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</si>
  <si>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</si>
  <si>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</si>
  <si>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</si>
  <si>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</si>
  <si>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</si>
  <si>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</si>
  <si>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</si>
  <si>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</si>
  <si>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</si>
  <si>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</si>
  <si>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</si>
  <si>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</si>
  <si>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</si>
  <si>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</si>
  <si>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</si>
  <si>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</si>
  <si>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</si>
  <si>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</si>
  <si>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</si>
  <si>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</si>
  <si>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</si>
  <si>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</si>
  <si>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</si>
  <si>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</si>
  <si>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</si>
  <si>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</si>
  <si>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</si>
  <si>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</si>
  <si>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</si>
  <si>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</si>
  <si>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</si>
  <si>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</si>
  <si>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</si>
  <si>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</si>
  <si>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</si>
  <si>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</si>
  <si>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</si>
  <si>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</si>
  <si>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</si>
  <si>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</si>
  <si>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</si>
  <si>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</si>
  <si>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</si>
  <si>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</si>
  <si>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</si>
  <si>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</si>
  <si>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</si>
  <si>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</si>
  <si>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</si>
  <si>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</si>
  <si>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</si>
  <si>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</si>
  <si>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</si>
  <si>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</si>
  <si>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</si>
  <si>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</si>
  <si>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</si>
  <si>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</si>
  <si>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</si>
  <si>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</si>
  <si>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</si>
  <si>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</si>
  <si>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</si>
  <si>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</si>
  <si>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</si>
  <si>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</si>
  <si>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</si>
  <si>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</si>
  <si>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</si>
  <si>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</si>
  <si>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</si>
  <si>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</si>
  <si>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</si>
  <si>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</si>
  <si>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</si>
  <si>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</si>
  <si>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</si>
  <si>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</si>
  <si>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</si>
  <si>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</si>
  <si>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</si>
  <si>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</si>
  <si>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</si>
  <si>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</si>
  <si>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</si>
  <si>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</si>
  <si>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</si>
  <si>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</si>
  <si>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</si>
  <si>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</si>
  <si>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</si>
  <si>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</si>
  <si>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</si>
  <si>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</si>
  <si>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</si>
  <si>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</si>
  <si>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</si>
  <si>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</si>
  <si>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</si>
  <si>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</si>
  <si>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</si>
  <si>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</si>
  <si>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</si>
  <si>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</si>
  <si>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</si>
  <si>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</si>
  <si>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</si>
  <si>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</si>
  <si>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</si>
  <si>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</si>
  <si>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</si>
  <si>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</si>
  <si>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</si>
  <si>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</si>
  <si>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</si>
  <si>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</si>
  <si>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</si>
  <si>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</si>
  <si>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</si>
  <si>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</si>
  <si>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</si>
  <si>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</si>
  <si>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</si>
  <si>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</si>
  <si>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</si>
  <si>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</si>
  <si>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</si>
  <si>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</si>
  <si>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</si>
  <si>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</si>
  <si>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</si>
  <si>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</si>
  <si>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</si>
  <si>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</si>
  <si>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</si>
  <si>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</si>
  <si>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</si>
  <si>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</si>
  <si>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</si>
  <si>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</si>
  <si>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</si>
  <si>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</si>
  <si>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</si>
  <si>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</si>
  <si>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</si>
  <si>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</si>
  <si>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</si>
  <si>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</si>
  <si>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</si>
  <si>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</si>
  <si>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</si>
  <si>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</si>
  <si>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</si>
  <si>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</si>
  <si>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</si>
  <si>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</si>
  <si>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</si>
  <si>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</si>
  <si>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</si>
  <si>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</si>
  <si>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</si>
  <si>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</si>
  <si>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</si>
  <si>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</si>
  <si>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</si>
  <si>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</si>
  <si>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</si>
  <si>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</si>
  <si>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</si>
  <si>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</si>
  <si>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</si>
  <si>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</si>
  <si>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</si>
  <si>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</si>
  <si>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</si>
  <si>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</si>
  <si>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</si>
  <si>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</si>
  <si>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</si>
  <si>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</si>
  <si>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</si>
  <si>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</si>
  <si>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</si>
  <si>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</si>
  <si>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</si>
  <si>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</si>
  <si>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</si>
  <si>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</si>
  <si>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</si>
  <si>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</si>
  <si>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</si>
  <si>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</si>
  <si>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</si>
  <si>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</si>
  <si>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</si>
  <si>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</si>
  <si>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</si>
  <si>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</si>
  <si>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</si>
  <si>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</si>
  <si>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</si>
  <si>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</si>
  <si>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</si>
  <si>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</si>
  <si>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</si>
  <si>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</si>
  <si>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</si>
  <si>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</si>
  <si>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</si>
  <si>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</si>
  <si>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</si>
  <si>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</si>
  <si>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</si>
  <si>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</si>
  <si>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</si>
  <si>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</si>
  <si>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</si>
  <si>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</si>
  <si>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</si>
  <si>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</si>
  <si>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</si>
  <si>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</si>
  <si>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</si>
  <si>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</si>
  <si>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</si>
  <si>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</si>
  <si>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</si>
  <si>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</si>
  <si>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</si>
  <si>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</si>
  <si>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</si>
  <si>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</si>
  <si>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</si>
  <si>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</si>
  <si>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</si>
  <si>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</si>
  <si>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</si>
  <si>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</si>
  <si>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</si>
  <si>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</si>
  <si>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</si>
  <si>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</si>
  <si>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</si>
  <si>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</si>
  <si>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</si>
  <si>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</si>
  <si>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</si>
  <si>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</si>
  <si>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</si>
  <si>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</si>
  <si>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</si>
  <si>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</si>
  <si>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</si>
  <si>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</si>
  <si>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</si>
  <si>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</si>
  <si>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</si>
  <si>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</si>
  <si>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</si>
  <si>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</si>
  <si>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</si>
  <si>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</si>
  <si>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</si>
  <si>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</si>
  <si>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</si>
  <si>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</si>
  <si>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</si>
  <si>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</si>
  <si>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</si>
  <si>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</si>
  <si>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</si>
  <si>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</si>
  <si>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</si>
  <si>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</si>
  <si>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</si>
  <si>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</si>
  <si>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</si>
  <si>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</si>
  <si>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</si>
  <si>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</si>
  <si>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</si>
  <si>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</si>
  <si>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</si>
  <si>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</si>
  <si>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</si>
  <si>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</si>
  <si>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</si>
  <si>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</si>
  <si>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</si>
  <si>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</si>
  <si>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</si>
  <si>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</si>
  <si>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</si>
  <si>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</si>
  <si>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</si>
  <si>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</si>
  <si>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</si>
  <si>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</si>
  <si>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</si>
  <si>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</si>
  <si>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</si>
  <si>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</si>
  <si>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</si>
  <si>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</si>
  <si>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</si>
  <si>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</si>
  <si>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</si>
  <si>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</si>
  <si>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</si>
  <si>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</si>
  <si>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</si>
  <si>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</si>
  <si>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</si>
  <si>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</si>
  <si>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</si>
  <si>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</si>
  <si>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</si>
  <si>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</si>
  <si>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</si>
  <si>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</si>
  <si>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</si>
  <si>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</si>
  <si>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</si>
  <si>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</si>
  <si>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</si>
  <si>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</si>
  <si>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</si>
  <si>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</si>
  <si>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</si>
  <si>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</si>
  <si>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</si>
  <si>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</si>
  <si>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</si>
  <si>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</si>
  <si>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</si>
  <si>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</si>
  <si>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</si>
  <si>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</si>
  <si>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</si>
  <si>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</si>
  <si>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</si>
  <si>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</si>
  <si>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</si>
  <si>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</si>
  <si>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</si>
  <si>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</si>
  <si>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</si>
  <si>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</si>
  <si>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</si>
  <si>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</si>
  <si>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</si>
  <si>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</si>
  <si>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</si>
  <si>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</si>
  <si>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</si>
  <si>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</si>
  <si>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</si>
  <si>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</si>
  <si>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</si>
  <si>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</si>
  <si>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</si>
  <si>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</si>
  <si>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</si>
  <si>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</si>
  <si>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</si>
  <si>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</si>
  <si>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</si>
  <si>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</si>
  <si>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</si>
  <si>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</si>
  <si>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</si>
  <si>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</si>
  <si>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</si>
  <si>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</si>
  <si>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</si>
  <si>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</si>
  <si>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</si>
  <si>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</si>
  <si>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</si>
  <si>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</si>
  <si>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</si>
  <si>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</si>
  <si>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</si>
  <si>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</si>
  <si>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</si>
  <si>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</si>
  <si>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</si>
  <si>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</si>
  <si>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</si>
  <si>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</si>
  <si>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</si>
  <si>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</si>
  <si>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</si>
  <si>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</si>
  <si>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</si>
  <si>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</si>
  <si>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</si>
  <si>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</si>
  <si>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</si>
  <si>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</si>
  <si>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</si>
  <si>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</si>
  <si>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</si>
  <si>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</si>
  <si>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</si>
  <si>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</si>
  <si>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</si>
  <si>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</si>
  <si>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</si>
  <si>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</si>
  <si>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</si>
  <si>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</si>
  <si>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</si>
  <si>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</si>
  <si>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</si>
  <si>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</si>
  <si>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</si>
  <si>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</si>
  <si>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</si>
  <si>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</si>
  <si>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</si>
  <si>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</si>
  <si>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</si>
  <si>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</si>
  <si>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</si>
  <si>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</si>
  <si>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</si>
  <si>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</si>
  <si>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</si>
  <si>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</si>
  <si>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</si>
  <si>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</si>
  <si>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</si>
  <si>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</si>
  <si>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</si>
  <si>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</si>
  <si>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</si>
  <si>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</si>
  <si>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</si>
  <si>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</si>
  <si>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</si>
  <si>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</si>
  <si>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</si>
  <si>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</si>
  <si>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</si>
  <si>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</si>
  <si>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</si>
  <si>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</si>
  <si>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</si>
  <si>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</si>
  <si>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</si>
  <si>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</si>
  <si>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</si>
  <si>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</si>
  <si>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</si>
  <si>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</si>
  <si>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</si>
  <si>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</si>
  <si>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</si>
  <si>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</si>
  <si>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</si>
  <si>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</si>
  <si>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</si>
  <si>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</si>
  <si>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</si>
  <si>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</si>
  <si>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</si>
  <si>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</si>
  <si>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</si>
  <si>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</si>
  <si>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</si>
  <si>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</si>
  <si>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</si>
  <si>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</si>
  <si>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</si>
  <si>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</si>
  <si>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</si>
  <si>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</si>
  <si>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</si>
  <si>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</si>
  <si>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</si>
  <si>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</si>
  <si>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</si>
  <si>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</si>
  <si>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</si>
  <si>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</si>
  <si>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</si>
  <si>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</si>
  <si>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</si>
  <si>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</si>
  <si>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</si>
  <si>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</si>
  <si>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</si>
  <si>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</si>
  <si>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</si>
  <si>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</si>
  <si>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</si>
  <si>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</si>
  <si>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</si>
  <si>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</si>
  <si>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</si>
  <si>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</si>
  <si>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</si>
  <si>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</si>
  <si>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</si>
  <si>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</si>
  <si>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</si>
  <si>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</si>
  <si>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</si>
  <si>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</si>
  <si>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</si>
  <si>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</si>
  <si>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</si>
  <si>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</si>
  <si>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</si>
  <si>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</si>
  <si>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</si>
  <si>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</si>
  <si>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</si>
  <si>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</si>
  <si>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</si>
  <si>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</si>
  <si>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</si>
  <si>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</si>
  <si>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</si>
  <si>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</si>
  <si>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</si>
  <si>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</si>
  <si>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</si>
  <si>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</si>
  <si>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</si>
  <si>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</si>
  <si>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</si>
  <si>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</si>
  <si>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</si>
  <si>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</si>
  <si>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</si>
  <si>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</si>
  <si>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</si>
  <si>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</si>
  <si>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</si>
  <si>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</si>
  <si>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</si>
  <si>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</si>
  <si>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</si>
  <si>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</si>
  <si>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</si>
  <si>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</si>
  <si>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</si>
  <si>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</si>
  <si>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</si>
  <si>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</si>
  <si>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</si>
  <si>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</si>
  <si>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</si>
  <si>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</si>
  <si>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</si>
  <si>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</si>
  <si>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</si>
  <si>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</si>
  <si>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</si>
  <si>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</si>
  <si>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</si>
  <si>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</si>
  <si>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</si>
  <si>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</si>
  <si>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</si>
  <si>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</si>
  <si>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</si>
  <si>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</si>
  <si>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</si>
  <si>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</si>
  <si>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</si>
  <si>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</si>
  <si>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</si>
  <si>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</si>
  <si>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</si>
  <si>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</si>
  <si>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</si>
  <si>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</si>
  <si>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</si>
  <si>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</si>
  <si>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</si>
  <si>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</si>
  <si>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</si>
  <si>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</si>
  <si>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</si>
  <si>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</si>
  <si>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</si>
  <si>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</si>
  <si>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</si>
  <si>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</si>
  <si>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</si>
  <si>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</si>
  <si>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</si>
  <si>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</si>
  <si>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</si>
  <si>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</si>
  <si>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</si>
  <si>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</si>
  <si>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</si>
  <si>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</si>
  <si>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</si>
  <si>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</si>
  <si>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</si>
  <si>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</si>
  <si>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</si>
  <si>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</si>
  <si>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</si>
  <si>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</si>
  <si>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</si>
  <si>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</si>
  <si>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</si>
  <si>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</si>
  <si>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</si>
  <si>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</si>
  <si>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</si>
  <si>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</si>
  <si>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</si>
  <si>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</si>
  <si>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</si>
  <si>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</si>
  <si>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</si>
  <si>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</si>
  <si>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</si>
  <si>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</si>
  <si>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</si>
  <si>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</si>
  <si>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</si>
  <si>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</si>
  <si>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</si>
  <si>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</si>
  <si>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</si>
  <si>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</si>
  <si>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</si>
  <si>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</si>
  <si>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</si>
  <si>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</si>
  <si>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</si>
  <si>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</si>
  <si>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</si>
  <si>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</si>
  <si>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</si>
  <si>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</si>
  <si>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</si>
  <si>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</si>
  <si>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</si>
  <si>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</si>
  <si>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</si>
  <si>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</si>
  <si>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</si>
  <si>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</si>
  <si>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</si>
  <si>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</si>
  <si>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</si>
  <si>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</si>
  <si>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</si>
  <si>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</si>
  <si>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</si>
  <si>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</si>
  <si>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</si>
  <si>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</si>
  <si>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</si>
  <si>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</si>
  <si>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</si>
  <si>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</si>
  <si>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</si>
  <si>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</si>
  <si>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</si>
  <si>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</si>
  <si>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</si>
  <si>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</si>
  <si>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</si>
  <si>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</si>
  <si>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</si>
  <si>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</si>
  <si>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</si>
  <si>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</si>
  <si>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</si>
  <si>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</si>
  <si>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</si>
  <si>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</si>
  <si>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</si>
  <si>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</si>
  <si>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</si>
  <si>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</si>
  <si>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</si>
  <si>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</si>
  <si>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</si>
  <si>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</si>
  <si>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</si>
  <si>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</si>
  <si>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</si>
  <si>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</si>
  <si>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</si>
  <si>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</si>
  <si>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</si>
  <si>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</si>
  <si>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</si>
  <si>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</si>
  <si>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</si>
  <si>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</si>
  <si>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</si>
  <si>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</si>
  <si>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</si>
  <si>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</si>
  <si>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</si>
  <si>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</si>
  <si>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</si>
  <si>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</si>
  <si>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</si>
  <si>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</si>
  <si>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</si>
  <si>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</si>
  <si>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</si>
  <si>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</si>
  <si>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</si>
  <si>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</si>
  <si>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</si>
  <si>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</si>
  <si>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</si>
  <si>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</si>
  <si>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</si>
  <si>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</si>
  <si>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</si>
  <si>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</si>
  <si>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</si>
  <si>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</si>
  <si>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</si>
  <si>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</si>
  <si>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</si>
  <si>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</si>
  <si>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</si>
  <si>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</si>
  <si>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</si>
  <si>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</si>
  <si>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</si>
  <si>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</si>
  <si>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</si>
  <si>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</si>
  <si>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</si>
  <si>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</si>
  <si>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</si>
  <si>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</si>
  <si>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</si>
  <si>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</si>
  <si>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</si>
  <si>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</si>
  <si>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</si>
  <si>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</si>
  <si>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</si>
  <si>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</si>
  <si>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</si>
  <si>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</si>
  <si>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</si>
  <si>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</si>
  <si>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</si>
  <si>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</si>
  <si>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</si>
  <si>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</si>
  <si>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</si>
  <si>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</si>
  <si>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</si>
  <si>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</si>
  <si>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</si>
  <si>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</si>
  <si>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</si>
  <si>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</si>
  <si>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</si>
  <si>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</si>
  <si>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</si>
  <si>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</si>
  <si>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</si>
  <si>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</si>
  <si>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</si>
  <si>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</si>
  <si>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</si>
  <si>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</si>
  <si>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</si>
  <si>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</si>
  <si>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</si>
  <si>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</si>
  <si>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</si>
  <si>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</si>
  <si>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</si>
  <si>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</si>
  <si>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</si>
  <si>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</si>
  <si>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</si>
  <si>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</si>
  <si>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</si>
  <si>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</si>
  <si>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</si>
  <si>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</si>
  <si>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</si>
  <si>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</si>
  <si>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</si>
  <si>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</si>
  <si>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</si>
  <si>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</si>
  <si>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</si>
  <si>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</si>
  <si>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</si>
  <si>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</si>
  <si>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</si>
  <si>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</si>
  <si>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</si>
  <si>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</si>
  <si>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</si>
  <si>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</si>
  <si>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</si>
  <si>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</si>
  <si>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</si>
  <si>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</si>
  <si>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</si>
  <si>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</si>
  <si>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</si>
  <si>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</si>
  <si>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</si>
  <si>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</si>
  <si>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</si>
  <si>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</si>
  <si>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</si>
  <si>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</si>
  <si>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</si>
  <si>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</si>
  <si>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</si>
  <si>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</si>
  <si>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</si>
  <si>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</si>
  <si>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</si>
  <si>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</si>
  <si>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</si>
  <si>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</si>
  <si>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</si>
  <si>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</si>
  <si>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</si>
  <si>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</si>
  <si>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</si>
  <si>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</si>
  <si>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</si>
  <si>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</si>
  <si>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</si>
  <si>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</si>
  <si>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</si>
  <si>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</si>
  <si>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</si>
  <si>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</si>
  <si>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</si>
  <si>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</si>
  <si>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</si>
  <si>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</si>
  <si>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</si>
  <si>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</si>
  <si>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</si>
  <si>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</si>
  <si>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</si>
  <si>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</si>
  <si>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</si>
  <si>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</si>
  <si>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</si>
  <si>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</si>
  <si>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</si>
  <si>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</si>
  <si>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</si>
  <si>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</si>
  <si>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</si>
  <si>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</si>
  <si>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</si>
  <si>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</si>
  <si>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</si>
  <si>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</si>
  <si>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</si>
  <si>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</si>
  <si>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</si>
  <si>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</si>
  <si>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</si>
  <si>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</si>
  <si>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</si>
  <si>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</si>
  <si>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</si>
  <si>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</si>
  <si>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</si>
  <si>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</si>
  <si>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</si>
  <si>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</si>
  <si>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</si>
  <si>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</si>
  <si>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</si>
  <si>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</si>
  <si>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</si>
  <si>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</si>
  <si>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</si>
  <si>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</si>
  <si>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</si>
  <si>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</si>
  <si>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</si>
  <si>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</si>
  <si>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</si>
  <si>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</si>
  <si>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</si>
  <si>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</si>
  <si>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</si>
  <si>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</si>
  <si>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</si>
  <si>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</si>
  <si>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</si>
  <si>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</si>
  <si>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</si>
  <si>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</si>
  <si>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</si>
  <si>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</si>
  <si>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</si>
  <si>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</si>
  <si>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</si>
  <si>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</si>
  <si>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</si>
  <si>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</si>
  <si>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</si>
  <si>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</si>
  <si>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</si>
  <si>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</si>
  <si>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</si>
  <si>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</si>
  <si>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</si>
  <si>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</si>
  <si>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</si>
  <si>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</si>
  <si>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</si>
  <si>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</si>
  <si>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</si>
  <si>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</si>
  <si>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</si>
  <si>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</si>
  <si>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</si>
  <si>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</si>
  <si>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</si>
  <si>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</si>
  <si>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</si>
  <si>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</si>
  <si>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</si>
  <si>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</si>
  <si>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</si>
  <si>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</si>
  <si>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</si>
  <si>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</si>
  <si>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</si>
  <si>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</si>
  <si>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</si>
  <si>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</si>
  <si>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</si>
  <si>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</si>
  <si>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</si>
  <si>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</si>
  <si>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</si>
  <si>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</si>
  <si>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</si>
  <si>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</si>
  <si>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</si>
  <si>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</si>
  <si>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</si>
  <si>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</si>
  <si>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</si>
  <si>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</si>
  <si>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</si>
  <si>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</si>
  <si>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</si>
  <si>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</si>
  <si>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</si>
  <si>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</si>
  <si>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</si>
  <si>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</si>
  <si>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</si>
  <si>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</si>
  <si>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</si>
  <si>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</si>
  <si>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</si>
  <si>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</si>
  <si>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</si>
  <si>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</si>
  <si>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</si>
  <si>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</si>
  <si>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</si>
  <si>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</si>
  <si>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</si>
  <si>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</si>
  <si>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</si>
  <si>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</si>
  <si>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</si>
  <si>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</si>
  <si>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</si>
  <si>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</si>
  <si>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</si>
  <si>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</si>
  <si>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</si>
  <si>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</si>
  <si>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</si>
  <si>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</si>
  <si>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</si>
  <si>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</si>
  <si>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</si>
  <si>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</si>
  <si>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</si>
  <si>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</si>
  <si>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</si>
  <si>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</si>
  <si>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</si>
  <si>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</si>
  <si>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</si>
  <si>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</si>
  <si>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</si>
  <si>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</si>
  <si>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</si>
  <si>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</si>
  <si>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</si>
  <si>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</si>
  <si>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</si>
  <si>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</si>
  <si>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</si>
  <si>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</si>
  <si>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</si>
  <si>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</si>
  <si>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</si>
  <si>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</si>
  <si>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</si>
  <si>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</si>
  <si>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</si>
  <si>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</si>
  <si>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</si>
  <si>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</si>
  <si>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</si>
  <si>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</si>
  <si>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</si>
  <si>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</si>
  <si>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</si>
  <si>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</si>
  <si>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</si>
  <si>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</si>
  <si>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</si>
  <si>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</si>
  <si>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</si>
  <si>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</si>
  <si>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</si>
  <si>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</si>
  <si>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</si>
  <si>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</si>
  <si>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</si>
  <si>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</si>
  <si>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</si>
  <si>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</si>
  <si>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</si>
  <si>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</si>
  <si>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</si>
  <si>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</si>
  <si>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</si>
  <si>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</si>
  <si>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</si>
  <si>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</si>
  <si>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</si>
  <si>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</si>
  <si>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</si>
  <si>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</si>
  <si>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</si>
  <si>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</si>
  <si>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</si>
  <si>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</si>
  <si>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</si>
  <si>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</si>
  <si>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</si>
  <si>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</si>
  <si>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</si>
  <si>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</si>
  <si>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</si>
  <si>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</si>
  <si>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</si>
  <si>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</si>
  <si>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</si>
  <si>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</si>
  <si>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</si>
  <si>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</si>
  <si>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</si>
  <si>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</si>
  <si>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</si>
  <si>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</si>
  <si>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</si>
  <si>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</si>
  <si>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</si>
  <si>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</si>
  <si>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</si>
  <si>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</si>
  <si>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</si>
  <si>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</si>
  <si>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</si>
  <si>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</si>
  <si>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</si>
  <si>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</si>
  <si>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</si>
  <si>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</si>
  <si>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</si>
  <si>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</si>
  <si>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</si>
  <si>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</si>
  <si>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</si>
  <si>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</si>
  <si>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</si>
  <si>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</si>
  <si>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</si>
  <si>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</si>
  <si>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</si>
  <si>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</si>
  <si>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</si>
  <si>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</si>
  <si>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</si>
  <si>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</si>
  <si>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</si>
  <si>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</si>
  <si>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</si>
  <si>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</si>
  <si>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</si>
  <si>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</si>
  <si>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</si>
  <si>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</si>
  <si>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</si>
  <si>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</si>
  <si>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</si>
  <si>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</si>
  <si>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</si>
  <si>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</si>
  <si>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</si>
  <si>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</si>
  <si>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</si>
  <si>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</si>
  <si>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</si>
  <si>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</si>
  <si>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</si>
  <si>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</si>
  <si>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</si>
  <si>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</si>
  <si>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</si>
  <si>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</si>
  <si>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</si>
  <si>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</si>
  <si>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</si>
  <si>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</si>
  <si>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</si>
  <si>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</si>
  <si>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</si>
  <si>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</si>
  <si>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</si>
  <si>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</si>
  <si>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</si>
  <si>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</si>
  <si>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</si>
  <si>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</si>
  <si>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</si>
  <si>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</si>
  <si>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</si>
  <si>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</si>
  <si>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</si>
  <si>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</si>
  <si>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</si>
  <si>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</si>
  <si>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</si>
  <si>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</si>
  <si>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</si>
  <si>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</si>
  <si>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</si>
  <si>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</si>
  <si>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</si>
  <si>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</si>
  <si>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</si>
  <si>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</si>
  <si>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</si>
  <si>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</si>
  <si>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</si>
  <si>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</si>
  <si>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</si>
  <si>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</si>
  <si>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</si>
  <si>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</si>
  <si>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</si>
  <si>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</si>
  <si>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</si>
  <si>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</si>
  <si>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</si>
  <si>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</si>
  <si>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</si>
  <si>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</si>
  <si>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</si>
  <si>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</si>
  <si>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</si>
  <si>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</si>
  <si>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</si>
  <si>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</si>
  <si>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</si>
  <si>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</si>
  <si>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</si>
  <si>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</si>
  <si>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</si>
  <si>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</si>
  <si>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</si>
  <si>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</si>
  <si>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</si>
  <si>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</si>
  <si>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</si>
  <si>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</si>
  <si>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</si>
  <si>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</si>
  <si>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</si>
  <si>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</si>
  <si>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</si>
  <si>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</si>
  <si>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</si>
  <si>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</si>
  <si>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</si>
  <si>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</si>
  <si>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</si>
  <si>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</si>
  <si>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</si>
  <si>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</si>
  <si>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</si>
  <si>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</si>
  <si>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</si>
  <si>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</si>
  <si>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</si>
  <si>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</si>
  <si>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</si>
  <si>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</si>
  <si>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</si>
  <si>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</si>
  <si>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</si>
  <si>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</si>
  <si>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</si>
  <si>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</si>
  <si>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</si>
  <si>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</si>
  <si>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</si>
  <si>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</si>
  <si>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</si>
  <si>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</si>
  <si>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</si>
  <si>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</si>
  <si>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</si>
  <si>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</si>
  <si>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</si>
  <si>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</si>
  <si>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</si>
  <si>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</si>
  <si>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</si>
  <si>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</si>
  <si>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</si>
  <si>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</si>
  <si>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</si>
  <si>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</si>
  <si>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</si>
  <si>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</si>
  <si>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</si>
  <si>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</si>
  <si>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</si>
  <si>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</si>
  <si>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</si>
  <si>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</si>
  <si>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</si>
  <si>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</si>
  <si>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</si>
  <si>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</si>
  <si>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</si>
  <si>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</si>
  <si>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</si>
  <si>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</si>
  <si>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</si>
  <si>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</si>
  <si>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</si>
  <si>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</si>
  <si>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</si>
  <si>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</si>
  <si>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</si>
  <si>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</si>
  <si>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</si>
  <si>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</si>
  <si>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</si>
  <si>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</si>
  <si>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</si>
  <si>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</si>
  <si>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</si>
  <si>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</si>
  <si>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</si>
  <si>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</si>
  <si>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</si>
  <si>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</si>
  <si>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</si>
  <si>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</si>
  <si>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</si>
  <si>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</si>
  <si>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</si>
  <si>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</si>
  <si>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</si>
  <si>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</si>
  <si>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</si>
  <si>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</si>
  <si>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</si>
  <si>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</si>
  <si>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</si>
  <si>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</si>
  <si>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</si>
  <si>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</si>
  <si>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</si>
  <si>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</si>
  <si>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</si>
  <si>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</si>
  <si>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</si>
  <si>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</si>
  <si>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</si>
  <si>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</si>
  <si>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</si>
  <si>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</si>
  <si>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</si>
  <si>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</si>
  <si>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</si>
  <si>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</si>
  <si>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</si>
  <si>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</si>
  <si>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</si>
  <si>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</si>
  <si>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</si>
  <si>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</si>
  <si>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</si>
  <si>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</si>
  <si>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</si>
  <si>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</si>
  <si>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</si>
  <si>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</si>
  <si>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</si>
  <si>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</si>
  <si>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</si>
  <si>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</si>
  <si>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</si>
  <si>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</si>
  <si>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</si>
  <si>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</si>
  <si>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</si>
  <si>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</si>
  <si>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</si>
  <si>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</si>
  <si>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</si>
  <si>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</si>
  <si>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</si>
  <si>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</si>
  <si>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</si>
  <si>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</si>
  <si>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</si>
  <si>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</si>
  <si>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</si>
  <si>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</si>
  <si>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</si>
  <si>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</si>
  <si>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</si>
  <si>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</si>
  <si>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</si>
  <si>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</si>
  <si>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</si>
  <si>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</si>
  <si>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</si>
  <si>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</si>
  <si>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</si>
  <si>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</si>
  <si>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</si>
  <si>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</si>
  <si>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</si>
  <si>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</si>
  <si>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</si>
  <si>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</si>
  <si>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</si>
  <si>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</si>
  <si>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</si>
  <si>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</si>
  <si>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</si>
  <si>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</si>
  <si>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</si>
  <si>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</si>
  <si>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</si>
  <si>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</si>
  <si>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</si>
  <si>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</si>
  <si>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</si>
  <si>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</si>
  <si>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</si>
  <si>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</si>
  <si>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</si>
  <si>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</si>
  <si>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</si>
  <si>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</si>
  <si>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</si>
  <si>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</si>
  <si>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</si>
  <si>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</si>
  <si>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</si>
  <si>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</si>
  <si>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</si>
  <si>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</si>
  <si>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</si>
  <si>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</si>
  <si>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</si>
  <si>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</si>
  <si>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</si>
  <si>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</si>
  <si>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</si>
  <si>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</si>
  <si>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</si>
  <si>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</si>
  <si>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</si>
  <si>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</si>
  <si>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</si>
  <si>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</si>
  <si>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</si>
  <si>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</si>
  <si>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</si>
  <si>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</si>
  <si>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</si>
  <si>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</si>
  <si>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</si>
  <si>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</si>
  <si>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</si>
  <si>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</si>
  <si>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</si>
  <si>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</si>
  <si>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</si>
  <si>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</si>
  <si>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</si>
  <si>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</si>
  <si>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</si>
  <si>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</si>
  <si>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</si>
  <si>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</si>
  <si>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</si>
  <si>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</si>
  <si>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</si>
  <si>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</si>
  <si>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</si>
  <si>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</si>
  <si>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</si>
  <si>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</si>
  <si>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</si>
  <si>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</si>
  <si>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</si>
  <si>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</si>
  <si>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</si>
  <si>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</si>
  <si>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</si>
  <si>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</si>
  <si>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</si>
  <si>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</si>
  <si>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</si>
  <si>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</si>
  <si>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</si>
  <si>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</si>
  <si>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</si>
  <si>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</si>
  <si>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</si>
  <si>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</si>
  <si>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</si>
  <si>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</si>
  <si>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</si>
  <si>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</si>
  <si>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</si>
  <si>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</si>
  <si>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</si>
  <si>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</si>
  <si>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</si>
  <si>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</si>
  <si>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</si>
  <si>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</si>
  <si>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</si>
  <si>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</si>
  <si>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</si>
  <si>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</si>
  <si>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</si>
  <si>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</si>
  <si>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</si>
  <si>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</si>
  <si>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</si>
  <si>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</si>
  <si>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</si>
  <si>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</si>
  <si>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</si>
  <si>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</si>
  <si>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</si>
  <si>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</si>
  <si>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</si>
  <si>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</si>
  <si>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</si>
  <si>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</si>
  <si>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</si>
  <si>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</si>
  <si>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</si>
  <si>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</si>
  <si>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</si>
  <si>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</si>
  <si>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</si>
  <si>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</si>
  <si>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</si>
  <si>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</si>
  <si>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</si>
  <si>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</si>
  <si>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</si>
  <si>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</si>
  <si>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</si>
  <si>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</si>
  <si>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</si>
  <si>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</si>
  <si>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</si>
  <si>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</si>
  <si>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</si>
  <si>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</si>
  <si>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</si>
  <si>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</si>
  <si>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</si>
  <si>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</si>
  <si>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</si>
  <si>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</si>
  <si>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</si>
  <si>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</si>
  <si>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</si>
  <si>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</si>
  <si>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</si>
  <si>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</si>
  <si>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</si>
  <si>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</si>
  <si>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</si>
  <si>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</si>
  <si>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</si>
  <si>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</si>
  <si>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</si>
  <si>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</si>
  <si>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</si>
  <si>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</si>
  <si>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</si>
  <si>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</si>
  <si>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</si>
  <si>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</si>
  <si>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</si>
  <si>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</si>
  <si>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</si>
  <si>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</si>
  <si>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</si>
  <si>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</si>
  <si>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</si>
  <si>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</si>
  <si>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</si>
  <si>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</si>
  <si>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</si>
  <si>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</si>
  <si>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</si>
  <si>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</si>
  <si>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</si>
  <si>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</si>
  <si>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</si>
  <si>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</si>
  <si>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</si>
  <si>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</si>
  <si>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</si>
  <si>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</si>
  <si>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</si>
  <si>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</si>
  <si>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</si>
  <si>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</si>
  <si>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</si>
  <si>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</si>
  <si>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</si>
  <si>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</si>
  <si>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</si>
  <si>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</si>
  <si>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</si>
  <si>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</si>
  <si>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</si>
  <si>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</si>
  <si>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</si>
  <si>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</si>
  <si>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</si>
  <si>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</si>
  <si>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</si>
  <si>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</si>
  <si>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</si>
  <si>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</si>
  <si>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</si>
  <si>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</si>
  <si>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</si>
  <si>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</si>
  <si>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</si>
  <si>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</si>
  <si>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</si>
  <si>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</si>
  <si>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</si>
  <si>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</si>
  <si>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</si>
  <si>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</si>
  <si>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</si>
  <si>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</si>
  <si>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</si>
  <si>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</si>
  <si>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</si>
  <si>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</si>
  <si>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</si>
  <si>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</si>
  <si>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</si>
  <si>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</si>
  <si>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</si>
  <si>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</si>
  <si>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</si>
  <si>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</si>
  <si>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</si>
  <si>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</si>
  <si>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</si>
  <si>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</si>
  <si>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</si>
  <si>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</si>
  <si>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</si>
  <si>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</si>
  <si>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</si>
  <si>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</si>
  <si>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</si>
  <si>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</si>
  <si>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</si>
  <si>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</si>
  <si>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</si>
  <si>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</si>
  <si>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</si>
  <si>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</si>
  <si>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</si>
  <si>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</si>
  <si>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</si>
  <si>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</si>
  <si>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</si>
  <si>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</si>
  <si>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</si>
  <si>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</si>
  <si>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</si>
  <si>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</si>
  <si>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</si>
  <si>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</si>
  <si>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</si>
  <si>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</si>
  <si>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</si>
  <si>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</si>
  <si>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</si>
  <si>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</si>
  <si>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</si>
  <si>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</si>
  <si>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</si>
  <si>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</si>
  <si>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</si>
  <si>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</si>
  <si>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</si>
  <si>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</si>
  <si>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</si>
  <si>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</si>
  <si>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</si>
  <si>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</si>
  <si>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</si>
  <si>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</si>
  <si>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</si>
  <si>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</si>
  <si>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</si>
  <si>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</si>
  <si>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</si>
  <si>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</si>
  <si>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</si>
  <si>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</si>
  <si>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</si>
  <si>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</si>
  <si>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</si>
  <si>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</si>
  <si>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</si>
  <si>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</si>
  <si>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</si>
  <si>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</si>
  <si>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</si>
  <si>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</si>
  <si>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</si>
  <si>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</si>
  <si>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</si>
  <si>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</si>
  <si>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</si>
  <si>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</si>
  <si>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</si>
  <si>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</si>
  <si>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</si>
  <si>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</si>
  <si>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</si>
  <si>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</si>
  <si>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</si>
  <si>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</si>
  <si>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</si>
  <si>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</si>
  <si>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</si>
  <si>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</si>
  <si>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</si>
  <si>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</si>
  <si>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</si>
  <si>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</si>
  <si>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</si>
  <si>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</si>
  <si>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</si>
  <si>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</si>
  <si>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</si>
  <si>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</si>
  <si>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</si>
  <si>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</si>
  <si>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</si>
  <si>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</si>
  <si>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</si>
  <si>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</si>
  <si>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</si>
  <si>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</si>
  <si>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</si>
  <si>
    <t>C49SZX20250052MZ</t>
  </si>
  <si>
    <t>腾卓</t>
  </si>
  <si>
    <t>C/N Month</t>
  </si>
  <si>
    <t>C/N Year</t>
  </si>
  <si>
    <t>C49SHA20250411/ZQR</t>
  </si>
  <si>
    <t>上海德朔</t>
  </si>
  <si>
    <t>启程未来（浙江）</t>
  </si>
  <si>
    <t>C49SHA20250428/JXD</t>
  </si>
  <si>
    <t>C49SHA20250429/TWB</t>
  </si>
  <si>
    <t>C49SHA20250425/HZY</t>
  </si>
  <si>
    <t>C49SZX20250055SS</t>
  </si>
  <si>
    <t>C49SZX20250053MZ</t>
  </si>
  <si>
    <t>惠州卓昌</t>
  </si>
  <si>
    <t>C49SZX20250054SQ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</si>
</sst>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0" fontId="30" fillId="0" borderId="1" xfId="0" applyNumberFormat="1" applyFont="1" applyBorder="1" applyAlignment="1">
      <alignment horizontal="center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C49SZX20250055SS</v>
          </cell>
          <cell r="Y2539">
            <v>754558</v>
          </cell>
          <cell r="AG2539" t="str">
            <v>DDP SZ</v>
          </cell>
        </row>
        <row r="2540">
          <cell r="C2540" t="str">
            <v>C49SZX20250055SS</v>
          </cell>
          <cell r="Y2540">
            <v>754558</v>
          </cell>
          <cell r="AG2540" t="str">
            <v>DDP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C49SZX20250053MZ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73785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73785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  <row r="2663">
          <cell r="C2663" t="str">
            <v>C49SZX20250052MZ</v>
          </cell>
          <cell r="Y2663">
            <v>15000000</v>
          </cell>
          <cell r="AG2663" t="str">
            <v>DAP DG</v>
          </cell>
        </row>
        <row r="2664">
          <cell r="C2664" t="str">
            <v>C49SZX20250052MZ</v>
          </cell>
          <cell r="Y2664">
            <v>15000000</v>
          </cell>
          <cell r="AG2664" t="str">
            <v>DAP DG</v>
          </cell>
        </row>
        <row r="2665">
          <cell r="C2665" t="str">
            <v>C49SZX20250054SQ</v>
          </cell>
          <cell r="Y2665">
            <v>520000</v>
          </cell>
          <cell r="AG2665" t="str">
            <v>DDP DG</v>
          </cell>
        </row>
        <row r="2666">
          <cell r="C2666" t="str">
            <v>C49SZX20250054SQ</v>
          </cell>
          <cell r="Y2666">
            <v>720000</v>
          </cell>
          <cell r="AG2666" t="str">
            <v>DDP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9" totalsRowShown="0" headerRowDxfId="83" dataDxfId="81" headerRowBorderDxfId="82" tableBorderDxfId="80">
  <autoFilter ref="A1:AU4999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topLeftCell="R1" zoomScale="70" zoomScaleNormal="70" workbookViewId="0">
      <pane ySplit="1" topLeftCell="A4037" activePane="bottomLeft" state="frozen"/>
      <selection activeCell="L1" sqref="L1"/>
      <selection pane="bottomLeft" activeCell="AD4048" sqref="AD4048:AD404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3738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3745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3739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3739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3739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3740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3740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3740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3741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3741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3741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3741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3741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3741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3741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3739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3746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3741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3740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3741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3741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3741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3740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3740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3739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3739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3740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3740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3740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3740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3740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3740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3740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3740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3746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3739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3741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3740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3740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3740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3740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3739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3741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3739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3741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3741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3741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3741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3739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3739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3741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3741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3741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3741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3741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3741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3739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3739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3741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3740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3740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3740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3741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3741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3746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3746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3746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3746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17773588.938053098</v>
      </c>
      <c r="AJ80" s="19">
        <f t="shared" si="24"/>
        <v>2063705.557566372</v>
      </c>
      <c r="AK80" s="20">
        <f t="shared" si="25"/>
        <v>0.1161107958982891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3740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3741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3741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3741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3741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3741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3741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3741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3741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3741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3741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3741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3741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3741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3741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3741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3741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3741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3741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3741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3741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3741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3741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3741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3746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3740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3741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3741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3740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3739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3739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3746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3746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3739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3739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3739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3739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3739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3741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3741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3741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3741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3741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3741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3740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3741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3739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3739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3746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3740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3740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3740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3740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3739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3739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3746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3746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3739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3740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3740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3739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3746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3746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3746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3740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3746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3740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3740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3740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3740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3740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3740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3739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3739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3739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3739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3739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3740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3740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3739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17773588.938053098</v>
      </c>
      <c r="AJ250" s="19">
        <f t="shared" si="67"/>
        <v>2063705.557566372</v>
      </c>
      <c r="AK250" s="20">
        <f t="shared" si="76"/>
        <v>0.1161107958982891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3746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3746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3739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3739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3739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3739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3741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3741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3739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3739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3740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3740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3740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3739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3739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3739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3740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3740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3740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3740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3739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3739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3739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3739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3739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3739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3739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3739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3739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3746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3746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3746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3740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3740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3739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17773588.938053098</v>
      </c>
      <c r="AJ310" s="19">
        <f t="shared" si="87"/>
        <v>2063705.557566372</v>
      </c>
      <c r="AK310" s="20">
        <f t="shared" si="96"/>
        <v>0.1161107958982891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17773588.938053098</v>
      </c>
      <c r="AJ311" s="19">
        <f t="shared" si="87"/>
        <v>2063705.557566372</v>
      </c>
      <c r="AK311" s="20">
        <f t="shared" si="96"/>
        <v>0.1161107958982891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3740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3740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3740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3740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3746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3746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3746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3746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3741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3740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3740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3746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3741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3739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3740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3740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3746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17773588.938053098</v>
      </c>
      <c r="AJ342" s="19">
        <f t="shared" si="105"/>
        <v>2063705.557566372</v>
      </c>
      <c r="AK342" s="20">
        <f t="shared" si="115"/>
        <v>0.1161107958982891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17773588.938053098</v>
      </c>
      <c r="AJ343" s="19">
        <f t="shared" si="105"/>
        <v>2063705.557566372</v>
      </c>
      <c r="AK343" s="20">
        <f t="shared" si="115"/>
        <v>0.1161107958982891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3739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3739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3739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3739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3739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3739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3739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3739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3739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3739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3740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3740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3740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3740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3740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3740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3740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3740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3740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3740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3740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3740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3741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3741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3741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3741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3741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3741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3741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3741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3741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3741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3741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3741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3741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3741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3741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3741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3741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3741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3741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3739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3741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3741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3741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3741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3741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3741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3741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3739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3739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3740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3740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3740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3740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3740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3746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3746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3740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3740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3740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3740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3740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3740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3740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3740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3740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3740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3746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3746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3746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3746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3740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3739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3740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3746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3746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3740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3740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3740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3740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3740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3746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3739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3740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3741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3741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3741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3741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3741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17773588.938053098</v>
      </c>
      <c r="AJ505" s="19">
        <f t="shared" si="142"/>
        <v>2063705.557566372</v>
      </c>
      <c r="AK505" s="20">
        <f t="shared" si="151"/>
        <v>0.1161107958982891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3741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17773588.938053098</v>
      </c>
      <c r="AJ506" s="19">
        <f t="shared" si="142"/>
        <v>2063705.557566372</v>
      </c>
      <c r="AK506" s="20">
        <f t="shared" si="151"/>
        <v>0.1161107958982891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3741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17773588.938053098</v>
      </c>
      <c r="AJ507" s="19">
        <f t="shared" si="142"/>
        <v>2063705.557566372</v>
      </c>
      <c r="AK507" s="20">
        <f t="shared" si="151"/>
        <v>0.1161107958982891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3741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17773588.938053098</v>
      </c>
      <c r="AJ508" s="19">
        <f t="shared" si="142"/>
        <v>2063705.557566372</v>
      </c>
      <c r="AK508" s="20">
        <f t="shared" si="151"/>
        <v>0.1161107958982891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3741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3740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3740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3740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3740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3740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3740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3746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3746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3740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3740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3740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3740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3740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3740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3746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3746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3746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17773588.938053098</v>
      </c>
      <c r="AJ540" s="19">
        <f t="shared" si="160"/>
        <v>2063705.557566372</v>
      </c>
      <c r="AK540" s="20">
        <f t="shared" si="169"/>
        <v>0.1161107958982891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17773588.938053098</v>
      </c>
      <c r="AJ541" s="19">
        <f t="shared" si="160"/>
        <v>2063705.557566372</v>
      </c>
      <c r="AK541" s="20">
        <f t="shared" si="169"/>
        <v>0.1161107958982891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17773588.938053098</v>
      </c>
      <c r="AJ542" s="19">
        <f t="shared" si="160"/>
        <v>2063705.557566372</v>
      </c>
      <c r="AK542" s="20">
        <f t="shared" si="169"/>
        <v>0.1161107958982891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3746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3746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17773588.938053098</v>
      </c>
      <c r="AJ622" s="19">
        <f t="shared" si="179"/>
        <v>2063705.557566372</v>
      </c>
      <c r="AK622" s="20">
        <f t="shared" si="188"/>
        <v>0.1161107958982891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17773588.938053098</v>
      </c>
      <c r="AJ633" s="19">
        <f t="shared" si="179"/>
        <v>2063705.557566372</v>
      </c>
      <c r="AK633" s="20">
        <f t="shared" si="188"/>
        <v>0.1161107958982891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17773588.938053098</v>
      </c>
      <c r="AJ634" s="19">
        <f t="shared" si="179"/>
        <v>2063705.557566372</v>
      </c>
      <c r="AK634" s="20">
        <f t="shared" si="188"/>
        <v>0.1161107958982891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3740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3740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3740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3740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3740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3746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3746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3746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3746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3740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3740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3746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3746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3740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3740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3746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3746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3746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3746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3746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3741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3740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3740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3740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3740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3740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3740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3739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3740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3741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3741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3740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3740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3746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3746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3740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3740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3740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3740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3740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3739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3741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3740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3739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3739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3739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3740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3740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3739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3740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3740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3739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3740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3740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3740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3740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3740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3740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3740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3746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3741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3741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3740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3739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3740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3740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3740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3740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3740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3741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3741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3739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3739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3739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3739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3739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3739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3746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3746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3746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3746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3746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3746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3746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3746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3746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3746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3746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3746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3746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3746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3739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3740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3739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3740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3740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3740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3740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3740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3740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3741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3741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3740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3740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3740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3740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3740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3740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3740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3741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3740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3741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3741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3741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3741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3741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3741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3741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3741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3741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3741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3741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3741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3741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3741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3741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3741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3741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3741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3740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3740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3746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3746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3741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3741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3741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3741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3740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3740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3740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3740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3739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3741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3741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3740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3740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3740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3740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3740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3740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3740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3740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3740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3740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3740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3740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3740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3740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3740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3740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3740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3740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3740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3746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3740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3741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3740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3740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3740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3740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3740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3740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3740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3740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3740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3740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3740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3740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3740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3740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3740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3740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3740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3740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3740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3740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3746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3746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3746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3740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3740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3739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3740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3740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3740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3740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3740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3746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3740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3739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3740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3740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3740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3741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3739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3739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3739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3741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3741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3741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3740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3740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3740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3740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3740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3740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3740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3741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3741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3741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3741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3741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3741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3746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3739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3739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3740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3740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3740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3746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3740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3746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3746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3739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3740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3741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3741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3741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3740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3740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3739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3746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3739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3740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3740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3746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3746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3746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3740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3740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3746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3740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3740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3740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3740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3740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3740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3741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3741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3741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3741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3741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3741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3741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3741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3740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3740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3740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3740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3740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3740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3740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3740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3740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3740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3740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3740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3740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3740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3740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3740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3740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3740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3740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3740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3739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3739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3739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3741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3740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3740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3740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3740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3740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3746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3746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3739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3740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3740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3740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3740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3740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3740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3740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3740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3746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3746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3739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3740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3741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3740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3740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3740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3740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3740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3746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3746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3740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3740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3739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3739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3739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3740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3740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3740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3740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3746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3739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3739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3740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3740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3740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3740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3740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3746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3746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3746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3746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3746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3746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3746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3746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3746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3746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3746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3746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3741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3740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3740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3739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3740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3740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3740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3740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3740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3740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3740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3741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3741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3746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3740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3740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3740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3740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3740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3740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3740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3740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3740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3739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3739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3739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3739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3746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3741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3741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3741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3741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3740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3740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3740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3740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3740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3740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3740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3740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3740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3740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3740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3740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3740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3740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3740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3740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3740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3740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3740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3740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3740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3740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3740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3740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3740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3740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3740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3740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3740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3739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3739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3739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3740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3740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3740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3740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3740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3740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3740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3740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3740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3740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3740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3740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3740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3740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3740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3740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3740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3740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3739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3739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3739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3739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3740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3740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3740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3740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3739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3739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3739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3739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3740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3740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3739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3741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3741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3739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3741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3741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3741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3746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3746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3740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3739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3739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3739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3739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3741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3741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3746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3746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3746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3746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3746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3740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3739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3740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3740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3741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3741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3740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3741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3741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3741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3741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3741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3741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3741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3741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3741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3740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3740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3739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3739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3746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3746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3746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3746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3740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3740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3740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3740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3746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3739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3741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3741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3740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3740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3740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3740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3741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3740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3746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3740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3740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3746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3746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3739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3740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3740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3740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3740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3746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17773588.938053098</v>
      </c>
      <c r="AJ1429" s="19">
        <f t="shared" si="422"/>
        <v>2063705.557566372</v>
      </c>
      <c r="AK1429" s="20">
        <f t="shared" si="429"/>
        <v>0.1161107958982891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17773588.938053098</v>
      </c>
      <c r="AJ1430" s="19">
        <f t="shared" si="422"/>
        <v>2063705.557566372</v>
      </c>
      <c r="AK1430" s="20">
        <f t="shared" si="429"/>
        <v>0.1161107958982891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17773588.938053098</v>
      </c>
      <c r="AJ1434" s="19">
        <f t="shared" si="422"/>
        <v>2063705.557566372</v>
      </c>
      <c r="AK1434" s="20">
        <f t="shared" si="429"/>
        <v>0.1161107958982891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3740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3740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3741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3741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3741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3741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3746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3746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3741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3741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3741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3741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3741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3741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3741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3741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3741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3741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3746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3740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3740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3746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3740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3740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3746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3739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3740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3740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3740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3740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3739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3739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3740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3746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3746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3741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3741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3741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3741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3741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3741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3741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3741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3741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3746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3740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3740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3740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3739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3739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3741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3741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3741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3741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3741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3741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3741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3741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3741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3741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3741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3741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3740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3740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3746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3746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3746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3746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3739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3739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3746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3739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3746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3740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3740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3746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3746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3746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3740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3740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3740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3740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3740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3740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3740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3740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3740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3740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17773588.938053098</v>
      </c>
      <c r="AJ1632" s="19">
        <f t="shared" si="476"/>
        <v>2063705.557566372</v>
      </c>
      <c r="AK1632" s="20">
        <f t="shared" si="483"/>
        <v>0.1161107958982891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3739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3739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3740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3740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3740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3740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3739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3739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3739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3739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3746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3746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3746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3746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3746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3746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3746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3746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3746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3746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3740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3740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3740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3739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3739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3740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3739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3746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3740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3740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3746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3740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3740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3740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3740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3741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3741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3740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3740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3740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3740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3740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3739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3740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3740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3739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3740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3740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3740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3740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3740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3740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3746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3746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3746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3739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3740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3740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3746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3746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3746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3746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3740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3741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3741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3741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3741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3741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3741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3741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3741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3741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3741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3741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3741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3741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3741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3739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3740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3740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3740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3740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3740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3739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3739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3740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3740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3746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3740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3739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3739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3746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3740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3740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3740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3740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3740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3739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3739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3739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3739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3739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3739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3739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3739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3741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3741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3741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3741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3741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3741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3740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3740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3740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3740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3740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3740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3740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3740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3740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3746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3746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3740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3740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3740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3740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3740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3740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3739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3739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3746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3740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3742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3742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3740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3740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3740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3740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3741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3741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3739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3739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3739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3739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3740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3740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3739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3739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3740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3740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3740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3741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3741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3741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3741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3741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3741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3741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3741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3741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3741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3741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3741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3741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3741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3741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3741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3741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3741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3741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3741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3741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3741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3741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3741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3741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3741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3741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3741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3741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3741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3741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3741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3741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3741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3741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3741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3740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3740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3740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3740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3740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3740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3740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3740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3740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3739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3740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3746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3746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3740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3740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3740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3740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3740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3740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3740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3740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3740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3740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3740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3740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3740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3740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3740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3740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3740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3740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3740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3740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3740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3740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3740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3740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3740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3740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3740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3740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3741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3741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3740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3740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3746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3746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3740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3739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3739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3739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3740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3740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3740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3740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3741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3740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3740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3740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3740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3740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3740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3740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3740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3740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3740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3741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3741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3741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3741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3741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3741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3741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3741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3741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3746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3746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3746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3746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3746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3746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3746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3746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3746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3746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3746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3746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3746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3746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3746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3746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3746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3746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3746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3740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3739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3739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3739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3739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3740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3740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3739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3739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3740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3740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3740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3740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3740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3740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3740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3740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3740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3740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3740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3746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3746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3740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3740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3741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3741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3741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3741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3741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3741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3741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3741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3741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3741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3741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3741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3741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3741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3741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3741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3741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3741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3741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3741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3741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3741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3741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3741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3741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3741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3741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3741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3741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3741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3741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3741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3741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3741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3741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3741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3741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3741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3741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3741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3741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3741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3741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3741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3741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3741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3741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3741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3741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3746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3746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3746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3741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3741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3746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3746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3746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3746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3746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3746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3746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3746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3746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3746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3746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3746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3746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3746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3741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3741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3740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3740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3740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3740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3740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3740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3740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3740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3740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3740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3746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3740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3740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3740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3741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3741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3740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3746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3746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3740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3740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3740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3740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3740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3746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3746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3740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3740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3740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3741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3739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3739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3739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3741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3741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3741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3741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3741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3741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3741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3741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3741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3741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3741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3741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3741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3741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3741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3741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3741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3741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3746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3746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3746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3746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3746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3740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3740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3739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3740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3740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3740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3740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3740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3739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3739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3739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3739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3739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3739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3739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3746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3746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3739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3739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3739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3739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3739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3739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3740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3740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3740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3740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3740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3740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3740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3740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3695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3740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3746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3741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3741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3741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3741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3741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3741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3746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3740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3739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3746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3746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3746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3746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3740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3740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3740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3740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3740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3741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3741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3740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3740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3741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3741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3741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3740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3740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3740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3740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3740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3740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3740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3740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3740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3740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3740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3740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3746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3746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3746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3746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3746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3746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3746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3746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3746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3746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3746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3746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3746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3746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3739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3746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3746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3741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3741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3740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3741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3741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3741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3740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3740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3740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3740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3746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3740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3740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3741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3740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3741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3741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3741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3741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3741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3741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3741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3741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3741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3740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3746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3739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3740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3740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3740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3741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3741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3741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3741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3741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3741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3741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3741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3741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3741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3741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3741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3741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3741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3741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3741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3741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3741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3741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3741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3741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3741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3741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3740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3740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3740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3746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3746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3746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3746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3746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3746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3746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3746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3741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3741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3741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3741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3741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3741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3741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3741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3741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3746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3746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3746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3746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3739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3740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3739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3739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3739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3741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3740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3739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3740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3740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3740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3740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3740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3740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3740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3740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3740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3740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3740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3740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3740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3740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3740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3740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3739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3739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3740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3740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3740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3740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3746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3746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3740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3740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3746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3746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3746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3740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3740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3740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3746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3746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3746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3746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3746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3746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3746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3746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3739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3739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3740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3740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3740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3740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3746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3746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3741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3740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3740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3740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3740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3740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3740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3746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3746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3740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3741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3741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3739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3741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3740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3746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3739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3739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3739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3739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3740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3740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3746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3740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3740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3740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3740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3740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3740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3740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3740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3740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3741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3741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3741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3741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3741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3741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3741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3741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3741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3741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3741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3741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3741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3741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3740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3740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3740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3740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3739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3739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3739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3741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3740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3740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3740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3740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3740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3741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3741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3741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3741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3739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3739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3739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3739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3739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3739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3739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3739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3739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3739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3739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3739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3740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3746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3746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3746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3746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3739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3746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3740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3740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3741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3741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3741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3741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3741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3741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3741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3741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3741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3741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3741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3740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3740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3741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3741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3741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3741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3741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3746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3746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3740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3740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3740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3740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3740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3740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3740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3740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3740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3740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3740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3740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3741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3746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3740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3740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3740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3740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3740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3740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3740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3740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3740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3740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3741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3741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3741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3741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3741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3741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3741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3739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3739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3739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3740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3740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3740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3746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3746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3746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3746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3746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3740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3740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3740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3740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3740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3740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3740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3740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3740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3740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3740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3740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3740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3740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3740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3740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3740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3740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3740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3741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3740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3740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3740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3740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3746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3746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3740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3740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3741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3740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3740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3740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3740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3740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3740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3740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3740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3739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3746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3746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3740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3740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3740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3740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3740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3740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3741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3741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3740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3740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3740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3739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3739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3739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3739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3740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3740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3740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3740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3740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3740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3740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3740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3740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3740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3740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3746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3740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3740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3741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3746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3746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3740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3746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3746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3746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3746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3746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3746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3740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3746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3746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3746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3746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3741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3741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3741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3741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3740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3746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3746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3740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3740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3741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3747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3740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3740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3746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3739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3740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3740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3740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3740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3746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3746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3746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3746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3746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3740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3740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3740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3746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3746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3740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3741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3741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3741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3741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3741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3741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3741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3740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3741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3741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3740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3741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3741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3741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3739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3741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3740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3740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3740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3740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3740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3740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3740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3740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3740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3740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3740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3740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3740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3740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3740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3740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3740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3740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3740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3740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3740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3740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3740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3740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3746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3741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3741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3741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3741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3741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3741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3741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3741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3741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3741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3741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3741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3741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3741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3741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3741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3741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3741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3741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3741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3741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3741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3740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3740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3741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3741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3741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3741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3741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3741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3741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3741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3741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3746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3746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3740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3741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3741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3741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3739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3739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3746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3739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3746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3739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3739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3739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3740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3740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3740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3740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3740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3740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3740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3740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3740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3740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3740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3740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3740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3740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3740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3740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3740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3740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3740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3740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3740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3746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3746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3746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3746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3746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3740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3740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3741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3741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3741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3739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3740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3740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3741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3741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3740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3740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3740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3739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3740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3740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3740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3740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3740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3740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3741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3741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3741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3739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3739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3739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3739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3746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3740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3739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3739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3740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3740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3739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3739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3740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3746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3746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3741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3741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3741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3741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3741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3741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3741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3741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3741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3741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3741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3741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3741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3741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3741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3741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3741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3740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3746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3746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3740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3740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3740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3746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3746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17773588.938053098</v>
      </c>
      <c r="AJ3161" s="19">
        <f t="shared" si="933"/>
        <v>2063705.557566372</v>
      </c>
      <c r="AK3161" s="20">
        <f t="shared" si="939"/>
        <v>0.1161107958982891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3740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3740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3741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3740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3740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3740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3740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3740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3740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3740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3746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3740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3740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3740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3740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3740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3740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3740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3740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3740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3740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3740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3740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3740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3740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3740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3740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3740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3740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3740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3740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3746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3740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3739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3739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3740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3740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3740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3740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3740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3740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3740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3746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3739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3739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3739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3739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3739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3739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3740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3740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3740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3740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3740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3740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3740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3740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3740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3746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3740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3740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3740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3740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3740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3740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3740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3746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3746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3740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3740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3741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3741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3740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3739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3740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3740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3740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3740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3746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3746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3746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3746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3739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3739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3739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3739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3741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3741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3740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3740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3740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3739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3740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3740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3740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3740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3740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3740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3740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3740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3740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3740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3740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3740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3740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3740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3740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3740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3740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3740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3740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3740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3740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3740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3740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3740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3740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3740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3740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3740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3740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3740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3739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3739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3739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3739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3740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3740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3740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3740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3740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3741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3741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3741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3741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3740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3740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3740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3740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3740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3740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3740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3740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3740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3740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3740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3740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3740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3740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3740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3740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3740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3740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3741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3741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3741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3741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3740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3746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3740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3740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3741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3740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3740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3740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3740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3741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3741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3741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3741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3741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3741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3741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3740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3740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3740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3741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3741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3741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3740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3740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3740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3740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3741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3741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3741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3740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3743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3743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3743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3743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3743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3743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3743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3740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3740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3740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3740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3740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3740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3740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3740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3746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3746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3627</v>
      </c>
      <c r="K3667" s="29" t="s">
        <v>3628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3746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3746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3746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3740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3740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3746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3746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3746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3740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3740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3740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3740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3740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3740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3740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3746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3695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3740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3695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3746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3695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3746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3746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3746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3741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3741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3746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3746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3746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3746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3746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3741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3741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3746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3746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3740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3740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3740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3740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3740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3649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3743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3649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3743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3649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3743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3740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3740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3740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3740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3740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3740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3740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3740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3740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3740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3740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3740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3740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3740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3740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3740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3740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3740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3740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3740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3740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2169585.7949823011</v>
      </c>
      <c r="AK3786" s="230">
        <f t="shared" si="1140"/>
        <v>0.11857689524945281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3740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2169585.7949823011</v>
      </c>
      <c r="AK3787" s="230">
        <f t="shared" si="1140"/>
        <v>0.11857689524945281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3740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3740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3740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5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5.5599999999999997E-2</v>
      </c>
      <c r="AB3790" s="229">
        <f t="shared" si="1134"/>
        <v>692220</v>
      </c>
      <c r="AC3790" s="25">
        <f t="shared" si="1138"/>
        <v>83066.399999999994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25626736.530031856</v>
      </c>
      <c r="AJ3790" s="27">
        <f t="shared" si="1151"/>
        <v>3075208.3836038229</v>
      </c>
      <c r="AK3790" s="230">
        <f t="shared" si="1140"/>
        <v>0.12000000000000001</v>
      </c>
      <c r="AL3790" s="24"/>
      <c r="AM3790" s="24"/>
      <c r="AN3790" s="24"/>
      <c r="AO3790" s="24"/>
      <c r="AP3790" s="165" t="str">
        <f t="shared" si="1141"/>
        <v>20255</v>
      </c>
      <c r="AQ3790" s="231" t="str">
        <f t="shared" si="1142"/>
        <v>20255JPY</v>
      </c>
      <c r="AR3790" s="232" t="str">
        <f t="shared" si="1143"/>
        <v>YAMAHA_Mounter</v>
      </c>
      <c r="AS3790" s="22">
        <f t="shared" si="1144"/>
        <v>6</v>
      </c>
      <c r="AT3790" s="24" t="str">
        <f t="shared" si="1145"/>
        <v>4-6 months</v>
      </c>
      <c r="AU3790" s="22" t="s">
        <v>3740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5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5.5599999999999997E-2</v>
      </c>
      <c r="AB3791" s="229">
        <f t="shared" si="1134"/>
        <v>692220</v>
      </c>
      <c r="AC3791" s="25">
        <f t="shared" si="1138"/>
        <v>83066.399999999994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25626736.530031856</v>
      </c>
      <c r="AJ3791" s="27">
        <f t="shared" si="1151"/>
        <v>3075208.3836038229</v>
      </c>
      <c r="AK3791" s="230">
        <f t="shared" si="1140"/>
        <v>0.12000000000000001</v>
      </c>
      <c r="AL3791" s="24"/>
      <c r="AM3791" s="24"/>
      <c r="AN3791" s="24"/>
      <c r="AO3791" s="24"/>
      <c r="AP3791" s="165" t="str">
        <f t="shared" si="1141"/>
        <v>20255</v>
      </c>
      <c r="AQ3791" s="231" t="str">
        <f t="shared" si="1142"/>
        <v>20255JPY</v>
      </c>
      <c r="AR3791" s="232" t="str">
        <f t="shared" si="1143"/>
        <v>YAMAHA_Mounter</v>
      </c>
      <c r="AS3791" s="22">
        <f t="shared" si="1144"/>
        <v>6</v>
      </c>
      <c r="AT3791" s="24" t="str">
        <f t="shared" si="1145"/>
        <v>4-6 months</v>
      </c>
      <c r="AU3791" s="22" t="s">
        <v>3740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3740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3740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3740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3740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3773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64</v>
      </c>
      <c r="X3799" s="104">
        <v>754558</v>
      </c>
      <c r="Y3799" s="31" t="str">
        <f t="shared" si="1149"/>
        <v>1.13</v>
      </c>
      <c r="Z3799" s="228">
        <f t="shared" si="1148"/>
        <v>754558</v>
      </c>
      <c r="AA3799" s="22">
        <v>1.0720000000000001</v>
      </c>
      <c r="AB3799" s="229">
        <f t="shared" si="1152"/>
        <v>715828.47433628328</v>
      </c>
      <c r="AC3799" s="25">
        <f t="shared" si="1138"/>
        <v>85899.416920353993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25626736.530031856</v>
      </c>
      <c r="AJ3799" s="27">
        <f t="shared" si="1151"/>
        <v>3075208.3836038229</v>
      </c>
      <c r="AK3799" s="230">
        <f t="shared" si="1140"/>
        <v>0.12000000000000001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20255RMB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3740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3773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64</v>
      </c>
      <c r="X3800" s="104">
        <v>754558</v>
      </c>
      <c r="Y3800" s="31" t="str">
        <f t="shared" si="1149"/>
        <v>1.13</v>
      </c>
      <c r="Z3800" s="228">
        <f t="shared" si="1148"/>
        <v>754558</v>
      </c>
      <c r="AA3800" s="22">
        <v>1.0720000000000001</v>
      </c>
      <c r="AB3800" s="229">
        <f t="shared" si="1152"/>
        <v>715828.47433628328</v>
      </c>
      <c r="AC3800" s="25">
        <f t="shared" si="1138"/>
        <v>85899.416920353993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25626736.530031856</v>
      </c>
      <c r="AJ3800" s="27">
        <f t="shared" si="1151"/>
        <v>3075208.3836038229</v>
      </c>
      <c r="AK3800" s="230">
        <f t="shared" si="1140"/>
        <v>0.12000000000000001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20255RMB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3740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5</v>
      </c>
      <c r="H3801" s="29"/>
      <c r="I3801" s="93" t="str">
        <f t="shared" si="1137"/>
        <v>Q1</v>
      </c>
      <c r="J3801" s="188" t="s">
        <v>3613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5.5599999999999997E-2</v>
      </c>
      <c r="AB3801" s="229">
        <f t="shared" si="1152"/>
        <v>778400</v>
      </c>
      <c r="AC3801" s="25">
        <f t="shared" si="1138"/>
        <v>93408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25626736.530031856</v>
      </c>
      <c r="AJ3801" s="27">
        <f t="shared" si="1151"/>
        <v>3075208.3836038229</v>
      </c>
      <c r="AK3801" s="230">
        <f t="shared" si="1140"/>
        <v>0.12000000000000001</v>
      </c>
      <c r="AL3801" s="24"/>
      <c r="AM3801" s="24"/>
      <c r="AN3801" s="24"/>
      <c r="AO3801" s="24"/>
      <c r="AP3801" s="165" t="str">
        <f t="shared" si="1141"/>
        <v>20255</v>
      </c>
      <c r="AQ3801" s="231" t="str">
        <f t="shared" si="1142"/>
        <v>20255JPY</v>
      </c>
      <c r="AR3801" s="232" t="str">
        <f t="shared" si="1143"/>
        <v>YAMAHA_Mounter</v>
      </c>
      <c r="AS3801" s="22">
        <f t="shared" si="1144"/>
        <v>6</v>
      </c>
      <c r="AT3801" s="24" t="str">
        <f t="shared" si="1145"/>
        <v>4-6 months</v>
      </c>
      <c r="AU3801" s="22" t="s">
        <v>3740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5</v>
      </c>
      <c r="H3802" s="29"/>
      <c r="I3802" s="93" t="str">
        <f t="shared" si="1137"/>
        <v>Q1</v>
      </c>
      <c r="J3802" s="188" t="s">
        <v>3613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5.5599999999999997E-2</v>
      </c>
      <c r="AB3802" s="229">
        <f t="shared" si="1152"/>
        <v>778400</v>
      </c>
      <c r="AC3802" s="25">
        <f t="shared" si="1138"/>
        <v>93408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25626736.530031856</v>
      </c>
      <c r="AJ3802" s="27">
        <f t="shared" si="1151"/>
        <v>3075208.3836038229</v>
      </c>
      <c r="AK3802" s="230">
        <f t="shared" si="1140"/>
        <v>0.12000000000000001</v>
      </c>
      <c r="AL3802" s="24"/>
      <c r="AM3802" s="24"/>
      <c r="AN3802" s="24"/>
      <c r="AO3802" s="24"/>
      <c r="AP3802" s="165" t="str">
        <f t="shared" si="1141"/>
        <v>20255</v>
      </c>
      <c r="AQ3802" s="231" t="str">
        <f t="shared" si="1142"/>
        <v>20255JPY</v>
      </c>
      <c r="AR3802" s="232" t="str">
        <f t="shared" si="1143"/>
        <v>YAMAHA_Mounter</v>
      </c>
      <c r="AS3802" s="22">
        <f t="shared" si="1144"/>
        <v>6</v>
      </c>
      <c r="AT3802" s="24" t="str">
        <f t="shared" si="1145"/>
        <v>4-6 months</v>
      </c>
      <c r="AU3802" s="22" t="s">
        <v>3740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5</v>
      </c>
      <c r="H3803" s="29"/>
      <c r="I3803" s="93" t="str">
        <f t="shared" si="1137"/>
        <v>Q1</v>
      </c>
      <c r="J3803" s="188" t="s">
        <v>3613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5.5599999999999997E-2</v>
      </c>
      <c r="AB3803" s="229">
        <f t="shared" si="1152"/>
        <v>778400</v>
      </c>
      <c r="AC3803" s="25">
        <f t="shared" si="1138"/>
        <v>93408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25626736.530031856</v>
      </c>
      <c r="AJ3803" s="27">
        <f t="shared" si="1151"/>
        <v>3075208.3836038229</v>
      </c>
      <c r="AK3803" s="230">
        <f t="shared" si="1140"/>
        <v>0.12000000000000001</v>
      </c>
      <c r="AL3803" s="24"/>
      <c r="AM3803" s="24"/>
      <c r="AN3803" s="24"/>
      <c r="AO3803" s="24"/>
      <c r="AP3803" s="165" t="str">
        <f t="shared" si="1141"/>
        <v>20255</v>
      </c>
      <c r="AQ3803" s="231" t="str">
        <f t="shared" si="1142"/>
        <v>20255JPY</v>
      </c>
      <c r="AR3803" s="232" t="str">
        <f t="shared" si="1143"/>
        <v>YAMAHA_Mounter</v>
      </c>
      <c r="AS3803" s="22">
        <f t="shared" si="1144"/>
        <v>6</v>
      </c>
      <c r="AT3803" s="24" t="str">
        <f t="shared" si="1145"/>
        <v>4-6 months</v>
      </c>
      <c r="AU3803" s="22" t="s">
        <v>3740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5</v>
      </c>
      <c r="H3804" s="29"/>
      <c r="I3804" s="93" t="str">
        <f t="shared" si="1137"/>
        <v>Q1</v>
      </c>
      <c r="J3804" s="188" t="s">
        <v>3613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5.5599999999999997E-2</v>
      </c>
      <c r="AB3804" s="229">
        <f t="shared" si="1152"/>
        <v>778400</v>
      </c>
      <c r="AC3804" s="25">
        <f t="shared" si="1138"/>
        <v>93408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25626736.530031856</v>
      </c>
      <c r="AJ3804" s="27">
        <f t="shared" si="1151"/>
        <v>3075208.3836038229</v>
      </c>
      <c r="AK3804" s="230">
        <f t="shared" si="1140"/>
        <v>0.12000000000000001</v>
      </c>
      <c r="AL3804" s="24"/>
      <c r="AM3804" s="24"/>
      <c r="AN3804" s="24"/>
      <c r="AO3804" s="24"/>
      <c r="AP3804" s="165" t="str">
        <f t="shared" si="1141"/>
        <v>20255</v>
      </c>
      <c r="AQ3804" s="231" t="str">
        <f t="shared" si="1142"/>
        <v>20255JPY</v>
      </c>
      <c r="AR3804" s="232" t="str">
        <f t="shared" si="1143"/>
        <v>YAMAHA_Mounter</v>
      </c>
      <c r="AS3804" s="22">
        <f t="shared" si="1144"/>
        <v>6</v>
      </c>
      <c r="AT3804" s="24" t="str">
        <f t="shared" si="1145"/>
        <v>4-6 months</v>
      </c>
      <c r="AU3804" s="22" t="s">
        <v>3740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3614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3746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3615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3741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3615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3741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3615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3741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3615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3741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3616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3617</v>
      </c>
      <c r="K3811" s="29" t="s">
        <v>3618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3640</v>
      </c>
      <c r="K3812" s="29" t="s">
        <v>3619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3620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3740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3620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3740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3621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3740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3621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3740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3621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3740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3622</v>
      </c>
      <c r="K3818" s="29" t="s">
        <v>3623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3624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3625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3626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3741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3629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3741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3629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3741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3630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3740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6</v>
      </c>
      <c r="H3824" s="29"/>
      <c r="I3824" s="93" t="str">
        <f t="shared" si="1155"/>
        <v>Q1</v>
      </c>
      <c r="J3824" s="188" t="s">
        <v>3774</v>
      </c>
      <c r="K3824" s="29" t="s">
        <v>3775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5.5599999999999997E-2</v>
      </c>
      <c r="AB3824" s="229">
        <f t="shared" si="1152"/>
        <v>444800</v>
      </c>
      <c r="AC3824" s="25">
        <f t="shared" si="1156"/>
        <v>53376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18781768.006017696</v>
      </c>
      <c r="AJ3824" s="27">
        <f t="shared" si="1151"/>
        <v>2253812.1607221244</v>
      </c>
      <c r="AK3824" s="230">
        <f t="shared" si="1158"/>
        <v>0.12000000000000005</v>
      </c>
      <c r="AL3824" s="24"/>
      <c r="AM3824" s="24"/>
      <c r="AN3824" s="24"/>
      <c r="AO3824" s="24"/>
      <c r="AP3824" s="165" t="str">
        <f t="shared" si="1159"/>
        <v>20256</v>
      </c>
      <c r="AQ3824" s="231" t="str">
        <f t="shared" si="1160"/>
        <v>20256JPY</v>
      </c>
      <c r="AR3824" s="232" t="str">
        <f t="shared" si="1161"/>
        <v>YAMAHA_Mounter</v>
      </c>
      <c r="AS3824" s="22">
        <f t="shared" si="1162"/>
        <v>6</v>
      </c>
      <c r="AT3824" s="24" t="str">
        <f t="shared" si="1163"/>
        <v>4-6 months</v>
      </c>
      <c r="AU3824" s="22" t="s">
        <v>3740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3631</v>
      </c>
      <c r="K3825" s="29" t="s">
        <v>3637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3631</v>
      </c>
      <c r="K3826" s="29" t="s">
        <v>3637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3631</v>
      </c>
      <c r="K3827" s="29" t="s">
        <v>3637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3631</v>
      </c>
      <c r="K3828" s="29" t="s">
        <v>3637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3631</v>
      </c>
      <c r="K3829" s="29" t="s">
        <v>3637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3631</v>
      </c>
      <c r="K3830" s="29" t="s">
        <v>3637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3631</v>
      </c>
      <c r="K3831" s="29" t="s">
        <v>3637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3632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3633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2169585.7949823011</v>
      </c>
      <c r="AK3833" s="230">
        <f t="shared" si="1158"/>
        <v>0.11857689524945281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3634</v>
      </c>
      <c r="K3834" s="29" t="s">
        <v>3638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72500.877876106199</v>
      </c>
      <c r="AD3834" s="169">
        <v>9.9900000000000003E-2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33837010.062831856</v>
      </c>
      <c r="AJ3834" s="27">
        <f t="shared" si="1151"/>
        <v>4543880.8880544249</v>
      </c>
      <c r="AK3834" s="230">
        <f t="shared" si="1158"/>
        <v>0.1342873049249004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3634</v>
      </c>
      <c r="K3835" s="29" t="s">
        <v>3638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72500.877876106199</v>
      </c>
      <c r="AD3835" s="169">
        <v>9.9900000000000003E-2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33837010.062831856</v>
      </c>
      <c r="AJ3835" s="27">
        <f t="shared" si="1151"/>
        <v>4543880.8880544249</v>
      </c>
      <c r="AK3835" s="230">
        <f t="shared" si="1158"/>
        <v>0.1342873049249004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3635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3636</v>
      </c>
      <c r="K3837" s="29" t="s">
        <v>3639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3641</v>
      </c>
      <c r="K3838" s="29" t="s">
        <v>3642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3668</v>
      </c>
      <c r="K3839" s="29" t="s">
        <v>3643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3746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3668</v>
      </c>
      <c r="K3840" s="29" t="s">
        <v>3643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3746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3644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3741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3644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3741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3645</v>
      </c>
      <c r="K3843" s="29" t="s">
        <v>3646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3740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3647</v>
      </c>
      <c r="K3844" s="29" t="s">
        <v>579</v>
      </c>
      <c r="L3844" s="24" t="s">
        <v>3648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3665</v>
      </c>
      <c r="K3845" s="29" t="s">
        <v>3650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3740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3665</v>
      </c>
      <c r="K3846" s="29" t="s">
        <v>3650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3740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3651</v>
      </c>
      <c r="K3847" s="29" t="s">
        <v>3652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3653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2169585.7949823011</v>
      </c>
      <c r="AK3848" s="230">
        <f t="shared" si="1158"/>
        <v>0.11857689524945281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3740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5</v>
      </c>
      <c r="H3849" s="29"/>
      <c r="I3849" s="93" t="str">
        <f t="shared" si="1155"/>
        <v>Q1</v>
      </c>
      <c r="J3849" s="188" t="s">
        <v>3654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1.0669999999999999</v>
      </c>
      <c r="AB3849" s="229">
        <f t="shared" si="1152"/>
        <v>585433.62831858417</v>
      </c>
      <c r="AC3849" s="25">
        <f t="shared" si="1156"/>
        <v>70252.035398230102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25626736.530031856</v>
      </c>
      <c r="AJ3849" s="27">
        <f t="shared" si="1169"/>
        <v>3075208.3836038229</v>
      </c>
      <c r="AK3849" s="230">
        <f t="shared" si="1158"/>
        <v>0.12000000000000001</v>
      </c>
      <c r="AL3849" s="24"/>
      <c r="AM3849" s="24"/>
      <c r="AN3849" s="24"/>
      <c r="AO3849" s="24"/>
      <c r="AP3849" s="165" t="str">
        <f t="shared" si="1159"/>
        <v>20255</v>
      </c>
      <c r="AQ3849" s="231" t="str">
        <f t="shared" si="1160"/>
        <v>20255RMB</v>
      </c>
      <c r="AR3849" s="232" t="str">
        <f t="shared" si="1161"/>
        <v>YAMAHA_Mounter</v>
      </c>
      <c r="AS3849" s="22">
        <f t="shared" si="1162"/>
        <v>6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3655</v>
      </c>
      <c r="K3850" s="29" t="s">
        <v>3656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3740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3655</v>
      </c>
      <c r="K3851" s="29" t="s">
        <v>3656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3740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3649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3743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3649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3743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3657</v>
      </c>
      <c r="K3854" s="29" t="s">
        <v>3658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3740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3657</v>
      </c>
      <c r="K3855" s="29" t="s">
        <v>3658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3740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3657</v>
      </c>
      <c r="K3856" s="29" t="s">
        <v>3658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3740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3657</v>
      </c>
      <c r="K3857" s="29" t="s">
        <v>3658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3740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3659</v>
      </c>
      <c r="K3858" s="29" t="s">
        <v>3660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3741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3661</v>
      </c>
      <c r="K3859" s="29" t="s">
        <v>3660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2169585.7949823011</v>
      </c>
      <c r="AK3859" s="201">
        <f t="shared" si="1158"/>
        <v>0.11857689524945281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3746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3662</v>
      </c>
      <c r="K3860" s="29" t="s">
        <v>3660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3741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3663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3740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3664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3740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3664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3740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3663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3740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3663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3740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6</v>
      </c>
      <c r="H3866" s="29"/>
      <c r="I3866" s="204" t="str">
        <f t="shared" si="1155"/>
        <v>Q1</v>
      </c>
      <c r="J3866" s="188" t="s">
        <v>3666</v>
      </c>
      <c r="K3866" s="29" t="s">
        <v>3667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1.0669999999999999</v>
      </c>
      <c r="AB3866" s="197">
        <f t="shared" si="1170"/>
        <v>793168.14159292041</v>
      </c>
      <c r="AC3866" s="198">
        <f t="shared" si="1156"/>
        <v>95180.176991150453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18781768.006017696</v>
      </c>
      <c r="AJ3866" s="200">
        <f t="shared" si="1169"/>
        <v>2253812.1607221244</v>
      </c>
      <c r="AK3866" s="201">
        <f t="shared" si="1158"/>
        <v>0.12000000000000005</v>
      </c>
      <c r="AL3866" s="24"/>
      <c r="AM3866" s="24"/>
      <c r="AN3866" s="24"/>
      <c r="AO3866" s="24"/>
      <c r="AP3866" s="165" t="str">
        <f t="shared" si="1159"/>
        <v>20256</v>
      </c>
      <c r="AQ3866" s="203" t="str">
        <f t="shared" si="1160"/>
        <v>20256RMB</v>
      </c>
      <c r="AR3866" s="206" t="str">
        <f t="shared" si="1161"/>
        <v>YAMAHA_Mounter</v>
      </c>
      <c r="AS3866" s="22">
        <f t="shared" si="1162"/>
        <v>5</v>
      </c>
      <c r="AT3866" s="24" t="str">
        <f t="shared" si="1163"/>
        <v>4-6 months</v>
      </c>
      <c r="AU3866" s="22" t="s">
        <v>3746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6</v>
      </c>
      <c r="H3867" s="29"/>
      <c r="I3867" s="204" t="str">
        <f t="shared" si="1155"/>
        <v>Q1</v>
      </c>
      <c r="J3867" s="188" t="s">
        <v>3666</v>
      </c>
      <c r="K3867" s="29" t="s">
        <v>3667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1.0669999999999999</v>
      </c>
      <c r="AB3867" s="197">
        <f t="shared" si="1170"/>
        <v>380531.85840707965</v>
      </c>
      <c r="AC3867" s="198">
        <f t="shared" si="1156"/>
        <v>45663.823008849555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18781768.006017696</v>
      </c>
      <c r="AJ3867" s="200">
        <f t="shared" si="1169"/>
        <v>2253812.1607221244</v>
      </c>
      <c r="AK3867" s="201">
        <f t="shared" si="1158"/>
        <v>0.12000000000000005</v>
      </c>
      <c r="AL3867" s="24"/>
      <c r="AM3867" s="24"/>
      <c r="AN3867" s="24"/>
      <c r="AO3867" s="24"/>
      <c r="AP3867" s="165" t="str">
        <f t="shared" si="1159"/>
        <v>20256</v>
      </c>
      <c r="AQ3867" s="203" t="str">
        <f t="shared" si="1160"/>
        <v>20256RMB</v>
      </c>
      <c r="AR3867" s="206" t="str">
        <f t="shared" si="1161"/>
        <v>YAMAHA_Mounter</v>
      </c>
      <c r="AS3867" s="22">
        <f t="shared" si="1162"/>
        <v>5</v>
      </c>
      <c r="AT3867" s="24" t="str">
        <f t="shared" si="1163"/>
        <v>4-6 months</v>
      </c>
      <c r="AU3867" s="22" t="s">
        <v>3746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3669</v>
      </c>
      <c r="K3872" s="29" t="s">
        <v>3670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3741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3671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5.5599999999999997E-2</v>
      </c>
      <c r="AB3873" s="197">
        <f t="shared" si="1170"/>
        <v>889600</v>
      </c>
      <c r="AC3873" s="198">
        <f t="shared" si="1174"/>
        <v>106752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25626736.530031856</v>
      </c>
      <c r="AJ3873" s="200">
        <f t="shared" si="1169"/>
        <v>3075208.3836038229</v>
      </c>
      <c r="AK3873" s="201">
        <f t="shared" si="1176"/>
        <v>0.12000000000000001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3740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3672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2169585.7949823011</v>
      </c>
      <c r="AK3874" s="201">
        <f t="shared" si="1176"/>
        <v>0.11857689524945281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3673</v>
      </c>
      <c r="K3875" s="29" t="s">
        <v>3674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3673</v>
      </c>
      <c r="K3876" s="29" t="s">
        <v>3674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3673</v>
      </c>
      <c r="K3877" s="29" t="s">
        <v>3674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3673</v>
      </c>
      <c r="K3878" s="29" t="s">
        <v>3674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3675</v>
      </c>
      <c r="K3879" s="29" t="s">
        <v>3676</v>
      </c>
      <c r="L3879" s="24" t="s">
        <v>3677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2169585.7949823011</v>
      </c>
      <c r="AK3879" s="201">
        <f t="shared" si="1176"/>
        <v>0.11857689524945281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3746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3678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3740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3678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3740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6</v>
      </c>
      <c r="H3882" s="29"/>
      <c r="I3882" s="204" t="str">
        <f t="shared" si="1173"/>
        <v>Q1</v>
      </c>
      <c r="J3882" s="188" t="s">
        <v>3679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5.5599999999999997E-2</v>
      </c>
      <c r="AB3882" s="197">
        <f t="shared" si="1170"/>
        <v>695000</v>
      </c>
      <c r="AC3882" s="198">
        <f t="shared" si="1174"/>
        <v>83400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18781768.006017696</v>
      </c>
      <c r="AJ3882" s="200">
        <f t="shared" si="1169"/>
        <v>2253812.1607221244</v>
      </c>
      <c r="AK3882" s="201">
        <f t="shared" si="1176"/>
        <v>0.12000000000000005</v>
      </c>
      <c r="AL3882" s="24"/>
      <c r="AM3882" s="24"/>
      <c r="AN3882" s="24"/>
      <c r="AO3882" s="24"/>
      <c r="AP3882" s="165" t="str">
        <f t="shared" si="1177"/>
        <v>20256</v>
      </c>
      <c r="AQ3882" s="203" t="str">
        <f t="shared" si="1178"/>
        <v>20256JPY</v>
      </c>
      <c r="AR3882" s="206" t="str">
        <f t="shared" si="1179"/>
        <v>YAMAHA_Mounter</v>
      </c>
      <c r="AS3882" s="22">
        <f t="shared" si="1180"/>
        <v>5</v>
      </c>
      <c r="AT3882" s="24" t="str">
        <f t="shared" si="1181"/>
        <v>4-6 months</v>
      </c>
      <c r="AU3882" s="22" t="s">
        <v>3740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6</v>
      </c>
      <c r="H3883" s="29"/>
      <c r="I3883" s="204" t="str">
        <f t="shared" si="1173"/>
        <v>Q1</v>
      </c>
      <c r="J3883" s="188" t="s">
        <v>3679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5.5599999999999997E-2</v>
      </c>
      <c r="AB3883" s="197">
        <f t="shared" si="1170"/>
        <v>426452</v>
      </c>
      <c r="AC3883" s="198">
        <f t="shared" si="1174"/>
        <v>51174.239999999998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18781768.006017696</v>
      </c>
      <c r="AJ3883" s="200">
        <f t="shared" si="1169"/>
        <v>2253812.1607221244</v>
      </c>
      <c r="AK3883" s="201">
        <f t="shared" si="1176"/>
        <v>0.12000000000000005</v>
      </c>
      <c r="AL3883" s="24"/>
      <c r="AM3883" s="24"/>
      <c r="AN3883" s="24"/>
      <c r="AO3883" s="24"/>
      <c r="AP3883" s="165" t="str">
        <f t="shared" si="1177"/>
        <v>20256</v>
      </c>
      <c r="AQ3883" s="203" t="str">
        <f t="shared" si="1178"/>
        <v>20256JPY</v>
      </c>
      <c r="AR3883" s="206" t="str">
        <f t="shared" si="1179"/>
        <v>YAMAHA_Mounter</v>
      </c>
      <c r="AS3883" s="22">
        <f t="shared" si="1180"/>
        <v>5</v>
      </c>
      <c r="AT3883" s="24" t="str">
        <f t="shared" si="1181"/>
        <v>4-6 months</v>
      </c>
      <c r="AU3883" s="22" t="s">
        <v>3740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3749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78776.334000000003</v>
      </c>
      <c r="AD3884" s="169">
        <v>0.28289999999999998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33837010.062831856</v>
      </c>
      <c r="AJ3884" s="200">
        <f t="shared" si="1169"/>
        <v>4543880.8880544249</v>
      </c>
      <c r="AK3884" s="201">
        <f t="shared" si="1176"/>
        <v>0.1342873049249004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3744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3749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78776.334000000003</v>
      </c>
      <c r="AD3885" s="169">
        <v>0.28289999999999998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33837010.062831856</v>
      </c>
      <c r="AJ3885" s="200">
        <f t="shared" si="1169"/>
        <v>4543880.8880544249</v>
      </c>
      <c r="AK3885" s="201">
        <f t="shared" si="1176"/>
        <v>0.1342873049249004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3744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3749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177809.43959999998</v>
      </c>
      <c r="AD3886" s="169">
        <v>0.28289999999999998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33837010.062831856</v>
      </c>
      <c r="AJ3886" s="200">
        <f t="shared" si="1169"/>
        <v>4543880.8880544249</v>
      </c>
      <c r="AK3886" s="201">
        <f t="shared" si="1176"/>
        <v>0.1342873049249004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3744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3749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191203.62299999999</v>
      </c>
      <c r="AD3887" s="169">
        <v>0.28289999999999998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33837010.062831856</v>
      </c>
      <c r="AJ3887" s="200">
        <f t="shared" si="1169"/>
        <v>4543880.8880544249</v>
      </c>
      <c r="AK3887" s="201">
        <f t="shared" si="1176"/>
        <v>0.1342873049249004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3744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3749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191203.62299999999</v>
      </c>
      <c r="AD3888" s="169">
        <v>0.28289999999999998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33837010.062831856</v>
      </c>
      <c r="AJ3888" s="200">
        <f t="shared" si="1169"/>
        <v>4543880.8880544249</v>
      </c>
      <c r="AK3888" s="201">
        <f t="shared" si="1176"/>
        <v>0.1342873049249004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3744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3749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108824.04000000001</v>
      </c>
      <c r="AD3889" s="247">
        <v>0.1348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33837010.062831856</v>
      </c>
      <c r="AJ3889" s="200">
        <f t="shared" si="1169"/>
        <v>4543880.8880544249</v>
      </c>
      <c r="AK3889" s="201">
        <f t="shared" si="1176"/>
        <v>0.1342873049249004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3744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3749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108824.04000000001</v>
      </c>
      <c r="AD3890" s="247">
        <v>0.1348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33837010.062831856</v>
      </c>
      <c r="AJ3890" s="200">
        <f t="shared" si="1169"/>
        <v>4543880.8880544249</v>
      </c>
      <c r="AK3890" s="201">
        <f t="shared" si="1176"/>
        <v>0.1342873049249004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3744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3749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108824.04000000001</v>
      </c>
      <c r="AD3891" s="247">
        <v>0.1348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33837010.062831856</v>
      </c>
      <c r="AJ3891" s="200">
        <f t="shared" si="1169"/>
        <v>4543880.8880544249</v>
      </c>
      <c r="AK3891" s="201">
        <f t="shared" si="1176"/>
        <v>0.1342873049249004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3744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3749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108824.04000000001</v>
      </c>
      <c r="AD3892" s="247">
        <v>0.1348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33837010.062831856</v>
      </c>
      <c r="AJ3892" s="200">
        <f t="shared" si="1169"/>
        <v>4543880.8880544249</v>
      </c>
      <c r="AK3892" s="201">
        <f t="shared" si="1176"/>
        <v>0.1342873049249004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3744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3749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75756.252000000008</v>
      </c>
      <c r="AD3893" s="247">
        <v>0.1348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33837010.062831856</v>
      </c>
      <c r="AJ3893" s="200">
        <f t="shared" si="1169"/>
        <v>4543880.8880544249</v>
      </c>
      <c r="AK3893" s="201">
        <f t="shared" si="1176"/>
        <v>0.1342873049249004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3744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3749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75756.252000000008</v>
      </c>
      <c r="AD3894" s="247">
        <v>0.1348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33837010.062831856</v>
      </c>
      <c r="AJ3894" s="200">
        <f t="shared" si="1169"/>
        <v>4543880.8880544249</v>
      </c>
      <c r="AK3894" s="201">
        <f t="shared" si="1176"/>
        <v>0.1342873049249004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3744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3680</v>
      </c>
      <c r="K3895" s="29" t="s">
        <v>1830</v>
      </c>
      <c r="L3895" s="24" t="s">
        <v>3681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33805.301805309748</v>
      </c>
      <c r="AD3895" s="169">
        <v>0.1163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33837010.062831856</v>
      </c>
      <c r="AJ3895" s="200">
        <f t="shared" si="1169"/>
        <v>4543880.8880544249</v>
      </c>
      <c r="AK3895" s="201">
        <f t="shared" si="1176"/>
        <v>0.1342873049249004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3680</v>
      </c>
      <c r="K3896" s="29" t="s">
        <v>1830</v>
      </c>
      <c r="L3896" s="24" t="s">
        <v>3681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33805.301805309748</v>
      </c>
      <c r="AD3896" s="169">
        <v>0.1163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33837010.062831856</v>
      </c>
      <c r="AJ3896" s="200">
        <f t="shared" si="1169"/>
        <v>4543880.8880544249</v>
      </c>
      <c r="AK3896" s="201">
        <f t="shared" ref="AK3896" si="1186">IF(AJ3896&gt;0,AJ3896/AI3896,"")</f>
        <v>0.1342873049249004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3680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99824.070796460204</v>
      </c>
      <c r="AD3897" s="169">
        <v>0.14030000000000001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33837010.062831856</v>
      </c>
      <c r="AJ3897" s="200">
        <f t="shared" si="1169"/>
        <v>4543880.8880544249</v>
      </c>
      <c r="AK3897" s="201">
        <f t="shared" si="1176"/>
        <v>0.1342873049249004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3680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99824.070796460204</v>
      </c>
      <c r="AD3898" s="169">
        <v>0.14030000000000001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33837010.062831856</v>
      </c>
      <c r="AJ3898" s="200">
        <f t="shared" si="1169"/>
        <v>4543880.8880544249</v>
      </c>
      <c r="AK3898" s="201">
        <f t="shared" si="1176"/>
        <v>0.1342873049249004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3680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99824.070796460204</v>
      </c>
      <c r="AD3899" s="169">
        <v>0.14030000000000001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33837010.062831856</v>
      </c>
      <c r="AJ3899" s="200">
        <f t="shared" si="1169"/>
        <v>4543880.8880544249</v>
      </c>
      <c r="AK3899" s="201">
        <f t="shared" si="1176"/>
        <v>0.1342873049249004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3680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99824.070796460204</v>
      </c>
      <c r="AD3900" s="169">
        <v>0.14030000000000001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33837010.062831856</v>
      </c>
      <c r="AJ3900" s="200">
        <f t="shared" si="1169"/>
        <v>4543880.8880544249</v>
      </c>
      <c r="AK3900" s="201">
        <f t="shared" si="1176"/>
        <v>0.1342873049249004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3680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99824.070796460204</v>
      </c>
      <c r="AD3901" s="169">
        <v>0.14030000000000001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33837010.062831856</v>
      </c>
      <c r="AJ3901" s="200">
        <f t="shared" si="1169"/>
        <v>4543880.8880544249</v>
      </c>
      <c r="AK3901" s="201">
        <f t="shared" si="1176"/>
        <v>0.1342873049249004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3680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99824.070796460204</v>
      </c>
      <c r="AD3902" s="169">
        <v>0.14030000000000001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33837010.062831856</v>
      </c>
      <c r="AJ3902" s="200">
        <f t="shared" si="1169"/>
        <v>4543880.8880544249</v>
      </c>
      <c r="AK3902" s="201">
        <f t="shared" si="1176"/>
        <v>0.1342873049249004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3680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99824.070796460204</v>
      </c>
      <c r="AD3903" s="169">
        <v>0.14030000000000001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33837010.062831856</v>
      </c>
      <c r="AJ3903" s="200">
        <f t="shared" si="1169"/>
        <v>4543880.8880544249</v>
      </c>
      <c r="AK3903" s="201">
        <f t="shared" si="1176"/>
        <v>0.1342873049249004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3680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99824.070796460204</v>
      </c>
      <c r="AD3904" s="169">
        <v>0.14030000000000001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33837010.062831856</v>
      </c>
      <c r="AJ3904" s="200">
        <f t="shared" si="1169"/>
        <v>4543880.8880544249</v>
      </c>
      <c r="AK3904" s="201">
        <f t="shared" si="1176"/>
        <v>0.1342873049249004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3680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99824.070796460204</v>
      </c>
      <c r="AD3905" s="169">
        <v>0.14030000000000001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33837010.062831856</v>
      </c>
      <c r="AJ3905" s="200">
        <f t="shared" si="1169"/>
        <v>4543880.8880544249</v>
      </c>
      <c r="AK3905" s="201">
        <f t="shared" si="1176"/>
        <v>0.1342873049249004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3680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97783.666789380557</v>
      </c>
      <c r="AD3906" s="169">
        <v>0.14030000000000001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33837010.062831856</v>
      </c>
      <c r="AJ3906" s="200">
        <f t="shared" ref="AJ3906:AJ3913" si="1193">IF(P3906="C66 SERVICE","",SUMIFS(AC:AC,F:F,F3906,G:G,G3906,E:E,E3906))</f>
        <v>4543880.8880544249</v>
      </c>
      <c r="AK3906" s="201">
        <f t="shared" si="1176"/>
        <v>0.1342873049249004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3680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97783.666789380557</v>
      </c>
      <c r="AD3907" s="169">
        <v>0.14030000000000001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33837010.062831856</v>
      </c>
      <c r="AJ3907" s="200">
        <f t="shared" si="1193"/>
        <v>4543880.8880544249</v>
      </c>
      <c r="AK3907" s="201">
        <f t="shared" si="1176"/>
        <v>0.1342873049249004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3680</v>
      </c>
      <c r="K3908" s="29" t="s">
        <v>1830</v>
      </c>
      <c r="L3908" s="24" t="s">
        <v>3682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70243.092191150456</v>
      </c>
      <c r="AD3908" s="169">
        <v>0.1163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33837010.062831856</v>
      </c>
      <c r="AJ3908" s="200">
        <f t="shared" si="1193"/>
        <v>4543880.8880544249</v>
      </c>
      <c r="AK3908" s="201">
        <f t="shared" si="1176"/>
        <v>0.1342873049249004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3680</v>
      </c>
      <c r="K3909" s="29" t="s">
        <v>1830</v>
      </c>
      <c r="L3909" s="24" t="s">
        <v>3682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70243.092191150456</v>
      </c>
      <c r="AD3909" s="169">
        <v>0.1163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33837010.062831856</v>
      </c>
      <c r="AJ3909" s="200">
        <f t="shared" si="1193"/>
        <v>4543880.8880544249</v>
      </c>
      <c r="AK3909" s="201">
        <f t="shared" si="1176"/>
        <v>0.1342873049249004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3680</v>
      </c>
      <c r="K3910" s="29" t="s">
        <v>1830</v>
      </c>
      <c r="L3910" s="24" t="s">
        <v>3682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70243.092191150456</v>
      </c>
      <c r="AD3910" s="169">
        <v>0.1163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33837010.062831856</v>
      </c>
      <c r="AJ3910" s="200">
        <f t="shared" si="1193"/>
        <v>4543880.8880544249</v>
      </c>
      <c r="AK3910" s="201">
        <f t="shared" si="1176"/>
        <v>0.1342873049249004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3680</v>
      </c>
      <c r="K3911" s="29" t="s">
        <v>1830</v>
      </c>
      <c r="L3911" s="24" t="s">
        <v>3682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70243.092191150456</v>
      </c>
      <c r="AD3911" s="169">
        <v>0.1163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33837010.062831856</v>
      </c>
      <c r="AJ3911" s="200">
        <f t="shared" si="1193"/>
        <v>4543880.8880544249</v>
      </c>
      <c r="AK3911" s="201">
        <f t="shared" si="1176"/>
        <v>0.1342873049249004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3680</v>
      </c>
      <c r="K3912" s="29" t="s">
        <v>1830</v>
      </c>
      <c r="L3912" s="24" t="s">
        <v>3682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70243.092191150456</v>
      </c>
      <c r="AD3912" s="169">
        <v>0.1163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33837010.062831856</v>
      </c>
      <c r="AJ3912" s="200">
        <f t="shared" si="1193"/>
        <v>4543880.8880544249</v>
      </c>
      <c r="AK3912" s="201">
        <f t="shared" si="1176"/>
        <v>0.1342873049249004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3680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60086.607015929214</v>
      </c>
      <c r="AD3913" s="169">
        <v>0.1163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33837010.062831856</v>
      </c>
      <c r="AJ3913" s="200">
        <f t="shared" si="1193"/>
        <v>4543880.8880544249</v>
      </c>
      <c r="AK3913" s="201">
        <f t="shared" si="1176"/>
        <v>0.1342873049249004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3680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60086.607015929214</v>
      </c>
      <c r="AD3914" s="169">
        <v>0.1163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33837010.062831856</v>
      </c>
      <c r="AJ3914" s="200">
        <f>IF(P3914="C66 SERVICE","",SUMIFS(AC:AC,F:F,F3914,G:G,G3896,E:E,E3914))</f>
        <v>4543880.8880544249</v>
      </c>
      <c r="AK3914" s="201">
        <f t="shared" si="1176"/>
        <v>0.1342873049249004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3683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3683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6</v>
      </c>
      <c r="H3917" s="29"/>
      <c r="I3917" s="204" t="str">
        <f t="shared" si="1173"/>
        <v>Q1</v>
      </c>
      <c r="J3917" s="188" t="s">
        <v>3684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1.0669999999999999</v>
      </c>
      <c r="AB3917" s="197">
        <f t="shared" si="1170"/>
        <v>424911.50442477874</v>
      </c>
      <c r="AC3917" s="198">
        <f t="shared" si="1174"/>
        <v>50989.380530973445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18781768.006017696</v>
      </c>
      <c r="AJ3917" s="200">
        <f t="shared" si="1195"/>
        <v>2253812.1607221244</v>
      </c>
      <c r="AK3917" s="201">
        <f t="shared" si="1176"/>
        <v>0.12000000000000005</v>
      </c>
      <c r="AL3917" s="24"/>
      <c r="AM3917" s="24"/>
      <c r="AN3917" s="24"/>
      <c r="AO3917" s="24"/>
      <c r="AP3917" s="165" t="str">
        <f t="shared" si="1177"/>
        <v>20256</v>
      </c>
      <c r="AQ3917" s="203" t="str">
        <f t="shared" si="1178"/>
        <v>20256RMB</v>
      </c>
      <c r="AR3917" s="206" t="str">
        <f t="shared" si="1179"/>
        <v>YAMAHA_Non_Mounter</v>
      </c>
      <c r="AS3917" s="22">
        <f t="shared" si="1180"/>
        <v>5</v>
      </c>
      <c r="AT3917" s="24" t="str">
        <f t="shared" si="1181"/>
        <v>4-6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6</v>
      </c>
      <c r="H3918" s="29"/>
      <c r="I3918" s="204" t="str">
        <f t="shared" si="1173"/>
        <v>Q1</v>
      </c>
      <c r="J3918" s="188" t="s">
        <v>3684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1.0669999999999999</v>
      </c>
      <c r="AB3918" s="197">
        <f t="shared" si="1170"/>
        <v>424911.50442477874</v>
      </c>
      <c r="AC3918" s="198">
        <f t="shared" si="1174"/>
        <v>50989.380530973445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18781768.006017696</v>
      </c>
      <c r="AJ3918" s="200">
        <f t="shared" si="1195"/>
        <v>2253812.1607221244</v>
      </c>
      <c r="AK3918" s="201">
        <f t="shared" si="1176"/>
        <v>0.12000000000000005</v>
      </c>
      <c r="AL3918" s="24"/>
      <c r="AM3918" s="24"/>
      <c r="AN3918" s="24"/>
      <c r="AO3918" s="24"/>
      <c r="AP3918" s="165" t="str">
        <f t="shared" si="1177"/>
        <v>20256</v>
      </c>
      <c r="AQ3918" s="203" t="str">
        <f t="shared" si="1178"/>
        <v>20256RMB</v>
      </c>
      <c r="AR3918" s="206" t="str">
        <f t="shared" si="1179"/>
        <v>YAMAHA_Non_Mounter</v>
      </c>
      <c r="AS3918" s="22">
        <f t="shared" si="1180"/>
        <v>5</v>
      </c>
      <c r="AT3918" s="24" t="str">
        <f t="shared" si="1181"/>
        <v>4-6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2169585.7949823011</v>
      </c>
      <c r="AK3919" s="201">
        <f t="shared" si="1176"/>
        <v>0.11857689524945281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3685</v>
      </c>
      <c r="K3924" s="29" t="s">
        <v>3686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2169585.7949823011</v>
      </c>
      <c r="AK3924" s="201">
        <f t="shared" si="1176"/>
        <v>0.11857689524945281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3685</v>
      </c>
      <c r="K3925" s="29" t="s">
        <v>3686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2169585.7949823011</v>
      </c>
      <c r="AK3925" s="201">
        <f t="shared" si="1176"/>
        <v>0.11857689524945281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3689</v>
      </c>
      <c r="K3926" s="29" t="s">
        <v>3690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3746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3691</v>
      </c>
      <c r="K3927" s="29" t="s">
        <v>3692</v>
      </c>
      <c r="L3927" s="24" t="s">
        <v>3695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5.5599999999999997E-2</v>
      </c>
      <c r="AB3927" s="197">
        <f t="shared" si="1196"/>
        <v>1658985.9611999998</v>
      </c>
      <c r="AC3927" s="198">
        <f t="shared" si="1174"/>
        <v>199078.31534399997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25626736.530031856</v>
      </c>
      <c r="AJ3927" s="200">
        <f t="shared" si="1195"/>
        <v>3075208.3836038229</v>
      </c>
      <c r="AK3927" s="201">
        <f t="shared" si="1176"/>
        <v>0.12000000000000001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3740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3691</v>
      </c>
      <c r="K3928" s="29" t="s">
        <v>3692</v>
      </c>
      <c r="L3928" s="24" t="s">
        <v>3695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5.5599999999999997E-2</v>
      </c>
      <c r="AB3928" s="197">
        <f t="shared" si="1196"/>
        <v>1658985.9611999998</v>
      </c>
      <c r="AC3928" s="198">
        <f t="shared" si="1174"/>
        <v>199078.31534399997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25626736.530031856</v>
      </c>
      <c r="AJ3928" s="200">
        <f t="shared" si="1195"/>
        <v>3075208.3836038229</v>
      </c>
      <c r="AK3928" s="201">
        <f t="shared" si="1176"/>
        <v>0.12000000000000001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3740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3691</v>
      </c>
      <c r="K3929" s="29" t="s">
        <v>3692</v>
      </c>
      <c r="L3929" s="24" t="s">
        <v>3695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5.5599999999999997E-2</v>
      </c>
      <c r="AB3929" s="197">
        <f t="shared" si="1196"/>
        <v>1658985.9611999998</v>
      </c>
      <c r="AC3929" s="198">
        <f t="shared" si="1174"/>
        <v>199078.31534399997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25626736.530031856</v>
      </c>
      <c r="AJ3929" s="200">
        <f t="shared" si="1195"/>
        <v>3075208.3836038229</v>
      </c>
      <c r="AK3929" s="201">
        <f t="shared" si="1176"/>
        <v>0.12000000000000001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3740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3691</v>
      </c>
      <c r="K3930" s="29" t="s">
        <v>3692</v>
      </c>
      <c r="L3930" s="24" t="s">
        <v>3695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5.5599999999999997E-2</v>
      </c>
      <c r="AB3930" s="197">
        <f t="shared" si="1196"/>
        <v>1658985.9611999998</v>
      </c>
      <c r="AC3930" s="198">
        <f t="shared" si="1174"/>
        <v>199078.31534399997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25626736.530031856</v>
      </c>
      <c r="AJ3930" s="200">
        <f t="shared" si="1195"/>
        <v>3075208.3836038229</v>
      </c>
      <c r="AK3930" s="201">
        <f t="shared" si="1176"/>
        <v>0.12000000000000001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3740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3691</v>
      </c>
      <c r="K3931" s="29" t="s">
        <v>3692</v>
      </c>
      <c r="L3931" s="24" t="s">
        <v>3695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5.5599999999999997E-2</v>
      </c>
      <c r="AB3931" s="197">
        <f t="shared" si="1196"/>
        <v>1658985.9611999998</v>
      </c>
      <c r="AC3931" s="198">
        <f t="shared" si="1174"/>
        <v>199078.31534399997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25626736.530031856</v>
      </c>
      <c r="AJ3931" s="200">
        <f t="shared" si="1195"/>
        <v>3075208.3836038229</v>
      </c>
      <c r="AK3931" s="201">
        <f t="shared" si="1176"/>
        <v>0.12000000000000001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3740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3691</v>
      </c>
      <c r="K3932" s="29" t="s">
        <v>3692</v>
      </c>
      <c r="L3932" s="24" t="s">
        <v>3695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5.5599999999999997E-2</v>
      </c>
      <c r="AB3932" s="197">
        <f t="shared" si="1196"/>
        <v>1658985.9611999998</v>
      </c>
      <c r="AC3932" s="198">
        <f t="shared" si="1174"/>
        <v>199078.31534399997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25626736.530031856</v>
      </c>
      <c r="AJ3932" s="200">
        <f t="shared" si="1195"/>
        <v>3075208.3836038229</v>
      </c>
      <c r="AK3932" s="201">
        <f t="shared" si="1176"/>
        <v>0.12000000000000001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3740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6</v>
      </c>
      <c r="H3933" s="29"/>
      <c r="I3933" s="204" t="str">
        <f t="shared" si="1173"/>
        <v>Q1</v>
      </c>
      <c r="J3933" s="188" t="s">
        <v>3693</v>
      </c>
      <c r="K3933" s="237" t="s">
        <v>3694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1.0669999999999999</v>
      </c>
      <c r="AB3933" s="197">
        <f t="shared" si="1196"/>
        <v>400172.2123893805</v>
      </c>
      <c r="AC3933" s="198">
        <f t="shared" si="1174"/>
        <v>48020.665486725658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18781768.006017696</v>
      </c>
      <c r="AJ3933" s="200">
        <f t="shared" si="1195"/>
        <v>2253812.1607221244</v>
      </c>
      <c r="AK3933" s="201">
        <f t="shared" si="1176"/>
        <v>0.12000000000000005</v>
      </c>
      <c r="AL3933" s="24"/>
      <c r="AM3933" s="24"/>
      <c r="AN3933" s="24"/>
      <c r="AO3933" s="24"/>
      <c r="AP3933" s="165" t="str">
        <f t="shared" si="1177"/>
        <v>20256</v>
      </c>
      <c r="AQ3933" s="203" t="str">
        <f t="shared" si="1178"/>
        <v>20256RMB</v>
      </c>
      <c r="AR3933" s="206" t="str">
        <f t="shared" si="1179"/>
        <v>YAMAHA_Mounter</v>
      </c>
      <c r="AS3933" s="22">
        <f t="shared" si="1180"/>
        <v>4</v>
      </c>
      <c r="AT3933" s="24" t="str">
        <f t="shared" si="1181"/>
        <v>4-6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4</v>
      </c>
      <c r="H3934" s="29"/>
      <c r="I3934" s="204" t="str">
        <f t="shared" si="1173"/>
        <v>Q1</v>
      </c>
      <c r="J3934" s="188" t="s">
        <v>3696</v>
      </c>
      <c r="K3934" s="29" t="s">
        <v>3697</v>
      </c>
      <c r="L3934" s="24" t="s">
        <v>3695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86420.25</v>
      </c>
      <c r="AD3934" s="247">
        <v>0.1085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33837010.062831856</v>
      </c>
      <c r="AJ3934" s="200">
        <f t="shared" si="1195"/>
        <v>4543880.8880544249</v>
      </c>
      <c r="AK3934" s="201">
        <f t="shared" si="1176"/>
        <v>0.1342873049249004</v>
      </c>
      <c r="AL3934" s="24"/>
      <c r="AM3934" s="24"/>
      <c r="AN3934" s="24"/>
      <c r="AO3934" s="24"/>
      <c r="AP3934" s="165" t="str">
        <f t="shared" si="1177"/>
        <v>20254</v>
      </c>
      <c r="AQ3934" s="203" t="str">
        <f t="shared" si="1178"/>
        <v>20254JPY</v>
      </c>
      <c r="AR3934" s="206" t="str">
        <f t="shared" si="1179"/>
        <v>YAMAHA_Mounter</v>
      </c>
      <c r="AS3934" s="22">
        <f t="shared" si="1180"/>
        <v>2</v>
      </c>
      <c r="AT3934" s="24" t="str">
        <f t="shared" si="1181"/>
        <v>0-3 months</v>
      </c>
      <c r="AU3934" s="22" t="s">
        <v>3740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4</v>
      </c>
      <c r="H3935" s="29"/>
      <c r="I3935" s="204" t="str">
        <f t="shared" si="1173"/>
        <v>Q1</v>
      </c>
      <c r="J3935" s="188" t="s">
        <v>3696</v>
      </c>
      <c r="K3935" s="29" t="s">
        <v>3697</v>
      </c>
      <c r="L3935" s="24" t="s">
        <v>3695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86420.25</v>
      </c>
      <c r="AD3935" s="169">
        <v>0.1085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33837010.062831856</v>
      </c>
      <c r="AJ3935" s="200">
        <f t="shared" si="1195"/>
        <v>4543880.8880544249</v>
      </c>
      <c r="AK3935" s="201">
        <f t="shared" si="1176"/>
        <v>0.1342873049249004</v>
      </c>
      <c r="AL3935" s="24"/>
      <c r="AM3935" s="24"/>
      <c r="AN3935" s="24"/>
      <c r="AO3935" s="24"/>
      <c r="AP3935" s="165" t="str">
        <f t="shared" si="1177"/>
        <v>20254</v>
      </c>
      <c r="AQ3935" s="203" t="str">
        <f t="shared" si="1178"/>
        <v>20254JPY</v>
      </c>
      <c r="AR3935" s="206" t="str">
        <f t="shared" si="1179"/>
        <v>YAMAHA_Mounter</v>
      </c>
      <c r="AS3935" s="22">
        <f t="shared" si="1180"/>
        <v>2</v>
      </c>
      <c r="AT3935" s="24" t="str">
        <f t="shared" si="1181"/>
        <v>0-3 months</v>
      </c>
      <c r="AU3935" s="22" t="s">
        <v>3740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4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3696</v>
      </c>
      <c r="K3936" s="29" t="s">
        <v>3697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48029.494275000005</v>
      </c>
      <c r="AD3936" s="169">
        <v>0.1085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33837010.062831856</v>
      </c>
      <c r="AJ3936" s="200">
        <f t="shared" si="1195"/>
        <v>4543880.8880544249</v>
      </c>
      <c r="AK3936" s="201">
        <f t="shared" ref="AK3936:AK3994" si="1202">IF(AJ3936&gt;0,AJ3936/AI3936,"")</f>
        <v>0.1342873049249004</v>
      </c>
      <c r="AL3936" s="24"/>
      <c r="AM3936" s="24"/>
      <c r="AN3936" s="24"/>
      <c r="AO3936" s="24"/>
      <c r="AP3936" s="165" t="str">
        <f t="shared" ref="AP3936:AP3996" si="1203">IF(F3936="","",F3936&amp;G3936)</f>
        <v>20254</v>
      </c>
      <c r="AQ3936" s="203" t="str">
        <f t="shared" ref="AQ3936:AQ3996" si="1204">IF(W3936="","",F3936&amp;G3936&amp;W3936)</f>
        <v>20254JPY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2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3740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4</v>
      </c>
      <c r="H3937" s="29"/>
      <c r="I3937" s="204" t="str">
        <f t="shared" si="1199"/>
        <v>Q1</v>
      </c>
      <c r="J3937" s="188" t="s">
        <v>3696</v>
      </c>
      <c r="K3937" s="29" t="s">
        <v>3697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48029.494275000005</v>
      </c>
      <c r="AD3937" s="169">
        <v>0.1085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33837010.062831856</v>
      </c>
      <c r="AJ3937" s="200">
        <f t="shared" si="1195"/>
        <v>4543880.8880544249</v>
      </c>
      <c r="AK3937" s="201">
        <f t="shared" si="1202"/>
        <v>0.1342873049249004</v>
      </c>
      <c r="AL3937" s="24"/>
      <c r="AM3937" s="24"/>
      <c r="AN3937" s="24"/>
      <c r="AO3937" s="24"/>
      <c r="AP3937" s="165" t="str">
        <f t="shared" si="1203"/>
        <v>20254</v>
      </c>
      <c r="AQ3937" s="203" t="str">
        <f t="shared" si="1204"/>
        <v>20254JPY</v>
      </c>
      <c r="AR3937" s="206" t="str">
        <f t="shared" si="1205"/>
        <v>YAMAHA_Mounter</v>
      </c>
      <c r="AS3937" s="22">
        <f t="shared" si="1206"/>
        <v>2</v>
      </c>
      <c r="AT3937" s="24" t="str">
        <f t="shared" si="1207"/>
        <v>0-3 months</v>
      </c>
      <c r="AU3937" s="22" t="s">
        <v>3740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3698</v>
      </c>
      <c r="K3938" s="29" t="s">
        <v>3699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3740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3700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3700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3700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3701</v>
      </c>
      <c r="K3942" s="29" t="s">
        <v>3703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2169585.7949823011</v>
      </c>
      <c r="AK3942" s="201">
        <f t="shared" si="1202"/>
        <v>0.11857689524945281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3702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80069.861946902674</v>
      </c>
      <c r="AD3943" s="169">
        <v>0.1042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33837010.062831856</v>
      </c>
      <c r="AJ3943" s="200">
        <f t="shared" si="1195"/>
        <v>4543880.8880544249</v>
      </c>
      <c r="AK3943" s="201">
        <f t="shared" si="1202"/>
        <v>0.1342873049249004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3702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71173.210619469042</v>
      </c>
      <c r="AD3944" s="169">
        <v>0.1042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33837010.062831856</v>
      </c>
      <c r="AJ3944" s="200">
        <f t="shared" si="1195"/>
        <v>4543880.8880544249</v>
      </c>
      <c r="AK3944" s="201">
        <f t="shared" si="1202"/>
        <v>0.1342873049249004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3704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3740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3705</v>
      </c>
      <c r="K3946" s="29" t="s">
        <v>3706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3705</v>
      </c>
      <c r="K3947" s="29" t="s">
        <v>3706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3707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2169585.7949823011</v>
      </c>
      <c r="AK3948" s="201">
        <f t="shared" si="1202"/>
        <v>0.11857689524945281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3746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3707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2169585.7949823011</v>
      </c>
      <c r="AK3949" s="201">
        <f t="shared" si="1202"/>
        <v>0.11857689524945281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3746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3708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2169585.7949823011</v>
      </c>
      <c r="AK3950" s="201">
        <f t="shared" si="1202"/>
        <v>0.11857689524945281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3746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3708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2169585.7949823011</v>
      </c>
      <c r="AK3951" s="201">
        <f t="shared" si="1202"/>
        <v>0.11857689524945281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3746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4</v>
      </c>
      <c r="H3952" s="29"/>
      <c r="I3952" s="204" t="str">
        <f t="shared" si="1199"/>
        <v>Q1</v>
      </c>
      <c r="J3952" s="188" t="s">
        <v>3752</v>
      </c>
      <c r="K3952" s="29" t="s">
        <v>3753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407000</v>
      </c>
      <c r="Y3952" s="195" t="str">
        <f t="shared" si="1185"/>
        <v>1.13</v>
      </c>
      <c r="Z3952" s="196">
        <f t="shared" si="1184"/>
        <v>407000</v>
      </c>
      <c r="AA3952" s="22">
        <v>1.0720000000000001</v>
      </c>
      <c r="AB3952" s="197">
        <f t="shared" si="1196"/>
        <v>386109.73451327439</v>
      </c>
      <c r="AC3952" s="198">
        <f t="shared" si="1200"/>
        <v>33707.379823008858</v>
      </c>
      <c r="AD3952" s="169">
        <v>8.7300000000000003E-2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33837010.062831856</v>
      </c>
      <c r="AJ3952" s="200">
        <f t="shared" si="1195"/>
        <v>4543880.8880544249</v>
      </c>
      <c r="AK3952" s="201">
        <f t="shared" si="1202"/>
        <v>0.1342873049249004</v>
      </c>
      <c r="AL3952" s="24"/>
      <c r="AM3952" s="24"/>
      <c r="AN3952" s="24"/>
      <c r="AO3952" s="24"/>
      <c r="AP3952" s="165" t="str">
        <f t="shared" si="1203"/>
        <v>20254</v>
      </c>
      <c r="AQ3952" s="203" t="str">
        <f t="shared" si="1204"/>
        <v>20254RMB</v>
      </c>
      <c r="AR3952" s="206" t="str">
        <f t="shared" si="1205"/>
        <v>YAMAHA_Mounter</v>
      </c>
      <c r="AS3952" s="22">
        <f t="shared" si="1206"/>
        <v>2</v>
      </c>
      <c r="AT3952" s="24" t="str">
        <f t="shared" si="1207"/>
        <v>0-3 months</v>
      </c>
      <c r="AU3952" s="22" t="s">
        <v>3746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4</v>
      </c>
      <c r="H3953" s="29"/>
      <c r="I3953" s="204" t="str">
        <f t="shared" si="1199"/>
        <v>Q1</v>
      </c>
      <c r="J3953" s="188" t="s">
        <v>3752</v>
      </c>
      <c r="K3953" s="29" t="s">
        <v>3753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407000</v>
      </c>
      <c r="Y3953" s="195" t="str">
        <f t="shared" si="1185"/>
        <v>1.13</v>
      </c>
      <c r="Z3953" s="196">
        <f t="shared" si="1184"/>
        <v>407000</v>
      </c>
      <c r="AA3953" s="22">
        <v>1.0720000000000001</v>
      </c>
      <c r="AB3953" s="197">
        <f t="shared" si="1196"/>
        <v>386109.73451327439</v>
      </c>
      <c r="AC3953" s="198">
        <f t="shared" si="1200"/>
        <v>33707.379823008858</v>
      </c>
      <c r="AD3953" s="169">
        <v>8.7300000000000003E-2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33837010.062831856</v>
      </c>
      <c r="AJ3953" s="200">
        <f t="shared" si="1195"/>
        <v>4543880.8880544249</v>
      </c>
      <c r="AK3953" s="201">
        <f t="shared" si="1202"/>
        <v>0.1342873049249004</v>
      </c>
      <c r="AL3953" s="24"/>
      <c r="AM3953" s="24"/>
      <c r="AN3953" s="24"/>
      <c r="AO3953" s="24"/>
      <c r="AP3953" s="165" t="str">
        <f t="shared" si="1203"/>
        <v>20254</v>
      </c>
      <c r="AQ3953" s="203" t="str">
        <f t="shared" si="1204"/>
        <v>20254RMB</v>
      </c>
      <c r="AR3953" s="206" t="str">
        <f t="shared" si="1205"/>
        <v>YAMAHA_Mounter</v>
      </c>
      <c r="AS3953" s="22">
        <f t="shared" si="1206"/>
        <v>2</v>
      </c>
      <c r="AT3953" s="24" t="str">
        <f t="shared" si="1207"/>
        <v>0-3 months</v>
      </c>
      <c r="AU3953" s="22" t="s">
        <v>3746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3710</v>
      </c>
      <c r="K3954" s="29" t="s">
        <v>3711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5.5599999999999997E-2</v>
      </c>
      <c r="AB3954" s="197">
        <f t="shared" si="1196"/>
        <v>454808</v>
      </c>
      <c r="AC3954" s="198">
        <f t="shared" si="1200"/>
        <v>54576.959999999999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25626736.530031856</v>
      </c>
      <c r="AJ3954" s="200">
        <f t="shared" si="1195"/>
        <v>3075208.3836038229</v>
      </c>
      <c r="AK3954" s="201">
        <f t="shared" si="1202"/>
        <v>0.12000000000000001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3740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3709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2169585.7949823011</v>
      </c>
      <c r="AK3955" s="201">
        <f t="shared" si="1202"/>
        <v>0.11857689524945281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3746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3709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2169585.7949823011</v>
      </c>
      <c r="AK3956" s="201">
        <f t="shared" si="1202"/>
        <v>0.11857689524945281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3746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3712</v>
      </c>
      <c r="K3957" s="164" t="s">
        <v>3714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2169585.7949823011</v>
      </c>
      <c r="AK3957" s="201">
        <f t="shared" si="1202"/>
        <v>0.11857689524945281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3712</v>
      </c>
      <c r="K3958" s="164" t="s">
        <v>3714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2169585.7949823011</v>
      </c>
      <c r="AK3958" s="201">
        <f t="shared" si="1202"/>
        <v>0.11857689524945281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3712</v>
      </c>
      <c r="K3959" s="164" t="s">
        <v>3714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2169585.7949823011</v>
      </c>
      <c r="AK3959" s="201">
        <f t="shared" si="1202"/>
        <v>0.11857689524945281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6</v>
      </c>
      <c r="H3960" s="29"/>
      <c r="I3960" s="204" t="str">
        <f t="shared" si="1199"/>
        <v>Q1</v>
      </c>
      <c r="J3960" s="188" t="s">
        <v>3713</v>
      </c>
      <c r="K3960" s="164" t="s">
        <v>3715</v>
      </c>
      <c r="L3960" s="24" t="s">
        <v>3695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1.0669999999999999</v>
      </c>
      <c r="AB3960" s="197">
        <f t="shared" si="1196"/>
        <v>708185.84070796473</v>
      </c>
      <c r="AC3960" s="198">
        <f t="shared" si="1200"/>
        <v>84982.300884955766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18781768.006017696</v>
      </c>
      <c r="AJ3960" s="200">
        <f t="shared" si="1195"/>
        <v>2253812.1607221244</v>
      </c>
      <c r="AK3960" s="201">
        <f t="shared" si="1202"/>
        <v>0.12000000000000005</v>
      </c>
      <c r="AL3960" s="24"/>
      <c r="AM3960" s="24"/>
      <c r="AN3960" s="24"/>
      <c r="AO3960" s="24"/>
      <c r="AP3960" s="165" t="str">
        <f t="shared" si="1203"/>
        <v>20256</v>
      </c>
      <c r="AQ3960" s="203" t="str">
        <f t="shared" si="1204"/>
        <v>20256RMB</v>
      </c>
      <c r="AR3960" s="206" t="str">
        <f t="shared" si="1205"/>
        <v>YAMAHA_Mounter</v>
      </c>
      <c r="AS3960" s="22">
        <f t="shared" si="1206"/>
        <v>4</v>
      </c>
      <c r="AT3960" s="24" t="str">
        <f t="shared" si="1207"/>
        <v>4-6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3713</v>
      </c>
      <c r="K3961" s="164" t="s">
        <v>3715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1.0669999999999999</v>
      </c>
      <c r="AB3961" s="197">
        <f t="shared" si="1196"/>
        <v>396584.0707964602</v>
      </c>
      <c r="AC3961" s="198">
        <f t="shared" si="1200"/>
        <v>47590.088495575226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25626736.530031856</v>
      </c>
      <c r="AJ3961" s="200">
        <f t="shared" si="1195"/>
        <v>3075208.3836038229</v>
      </c>
      <c r="AK3961" s="201">
        <f t="shared" si="1202"/>
        <v>0.12000000000000001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3716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2169585.7949823011</v>
      </c>
      <c r="AK3962" s="201">
        <f t="shared" si="1202"/>
        <v>0.11857689524945281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3746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3716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2169585.7949823011</v>
      </c>
      <c r="AK3963" s="201">
        <f t="shared" si="1202"/>
        <v>0.11857689524945281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3746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3717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2169585.7949823011</v>
      </c>
      <c r="AK3964" s="201">
        <f t="shared" si="1202"/>
        <v>0.11857689524945281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3718</v>
      </c>
      <c r="K3965" s="29" t="s">
        <v>3697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48632.750442477882</v>
      </c>
      <c r="AD3965" s="169">
        <v>0.10680000000000001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33837010.062831856</v>
      </c>
      <c r="AJ3965" s="200">
        <f t="shared" si="1195"/>
        <v>4543880.8880544249</v>
      </c>
      <c r="AK3965" s="201">
        <f t="shared" si="1202"/>
        <v>0.1342873049249004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3746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3718</v>
      </c>
      <c r="K3966" s="29" t="s">
        <v>3697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48632.750442477882</v>
      </c>
      <c r="AD3966" s="169">
        <v>0.10680000000000001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33837010.062831856</v>
      </c>
      <c r="AJ3966" s="200">
        <f t="shared" si="1195"/>
        <v>4543880.8880544249</v>
      </c>
      <c r="AK3966" s="201">
        <f t="shared" si="1202"/>
        <v>0.1342873049249004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3746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3719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2169585.7949823011</v>
      </c>
      <c r="AK3967" s="201">
        <f t="shared" si="1202"/>
        <v>0.11857689524945281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3746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3719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2169585.7949823011</v>
      </c>
      <c r="AK3968" s="201">
        <f t="shared" si="1202"/>
        <v>0.11857689524945281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3746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3721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2169585.7949823011</v>
      </c>
      <c r="AK3969" s="201">
        <f t="shared" si="1202"/>
        <v>0.11857689524945281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3720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2169585.7949823011</v>
      </c>
      <c r="AK3970" s="201">
        <f t="shared" si="1202"/>
        <v>0.11857689524945281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4</v>
      </c>
      <c r="H3971" s="29"/>
      <c r="I3971" s="204" t="str">
        <f t="shared" si="1199"/>
        <v>Q1</v>
      </c>
      <c r="J3971" s="188" t="s">
        <v>3722</v>
      </c>
      <c r="K3971" s="237" t="s">
        <v>3723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61094.513274336299</v>
      </c>
      <c r="AD3971" s="169">
        <v>0.1288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33837010.062831856</v>
      </c>
      <c r="AJ3971" s="200">
        <f t="shared" si="1195"/>
        <v>4543880.8880544249</v>
      </c>
      <c r="AK3971" s="201">
        <f t="shared" si="1202"/>
        <v>0.1342873049249004</v>
      </c>
      <c r="AL3971" s="24"/>
      <c r="AM3971" s="24"/>
      <c r="AN3971" s="24"/>
      <c r="AO3971" s="24"/>
      <c r="AP3971" s="165" t="str">
        <f t="shared" si="1203"/>
        <v>20254</v>
      </c>
      <c r="AQ3971" s="203" t="str">
        <f t="shared" si="1204"/>
        <v>20254RMB</v>
      </c>
      <c r="AR3971" s="206" t="str">
        <f t="shared" si="1205"/>
        <v>YAMAHA_Mounter</v>
      </c>
      <c r="AS3971" s="22">
        <f t="shared" si="1206"/>
        <v>1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3724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2169585.7949823011</v>
      </c>
      <c r="AK3976" s="201">
        <f t="shared" ref="AK3976:AK3990" si="1228">IF(AJ3976&gt;0,AJ3976/AI3976,"")</f>
        <v>0.11857689524945281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3746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3725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2169585.7949823011</v>
      </c>
      <c r="AK3977" s="201">
        <f t="shared" si="1228"/>
        <v>0.11857689524945281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3740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3726</v>
      </c>
      <c r="K3978" s="29" t="s">
        <v>3727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2169585.7949823011</v>
      </c>
      <c r="AK3978" s="201">
        <f t="shared" si="1228"/>
        <v>0.11857689524945281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3740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4</v>
      </c>
      <c r="H3979" s="29"/>
      <c r="I3979" s="204" t="str">
        <f t="shared" si="1212"/>
        <v>Q1</v>
      </c>
      <c r="J3979" s="188" t="s">
        <v>3728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35194.993274336288</v>
      </c>
      <c r="AD3979" s="169">
        <v>9.4399999999999998E-2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33837010.062831856</v>
      </c>
      <c r="AJ3979" s="200">
        <f t="shared" ref="AJ3979:AJ4042" si="1235">IF(P3979="C66 SERVICE","",SUMIFS(AC:AC,F:F,F3979,G:G,G3979,E:E,E3979))</f>
        <v>4543880.8880544249</v>
      </c>
      <c r="AK3979" s="201">
        <f t="shared" si="1228"/>
        <v>0.1342873049249004</v>
      </c>
      <c r="AL3979" s="24"/>
      <c r="AM3979" s="24"/>
      <c r="AN3979" s="24"/>
      <c r="AO3979" s="24"/>
      <c r="AP3979" s="165" t="str">
        <f t="shared" si="1229"/>
        <v>20254</v>
      </c>
      <c r="AQ3979" s="203" t="str">
        <f t="shared" si="1230"/>
        <v>20254RMB</v>
      </c>
      <c r="AR3979" s="206" t="str">
        <f t="shared" si="1231"/>
        <v>YAMAHA_Mounter</v>
      </c>
      <c r="AS3979" s="22">
        <f t="shared" si="1232"/>
        <v>1</v>
      </c>
      <c r="AT3979" s="24" t="str">
        <f t="shared" si="1233"/>
        <v>0-3 months</v>
      </c>
      <c r="AU3979" s="22" t="s">
        <v>3746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4</v>
      </c>
      <c r="H3980" s="29"/>
      <c r="I3980" s="204" t="str">
        <f t="shared" si="1212"/>
        <v>Q1</v>
      </c>
      <c r="J3980" s="188" t="s">
        <v>3728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35194.993274336288</v>
      </c>
      <c r="AD3980" s="169">
        <v>9.4399999999999998E-2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33837010.062831856</v>
      </c>
      <c r="AJ3980" s="200">
        <f t="shared" si="1235"/>
        <v>4543880.8880544249</v>
      </c>
      <c r="AK3980" s="201">
        <f t="shared" si="1228"/>
        <v>0.1342873049249004</v>
      </c>
      <c r="AL3980" s="24"/>
      <c r="AM3980" s="24"/>
      <c r="AN3980" s="24"/>
      <c r="AO3980" s="24"/>
      <c r="AP3980" s="165" t="str">
        <f t="shared" si="1229"/>
        <v>20254</v>
      </c>
      <c r="AQ3980" s="203" t="str">
        <f t="shared" si="1230"/>
        <v>20254RMB</v>
      </c>
      <c r="AR3980" s="206" t="str">
        <f t="shared" si="1231"/>
        <v>YAMAHA_Mounter</v>
      </c>
      <c r="AS3980" s="22">
        <f t="shared" si="1232"/>
        <v>1</v>
      </c>
      <c r="AT3980" s="24" t="str">
        <f t="shared" si="1233"/>
        <v>0-3 months</v>
      </c>
      <c r="AU3980" s="22" t="s">
        <v>3746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4</v>
      </c>
      <c r="H3981" s="29"/>
      <c r="I3981" s="204" t="str">
        <f t="shared" si="1212"/>
        <v>Q1</v>
      </c>
      <c r="J3981" s="188" t="s">
        <v>3728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35194.993274336288</v>
      </c>
      <c r="AD3981" s="169">
        <v>9.4399999999999998E-2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33837010.062831856</v>
      </c>
      <c r="AJ3981" s="200">
        <f t="shared" si="1235"/>
        <v>4543880.8880544249</v>
      </c>
      <c r="AK3981" s="201">
        <f t="shared" si="1228"/>
        <v>0.1342873049249004</v>
      </c>
      <c r="AL3981" s="24"/>
      <c r="AM3981" s="24"/>
      <c r="AN3981" s="24"/>
      <c r="AO3981" s="24"/>
      <c r="AP3981" s="165" t="str">
        <f t="shared" si="1229"/>
        <v>20254</v>
      </c>
      <c r="AQ3981" s="203" t="str">
        <f t="shared" si="1230"/>
        <v>20254RMB</v>
      </c>
      <c r="AR3981" s="206" t="str">
        <f t="shared" si="1231"/>
        <v>YAMAHA_Mounter</v>
      </c>
      <c r="AS3981" s="22">
        <f t="shared" si="1232"/>
        <v>1</v>
      </c>
      <c r="AT3981" s="24" t="str">
        <f t="shared" si="1233"/>
        <v>0-3 months</v>
      </c>
      <c r="AU3981" s="22" t="s">
        <v>3746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3729</v>
      </c>
      <c r="K3982" s="29" t="s">
        <v>3730</v>
      </c>
      <c r="L3982" s="24" t="s">
        <v>3695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90645.663716814175</v>
      </c>
      <c r="AD3982" s="169">
        <v>9.7500000000000003E-2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33837010.062831856</v>
      </c>
      <c r="AJ3982" s="200">
        <f t="shared" si="1235"/>
        <v>4543880.8880544249</v>
      </c>
      <c r="AK3982" s="201">
        <f t="shared" si="1228"/>
        <v>0.1342873049249004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3746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3729</v>
      </c>
      <c r="K3983" s="29" t="s">
        <v>3730</v>
      </c>
      <c r="L3983" s="24" t="s">
        <v>3695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90645.663716814175</v>
      </c>
      <c r="AD3983" s="169">
        <v>9.7500000000000003E-2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33837010.062831856</v>
      </c>
      <c r="AJ3983" s="200">
        <f t="shared" si="1235"/>
        <v>4543880.8880544249</v>
      </c>
      <c r="AK3983" s="201">
        <f t="shared" si="1228"/>
        <v>0.1342873049249004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3746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4</v>
      </c>
      <c r="H3984" s="29"/>
      <c r="I3984" s="204" t="str">
        <f t="shared" si="1212"/>
        <v>Q1</v>
      </c>
      <c r="J3984" s="188" t="s">
        <v>3729</v>
      </c>
      <c r="K3984" s="29" t="s">
        <v>3730</v>
      </c>
      <c r="L3984" s="24" t="s">
        <v>3695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90645.663716814175</v>
      </c>
      <c r="AD3984" s="169">
        <v>9.7500000000000003E-2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33837010.062831856</v>
      </c>
      <c r="AJ3984" s="200">
        <f t="shared" si="1235"/>
        <v>4543880.8880544249</v>
      </c>
      <c r="AK3984" s="201">
        <f t="shared" si="1228"/>
        <v>0.1342873049249004</v>
      </c>
      <c r="AL3984" s="24"/>
      <c r="AM3984" s="24"/>
      <c r="AN3984" s="24"/>
      <c r="AO3984" s="24"/>
      <c r="AP3984" s="165" t="str">
        <f t="shared" si="1229"/>
        <v>20254</v>
      </c>
      <c r="AQ3984" s="203" t="str">
        <f t="shared" si="1230"/>
        <v>20254RMB</v>
      </c>
      <c r="AR3984" s="206" t="str">
        <f t="shared" si="1231"/>
        <v>YAMAHA_Mounter</v>
      </c>
      <c r="AS3984" s="22">
        <f t="shared" si="1206"/>
        <v>1</v>
      </c>
      <c r="AT3984" s="24" t="str">
        <f t="shared" si="1207"/>
        <v>0-3 months</v>
      </c>
      <c r="AU3984" s="22" t="s">
        <v>3746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3729</v>
      </c>
      <c r="K3985" s="29" t="s">
        <v>3730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82857.743362831854</v>
      </c>
      <c r="AD3985" s="169">
        <v>9.7500000000000003E-2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2169585.7949823011</v>
      </c>
      <c r="AK3985" s="201">
        <f t="shared" si="1228"/>
        <v>0.11857689524945281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3746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3729</v>
      </c>
      <c r="K3986" s="29" t="s">
        <v>3730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62603.628318584073</v>
      </c>
      <c r="AD3986" s="169">
        <v>9.7500000000000003E-2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2169585.7949823011</v>
      </c>
      <c r="AK3986" s="201">
        <f t="shared" si="1228"/>
        <v>0.11857689524945281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3746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3729</v>
      </c>
      <c r="K3987" s="29" t="s">
        <v>3730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62603.628318584073</v>
      </c>
      <c r="AD3987" s="169">
        <v>9.7500000000000003E-2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2169585.7949823011</v>
      </c>
      <c r="AK3987" s="201">
        <f t="shared" si="1228"/>
        <v>0.11857689524945281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3746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5</v>
      </c>
      <c r="H3988" s="29"/>
      <c r="I3988" s="204" t="str">
        <f t="shared" si="1199"/>
        <v>Q1</v>
      </c>
      <c r="J3988" s="188" t="s">
        <v>3731</v>
      </c>
      <c r="K3988" s="29" t="s">
        <v>3732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1.0669999999999999</v>
      </c>
      <c r="AB3988" s="197">
        <f t="shared" si="1236"/>
        <v>387141.59292035404</v>
      </c>
      <c r="AC3988" s="198">
        <f t="shared" si="1200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25626736.530031856</v>
      </c>
      <c r="AJ3988" s="200">
        <f t="shared" si="1235"/>
        <v>3075208.3836038229</v>
      </c>
      <c r="AK3988" s="201">
        <f t="shared" si="1228"/>
        <v>0.12000000000000001</v>
      </c>
      <c r="AL3988" s="24"/>
      <c r="AM3988" s="24"/>
      <c r="AN3988" s="24"/>
      <c r="AO3988" s="24"/>
      <c r="AP3988" s="165" t="str">
        <f t="shared" si="1203"/>
        <v>20255</v>
      </c>
      <c r="AQ3988" s="203" t="str">
        <f t="shared" si="1204"/>
        <v>20255RMB</v>
      </c>
      <c r="AR3988" s="206" t="str">
        <f t="shared" si="1205"/>
        <v>YAMAHA_Mounter</v>
      </c>
      <c r="AS3988" s="22">
        <f t="shared" si="1206"/>
        <v>2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3733</v>
      </c>
      <c r="K3989" s="29" t="s">
        <v>1446</v>
      </c>
      <c r="L3989" s="24" t="s">
        <v>3734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2169585.7949823011</v>
      </c>
      <c r="AK3989" s="201">
        <f t="shared" si="1228"/>
        <v>0.11857689524945281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3735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3736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2169585.7949823011</v>
      </c>
      <c r="AK3990" s="201">
        <f t="shared" si="1228"/>
        <v>0.11857689524945281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3746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3737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2169585.7949823011</v>
      </c>
      <c r="AK3991" s="201">
        <f t="shared" si="1202"/>
        <v>0.11857689524945281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3746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4</v>
      </c>
      <c r="H3992" s="29"/>
      <c r="I3992" s="204" t="str">
        <f t="shared" si="1199"/>
        <v>Q1</v>
      </c>
      <c r="J3992" s="188" t="s">
        <v>3728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35194.993274336288</v>
      </c>
      <c r="AD3992" s="169">
        <v>9.4399999999999998E-2</v>
      </c>
      <c r="AE3992" s="199">
        <f t="shared" si="1201"/>
        <v>0</v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34"/>
        <v>33837010.062831856</v>
      </c>
      <c r="AJ3992" s="200">
        <f t="shared" si="1235"/>
        <v>4543880.8880544249</v>
      </c>
      <c r="AK3992" s="201">
        <f t="shared" si="1202"/>
        <v>0.1342873049249004</v>
      </c>
      <c r="AL3992" s="24"/>
      <c r="AM3992" s="24"/>
      <c r="AN3992" s="24"/>
      <c r="AO3992" s="24"/>
      <c r="AP3992" s="165" t="str">
        <f t="shared" si="1203"/>
        <v>20254</v>
      </c>
      <c r="AQ3992" s="203" t="str">
        <f t="shared" si="1204"/>
        <v>20254RMB</v>
      </c>
      <c r="AR3992" s="206" t="str">
        <f t="shared" si="1205"/>
        <v>YAMAHA_Mounter</v>
      </c>
      <c r="AS3992" s="22">
        <f t="shared" si="1206"/>
        <v>1</v>
      </c>
      <c r="AT3992" s="24" t="str">
        <f t="shared" si="1207"/>
        <v>0-3 months</v>
      </c>
      <c r="AU3992" s="22" t="s">
        <v>3746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4</v>
      </c>
      <c r="H3993" s="29"/>
      <c r="I3993" s="204" t="str">
        <f t="shared" si="1199"/>
        <v>Q1</v>
      </c>
      <c r="J3993" s="188" t="s">
        <v>3728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35194.993274336288</v>
      </c>
      <c r="AD3993" s="169">
        <v>9.4399999999999998E-2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33837010.062831856</v>
      </c>
      <c r="AJ3993" s="200">
        <f t="shared" si="1235"/>
        <v>4543880.8880544249</v>
      </c>
      <c r="AK3993" s="201">
        <f t="shared" si="1202"/>
        <v>0.1342873049249004</v>
      </c>
      <c r="AL3993" s="24"/>
      <c r="AM3993" s="24"/>
      <c r="AN3993" s="24"/>
      <c r="AO3993" s="24"/>
      <c r="AP3993" s="165" t="str">
        <f t="shared" si="1203"/>
        <v>20254</v>
      </c>
      <c r="AQ3993" s="203" t="str">
        <f t="shared" si="1204"/>
        <v>20254RMB</v>
      </c>
      <c r="AR3993" s="206" t="str">
        <f t="shared" si="1205"/>
        <v>YAMAHA_Mounter</v>
      </c>
      <c r="AS3993" s="22">
        <f t="shared" si="1206"/>
        <v>1</v>
      </c>
      <c r="AT3993" s="24" t="str">
        <f t="shared" si="1207"/>
        <v>0-3 months</v>
      </c>
      <c r="AU3993" s="22" t="s">
        <v>3746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3750</v>
      </c>
      <c r="K3994" s="29" t="s">
        <v>91</v>
      </c>
      <c r="L3994" s="24" t="s">
        <v>3695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1.0669999999999999</v>
      </c>
      <c r="AB3994" s="197">
        <f t="shared" si="1236"/>
        <v>745375.9840707964</v>
      </c>
      <c r="AC3994" s="198">
        <f t="shared" si="1200"/>
        <v>89445.118088495568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25626736.530031856</v>
      </c>
      <c r="AJ3994" s="200">
        <f t="shared" si="1235"/>
        <v>3075208.3836038229</v>
      </c>
      <c r="AK3994" s="201">
        <f t="shared" si="1202"/>
        <v>0.12000000000000001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3750</v>
      </c>
      <c r="K3995" s="29" t="s">
        <v>91</v>
      </c>
      <c r="L3995" s="24" t="s">
        <v>3695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1.0669999999999999</v>
      </c>
      <c r="AB3995" s="197">
        <f t="shared" ref="AB3995:AB4001" si="1240">IF(AND(R3995&lt;&gt;"C66",R3995&lt;&gt;""),Z3995/Y3995*AA3995,"")</f>
        <v>745375.9840707964</v>
      </c>
      <c r="AC3995" s="198">
        <f t="shared" ref="AC3995:AC4001" si="1241">IF(R3995&lt;&gt;"",AB3995*AD3995,"")</f>
        <v>89445.118088495568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25626736.530031856</v>
      </c>
      <c r="AJ3995" s="200">
        <f t="shared" si="1235"/>
        <v>3075208.3836038229</v>
      </c>
      <c r="AK3995" s="201">
        <f t="shared" ref="AK3995:AK4001" si="1243">IF(AJ3995&gt;0,AJ3995/AI3995,"")</f>
        <v>0.12000000000000001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3750</v>
      </c>
      <c r="K3996" s="29" t="s">
        <v>91</v>
      </c>
      <c r="L3996" s="24" t="s">
        <v>3695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1.0669999999999999</v>
      </c>
      <c r="AB3996" s="197">
        <f t="shared" si="1240"/>
        <v>745375.9840707964</v>
      </c>
      <c r="AC3996" s="198">
        <f t="shared" si="1241"/>
        <v>89445.118088495568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25626736.530031856</v>
      </c>
      <c r="AJ3996" s="200">
        <f t="shared" si="1235"/>
        <v>3075208.3836038229</v>
      </c>
      <c r="AK3996" s="201">
        <f t="shared" si="1243"/>
        <v>0.12000000000000001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3750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1.0669999999999999</v>
      </c>
      <c r="AB3997" s="197">
        <f t="shared" si="1240"/>
        <v>467847.39557522128</v>
      </c>
      <c r="AC3997" s="198">
        <f t="shared" si="1241"/>
        <v>56141.687469026554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25626736.530031856</v>
      </c>
      <c r="AJ3997" s="200">
        <f t="shared" si="1235"/>
        <v>3075208.3836038229</v>
      </c>
      <c r="AK3997" s="201">
        <f t="shared" si="1243"/>
        <v>0.12000000000000001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3750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1.0669999999999999</v>
      </c>
      <c r="AB3998" s="197">
        <f t="shared" si="1240"/>
        <v>467847.39557522128</v>
      </c>
      <c r="AC3998" s="198">
        <f t="shared" si="1241"/>
        <v>56141.687469026554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25626736.530031856</v>
      </c>
      <c r="AJ3998" s="200">
        <f t="shared" si="1235"/>
        <v>3075208.3836038229</v>
      </c>
      <c r="AK3998" s="201">
        <f t="shared" si="1243"/>
        <v>0.12000000000000001</v>
      </c>
      <c r="AL3998" s="24"/>
      <c r="AM3998" s="24"/>
      <c r="AN3998" s="24"/>
      <c r="AO3998" s="24"/>
      <c r="AP3998" s="165" t="str">
        <f t="shared" ref="AP3998:AP4001" si="1244">IF(F3998="","",F3998&amp;G3998)</f>
        <v>20255</v>
      </c>
      <c r="AQ3998" s="203" t="str">
        <f t="shared" ref="AQ3998:AQ4001" si="1245">IF(W3998="","",F3998&amp;G3998&amp;W3998)</f>
        <v>20255RMB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2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3751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1.0669999999999999</v>
      </c>
      <c r="AB3999" s="197">
        <f t="shared" si="1240"/>
        <v>396584.0707964602</v>
      </c>
      <c r="AC3999" s="198">
        <f t="shared" si="1241"/>
        <v>47590.088495575226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25626736.530031856</v>
      </c>
      <c r="AJ3999" s="200">
        <f t="shared" si="1235"/>
        <v>3075208.3836038229</v>
      </c>
      <c r="AK3999" s="201">
        <f t="shared" si="1243"/>
        <v>0.12000000000000001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5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3751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1.0669999999999999</v>
      </c>
      <c r="AB4000" s="197">
        <f t="shared" si="1240"/>
        <v>396584.0707964602</v>
      </c>
      <c r="AC4000" s="198">
        <f t="shared" si="1241"/>
        <v>47590.088495575226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25626736.530031856</v>
      </c>
      <c r="AJ4000" s="200">
        <f t="shared" si="1235"/>
        <v>3075208.3836038229</v>
      </c>
      <c r="AK4000" s="201">
        <f t="shared" si="1243"/>
        <v>0.12000000000000001</v>
      </c>
      <c r="AL4000" s="24"/>
      <c r="AM4000" s="24"/>
      <c r="AN4000" s="24"/>
      <c r="AO4000" s="24"/>
      <c r="AP4000" s="165" t="str">
        <f t="shared" si="1244"/>
        <v>20255</v>
      </c>
      <c r="AQ4000" s="203" t="str">
        <f t="shared" si="1245"/>
        <v>20255RMB</v>
      </c>
      <c r="AR4000" s="206" t="str">
        <f t="shared" si="1246"/>
        <v>YAMAHA_Non_Mounter</v>
      </c>
      <c r="AS4000" s="22">
        <f t="shared" si="1247"/>
        <v>2</v>
      </c>
      <c r="AT4000" s="24" t="str">
        <f t="shared" si="1248"/>
        <v>0-3 months</v>
      </c>
      <c r="AU4000" s="22" t="s">
        <v>3240</v>
      </c>
    </row>
    <row r="4001" spans="1:47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5</v>
      </c>
      <c r="H4001" s="29"/>
      <c r="I4001" s="204" t="str">
        <f t="shared" si="1250"/>
        <v>Q1</v>
      </c>
      <c r="J4001" s="188" t="s">
        <v>3751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1.0669999999999999</v>
      </c>
      <c r="AB4001" s="197">
        <f t="shared" si="1240"/>
        <v>396584.0707964602</v>
      </c>
      <c r="AC4001" s="198">
        <f t="shared" si="1241"/>
        <v>47590.088495575226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25626736.530031856</v>
      </c>
      <c r="AJ4001" s="200">
        <f t="shared" si="1235"/>
        <v>3075208.3836038229</v>
      </c>
      <c r="AK4001" s="201">
        <f t="shared" si="1243"/>
        <v>0.12000000000000001</v>
      </c>
      <c r="AL4001" s="24"/>
      <c r="AM4001" s="24"/>
      <c r="AN4001" s="24"/>
      <c r="AO4001" s="24"/>
      <c r="AP4001" s="165" t="str">
        <f t="shared" si="1244"/>
        <v>20255</v>
      </c>
      <c r="AQ4001" s="203" t="str">
        <f t="shared" si="1245"/>
        <v>20255RMB</v>
      </c>
      <c r="AR4001" s="206" t="str">
        <f t="shared" si="1246"/>
        <v>YAMAHA_Non_Mounter</v>
      </c>
      <c r="AS4001" s="22">
        <f t="shared" si="1247"/>
        <v>2</v>
      </c>
      <c r="AT4001" s="24" t="str">
        <f t="shared" si="1248"/>
        <v>0-3 months</v>
      </c>
      <c r="AU4001" s="22" t="s">
        <v>3240</v>
      </c>
    </row>
    <row r="4002" spans="1:47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4</v>
      </c>
      <c r="H4002" s="29"/>
      <c r="I4002" s="204" t="str">
        <f t="shared" si="1250"/>
        <v>Q1</v>
      </c>
      <c r="J4002" s="188" t="s">
        <v>3754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61094.513274336299</v>
      </c>
      <c r="AD4002" s="169">
        <v>0.14000000000000001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33837010.062831856</v>
      </c>
      <c r="AJ4002" s="200">
        <f t="shared" si="1235"/>
        <v>4543880.8880544249</v>
      </c>
      <c r="AK4002" s="201">
        <f t="shared" ref="AK4002:AK4063" si="1257">IF(AJ4002&gt;0,AJ4002/AI4002,"")</f>
        <v>0.1342873049249004</v>
      </c>
      <c r="AL4002" s="24"/>
      <c r="AM4002" s="24"/>
      <c r="AN4002" s="24"/>
      <c r="AO4002" s="24"/>
      <c r="AP4002" s="165" t="str">
        <f t="shared" ref="AP4002:AP4063" si="1258">IF(F4002="","",F4002&amp;G4002)</f>
        <v>20254</v>
      </c>
      <c r="AQ4002" s="203" t="str">
        <f t="shared" ref="AQ4002:AQ4063" si="1259">IF(W4002="","",F4002&amp;G4002&amp;W4002)</f>
        <v>20254RMB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0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3746</v>
      </c>
    </row>
    <row r="4003" spans="1:47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4</v>
      </c>
      <c r="H4003" s="29"/>
      <c r="I4003" s="204" t="str">
        <f t="shared" si="1250"/>
        <v>Q1</v>
      </c>
      <c r="J4003" s="188" t="s">
        <v>3755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45746.0346902655</v>
      </c>
      <c r="AD4003" s="169">
        <v>0.1227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33837010.062831856</v>
      </c>
      <c r="AJ4003" s="200">
        <f t="shared" si="1235"/>
        <v>4543880.8880544249</v>
      </c>
      <c r="AK4003" s="201">
        <f t="shared" si="1257"/>
        <v>0.1342873049249004</v>
      </c>
      <c r="AL4003" s="24"/>
      <c r="AM4003" s="24"/>
      <c r="AN4003" s="24"/>
      <c r="AO4003" s="24"/>
      <c r="AP4003" s="165" t="str">
        <f t="shared" si="1258"/>
        <v>20254</v>
      </c>
      <c r="AQ4003" s="203" t="str">
        <f t="shared" si="1259"/>
        <v>20254RMB</v>
      </c>
      <c r="AR4003" s="206" t="str">
        <f t="shared" si="1260"/>
        <v>YAMAHA_Mounter</v>
      </c>
      <c r="AS4003" s="22">
        <f t="shared" si="1261"/>
        <v>0</v>
      </c>
      <c r="AT4003" s="24" t="str">
        <f t="shared" si="1262"/>
        <v>0-3 months</v>
      </c>
      <c r="AU4003" s="22" t="s">
        <v>3746</v>
      </c>
    </row>
    <row r="4004" spans="1:47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4</v>
      </c>
      <c r="H4004" s="29"/>
      <c r="I4004" s="204" t="str">
        <f t="shared" si="1250"/>
        <v>Q1</v>
      </c>
      <c r="J4004" s="188" t="s">
        <v>3755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77989.423008849582</v>
      </c>
      <c r="AD4004" s="169">
        <v>0.1227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33837010.062831856</v>
      </c>
      <c r="AJ4004" s="200">
        <f t="shared" si="1235"/>
        <v>4543880.8880544249</v>
      </c>
      <c r="AK4004" s="201">
        <f t="shared" si="1257"/>
        <v>0.1342873049249004</v>
      </c>
      <c r="AL4004" s="24"/>
      <c r="AM4004" s="24"/>
      <c r="AN4004" s="24"/>
      <c r="AO4004" s="24"/>
      <c r="AP4004" s="165" t="str">
        <f t="shared" si="1258"/>
        <v>20254</v>
      </c>
      <c r="AQ4004" s="203" t="str">
        <f t="shared" si="1259"/>
        <v>20254RMB</v>
      </c>
      <c r="AR4004" s="206" t="str">
        <f t="shared" si="1260"/>
        <v>YAMAHA_Mounter</v>
      </c>
      <c r="AS4004" s="22">
        <f t="shared" si="1261"/>
        <v>0</v>
      </c>
      <c r="AT4004" s="24" t="str">
        <f t="shared" si="1262"/>
        <v>0-3 months</v>
      </c>
      <c r="AU4004" s="22" t="s">
        <v>3746</v>
      </c>
    </row>
    <row r="4005" spans="1:47" ht="39.6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2169585.7949823011</v>
      </c>
      <c r="AK4005" s="201">
        <f t="shared" si="1257"/>
        <v>0.11857689524945281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9.6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2169585.7949823011</v>
      </c>
      <c r="AK4006" s="201">
        <f t="shared" si="1257"/>
        <v>0.11857689524945281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9.6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2169585.7949823011</v>
      </c>
      <c r="AK4007" s="201">
        <f t="shared" si="1257"/>
        <v>0.11857689524945281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9.6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2169585.7949823011</v>
      </c>
      <c r="AK4008" s="201">
        <f t="shared" si="1257"/>
        <v>0.11857689524945281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3756</v>
      </c>
      <c r="K4009" s="29" t="s">
        <v>3757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1.0669999999999999</v>
      </c>
      <c r="AB4009" s="197">
        <f t="shared" si="1254"/>
        <v>708185.84070796473</v>
      </c>
      <c r="AC4009" s="198">
        <f t="shared" si="1255"/>
        <v>84982.300884955766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18781768.006017696</v>
      </c>
      <c r="AJ4009" s="200">
        <f t="shared" si="1235"/>
        <v>2253812.1607221244</v>
      </c>
      <c r="AK4009" s="201">
        <f t="shared" si="1257"/>
        <v>0.12000000000000005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3756</v>
      </c>
      <c r="K4010" s="29" t="s">
        <v>3757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1.0669999999999999</v>
      </c>
      <c r="AB4010" s="197">
        <f t="shared" si="1254"/>
        <v>481566.37168141594</v>
      </c>
      <c r="AC4010" s="198">
        <f t="shared" si="1255"/>
        <v>57787.964601769912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18781768.006017696</v>
      </c>
      <c r="AJ4010" s="200">
        <f t="shared" si="1235"/>
        <v>2253812.1607221244</v>
      </c>
      <c r="AK4010" s="201">
        <f t="shared" si="1257"/>
        <v>0.12000000000000005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3756</v>
      </c>
      <c r="K4011" s="29" t="s">
        <v>3757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1.0669999999999999</v>
      </c>
      <c r="AB4011" s="197">
        <f t="shared" si="1254"/>
        <v>481566.37168141594</v>
      </c>
      <c r="AC4011" s="198">
        <f t="shared" si="1255"/>
        <v>57787.964601769912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18781768.006017696</v>
      </c>
      <c r="AJ4011" s="200">
        <f t="shared" si="1235"/>
        <v>2253812.1607221244</v>
      </c>
      <c r="AK4011" s="201">
        <f t="shared" si="1257"/>
        <v>0.12000000000000005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5</v>
      </c>
      <c r="H4012" s="29"/>
      <c r="I4012" s="204" t="str">
        <f t="shared" si="1250"/>
        <v>Q1</v>
      </c>
      <c r="J4012" s="188" t="s">
        <v>3758</v>
      </c>
      <c r="K4012" s="29" t="s">
        <v>3760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1.0669999999999999</v>
      </c>
      <c r="AB4012" s="197">
        <f t="shared" si="1254"/>
        <v>509893.80530973454</v>
      </c>
      <c r="AC4012" s="198">
        <f t="shared" si="1255"/>
        <v>61187.256637168146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25626736.530031856</v>
      </c>
      <c r="AJ4012" s="200">
        <f t="shared" si="1235"/>
        <v>3075208.3836038229</v>
      </c>
      <c r="AK4012" s="201">
        <f t="shared" si="1257"/>
        <v>0.12000000000000001</v>
      </c>
      <c r="AL4012" s="24"/>
      <c r="AM4012" s="24"/>
      <c r="AN4012" s="24"/>
      <c r="AO4012" s="24"/>
      <c r="AP4012" s="165" t="str">
        <f t="shared" si="1258"/>
        <v>20255</v>
      </c>
      <c r="AQ4012" s="203" t="str">
        <f t="shared" si="1259"/>
        <v>20255RMB</v>
      </c>
      <c r="AR4012" s="206" t="str">
        <f t="shared" si="1260"/>
        <v>YAMAHA_Mounter</v>
      </c>
      <c r="AS4012" s="22">
        <f t="shared" si="1261"/>
        <v>1</v>
      </c>
      <c r="AT4012" s="24" t="str">
        <f t="shared" si="1262"/>
        <v>0-3 months</v>
      </c>
      <c r="AU4012" s="22" t="s">
        <v>3240</v>
      </c>
    </row>
    <row r="4013" spans="1:47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5</v>
      </c>
      <c r="H4013" s="29"/>
      <c r="I4013" s="204" t="str">
        <f t="shared" si="1250"/>
        <v>Q1</v>
      </c>
      <c r="J4013" s="188" t="s">
        <v>3759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1.0669999999999999</v>
      </c>
      <c r="AB4013" s="197">
        <f t="shared" si="1254"/>
        <v>755398.23008849565</v>
      </c>
      <c r="AC4013" s="198">
        <f t="shared" si="1255"/>
        <v>90647.787610619474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25626736.530031856</v>
      </c>
      <c r="AJ4013" s="200">
        <f t="shared" si="1235"/>
        <v>3075208.3836038229</v>
      </c>
      <c r="AK4013" s="201">
        <f t="shared" si="1257"/>
        <v>0.12000000000000001</v>
      </c>
      <c r="AL4013" s="24"/>
      <c r="AM4013" s="24"/>
      <c r="AN4013" s="24"/>
      <c r="AO4013" s="24"/>
      <c r="AP4013" s="165" t="str">
        <f t="shared" si="1258"/>
        <v>20255</v>
      </c>
      <c r="AQ4013" s="203" t="str">
        <f t="shared" si="1259"/>
        <v>20255RMB</v>
      </c>
      <c r="AR4013" s="206" t="str">
        <f t="shared" si="1260"/>
        <v>YAMAHA_Mounter</v>
      </c>
      <c r="AS4013" s="22">
        <f t="shared" si="1261"/>
        <v>1</v>
      </c>
      <c r="AT4013" s="24" t="str">
        <f t="shared" si="1262"/>
        <v>0-3 months</v>
      </c>
      <c r="AU4013" s="22" t="s">
        <v>3240</v>
      </c>
    </row>
    <row r="4014" spans="1:47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5</v>
      </c>
      <c r="H4014" s="29"/>
      <c r="I4014" s="204" t="str">
        <f t="shared" si="1250"/>
        <v>Q1</v>
      </c>
      <c r="J4014" s="188" t="s">
        <v>3759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1.0669999999999999</v>
      </c>
      <c r="AB4014" s="197">
        <f t="shared" si="1254"/>
        <v>585433.62831858417</v>
      </c>
      <c r="AC4014" s="198">
        <f t="shared" si="1255"/>
        <v>70252.035398230102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25626736.530031856</v>
      </c>
      <c r="AJ4014" s="200">
        <f t="shared" si="1235"/>
        <v>3075208.3836038229</v>
      </c>
      <c r="AK4014" s="201">
        <f t="shared" si="1257"/>
        <v>0.12000000000000001</v>
      </c>
      <c r="AL4014" s="24"/>
      <c r="AM4014" s="24"/>
      <c r="AN4014" s="24"/>
      <c r="AO4014" s="24"/>
      <c r="AP4014" s="165" t="str">
        <f t="shared" si="1258"/>
        <v>20255</v>
      </c>
      <c r="AQ4014" s="203" t="str">
        <f t="shared" si="1259"/>
        <v>20255RMB</v>
      </c>
      <c r="AR4014" s="206" t="str">
        <f t="shared" si="1260"/>
        <v>YAMAHA_Mounter</v>
      </c>
      <c r="AS4014" s="22">
        <f t="shared" si="1261"/>
        <v>1</v>
      </c>
      <c r="AT4014" s="24" t="str">
        <f t="shared" si="1262"/>
        <v>0-3 months</v>
      </c>
      <c r="AU4014" s="22" t="s">
        <v>3240</v>
      </c>
    </row>
    <row r="4015" spans="1:47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3761</v>
      </c>
      <c r="K4015" s="29" t="s">
        <v>1590</v>
      </c>
      <c r="L4015" s="24" t="s">
        <v>3695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5.5599999999999997E-2</v>
      </c>
      <c r="AB4015" s="197">
        <f t="shared" si="1254"/>
        <v>1011919.9999999999</v>
      </c>
      <c r="AC4015" s="198">
        <f t="shared" si="1255"/>
        <v>121430.39999999998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18781768.006017696</v>
      </c>
      <c r="AJ4015" s="200">
        <f t="shared" si="1235"/>
        <v>2253812.1607221244</v>
      </c>
      <c r="AK4015" s="201">
        <f t="shared" si="1257"/>
        <v>0.12000000000000005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3741</v>
      </c>
    </row>
    <row r="4016" spans="1:47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3761</v>
      </c>
      <c r="K4016" s="29" t="s">
        <v>1590</v>
      </c>
      <c r="L4016" s="24" t="s">
        <v>3695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5.5599999999999997E-2</v>
      </c>
      <c r="AB4016" s="197">
        <f t="shared" si="1254"/>
        <v>1011919.9999999999</v>
      </c>
      <c r="AC4016" s="198">
        <f t="shared" si="1255"/>
        <v>121430.39999999998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18781768.006017696</v>
      </c>
      <c r="AJ4016" s="200">
        <f t="shared" si="1235"/>
        <v>2253812.1607221244</v>
      </c>
      <c r="AK4016" s="201">
        <f t="shared" si="1257"/>
        <v>0.12000000000000005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3741</v>
      </c>
    </row>
    <row r="4017" spans="1:47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3761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5.5599999999999997E-2</v>
      </c>
      <c r="AB4017" s="197">
        <f t="shared" si="1254"/>
        <v>668573.31999999995</v>
      </c>
      <c r="AC4017" s="198">
        <f t="shared" si="1255"/>
        <v>80228.798399999985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18781768.006017696</v>
      </c>
      <c r="AJ4017" s="200">
        <f t="shared" si="1235"/>
        <v>2253812.1607221244</v>
      </c>
      <c r="AK4017" s="201">
        <f t="shared" si="1257"/>
        <v>0.12000000000000005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3741</v>
      </c>
    </row>
    <row r="4018" spans="1:47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3762</v>
      </c>
      <c r="K4018" s="29" t="s">
        <v>1590</v>
      </c>
      <c r="L4018" s="24" t="s">
        <v>3695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5.5599999999999997E-2</v>
      </c>
      <c r="AB4018" s="197">
        <f t="shared" si="1254"/>
        <v>942753.6</v>
      </c>
      <c r="AC4018" s="198">
        <f t="shared" si="1255"/>
        <v>113130.43199999999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18781768.006017696</v>
      </c>
      <c r="AJ4018" s="200">
        <f t="shared" si="1235"/>
        <v>2253812.1607221244</v>
      </c>
      <c r="AK4018" s="201">
        <f t="shared" si="1257"/>
        <v>0.12000000000000005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3741</v>
      </c>
    </row>
    <row r="4019" spans="1:47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3762</v>
      </c>
      <c r="K4019" s="29" t="s">
        <v>1590</v>
      </c>
      <c r="L4019" s="24" t="s">
        <v>3695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5.5599999999999997E-2</v>
      </c>
      <c r="AB4019" s="197">
        <f t="shared" si="1254"/>
        <v>942753.6</v>
      </c>
      <c r="AC4019" s="198">
        <f t="shared" si="1255"/>
        <v>113130.43199999999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18781768.006017696</v>
      </c>
      <c r="AJ4019" s="200">
        <f t="shared" si="1235"/>
        <v>2253812.1607221244</v>
      </c>
      <c r="AK4019" s="201">
        <f t="shared" si="1257"/>
        <v>0.12000000000000005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3741</v>
      </c>
    </row>
    <row r="4020" spans="1:47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3762</v>
      </c>
      <c r="K4020" s="29" t="s">
        <v>1590</v>
      </c>
      <c r="L4020" s="24" t="s">
        <v>3695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5.5599999999999997E-2</v>
      </c>
      <c r="AB4020" s="197">
        <f t="shared" si="1254"/>
        <v>942753.6</v>
      </c>
      <c r="AC4020" s="198">
        <f t="shared" si="1255"/>
        <v>113130.43199999999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18781768.006017696</v>
      </c>
      <c r="AJ4020" s="200">
        <f t="shared" si="1235"/>
        <v>2253812.1607221244</v>
      </c>
      <c r="AK4020" s="201">
        <f t="shared" si="1257"/>
        <v>0.12000000000000005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3741</v>
      </c>
    </row>
    <row r="4021" spans="1:47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3762</v>
      </c>
      <c r="K4021" s="29" t="s">
        <v>1590</v>
      </c>
      <c r="L4021" s="24" t="s">
        <v>3695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5.5599999999999997E-2</v>
      </c>
      <c r="AB4021" s="197">
        <f t="shared" si="1254"/>
        <v>942753.6</v>
      </c>
      <c r="AC4021" s="198">
        <f t="shared" si="1255"/>
        <v>113130.43199999999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18781768.006017696</v>
      </c>
      <c r="AJ4021" s="200">
        <f t="shared" si="1235"/>
        <v>2253812.1607221244</v>
      </c>
      <c r="AK4021" s="201">
        <f t="shared" si="1257"/>
        <v>0.12000000000000005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3741</v>
      </c>
    </row>
    <row r="4022" spans="1:47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3762</v>
      </c>
      <c r="K4022" s="29" t="s">
        <v>1590</v>
      </c>
      <c r="L4022" s="24" t="s">
        <v>3695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5.5599999999999997E-2</v>
      </c>
      <c r="AB4022" s="197">
        <f t="shared" si="1254"/>
        <v>942753.6</v>
      </c>
      <c r="AC4022" s="198">
        <f t="shared" si="1255"/>
        <v>113130.43199999999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18781768.006017696</v>
      </c>
      <c r="AJ4022" s="200">
        <f t="shared" si="1235"/>
        <v>2253812.1607221244</v>
      </c>
      <c r="AK4022" s="201">
        <f t="shared" si="1257"/>
        <v>0.12000000000000005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3741</v>
      </c>
    </row>
    <row r="4023" spans="1:47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3762</v>
      </c>
      <c r="K4023" s="29" t="s">
        <v>1590</v>
      </c>
      <c r="L4023" s="24" t="s">
        <v>3695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5.5599999999999997E-2</v>
      </c>
      <c r="AB4023" s="197">
        <f t="shared" si="1254"/>
        <v>942753.6</v>
      </c>
      <c r="AC4023" s="198">
        <f t="shared" si="1255"/>
        <v>113130.43199999999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18781768.006017696</v>
      </c>
      <c r="AJ4023" s="200">
        <f t="shared" si="1235"/>
        <v>2253812.1607221244</v>
      </c>
      <c r="AK4023" s="201">
        <f t="shared" si="1257"/>
        <v>0.12000000000000005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3741</v>
      </c>
    </row>
    <row r="4024" spans="1:47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3762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5.5599999999999997E-2</v>
      </c>
      <c r="AB4024" s="197">
        <f t="shared" si="1254"/>
        <v>598845.36</v>
      </c>
      <c r="AC4024" s="198">
        <f t="shared" si="1255"/>
        <v>71861.443199999994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18781768.006017696</v>
      </c>
      <c r="AJ4024" s="200">
        <f t="shared" si="1235"/>
        <v>2253812.1607221244</v>
      </c>
      <c r="AK4024" s="201">
        <f t="shared" si="1257"/>
        <v>0.12000000000000005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3741</v>
      </c>
    </row>
    <row r="4025" spans="1:47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3762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5.5599999999999997E-2</v>
      </c>
      <c r="AB4025" s="197">
        <f t="shared" si="1254"/>
        <v>598845.36</v>
      </c>
      <c r="AC4025" s="198">
        <f t="shared" si="1255"/>
        <v>71861.443199999994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18781768.006017696</v>
      </c>
      <c r="AJ4025" s="200">
        <f t="shared" si="1235"/>
        <v>2253812.1607221244</v>
      </c>
      <c r="AK4025" s="201">
        <f t="shared" si="1257"/>
        <v>0.12000000000000005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3741</v>
      </c>
    </row>
    <row r="4026" spans="1:47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3762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5.5599999999999997E-2</v>
      </c>
      <c r="AB4026" s="197">
        <f t="shared" si="1254"/>
        <v>598845.36</v>
      </c>
      <c r="AC4026" s="198">
        <f t="shared" si="1255"/>
        <v>71861.443199999994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18781768.006017696</v>
      </c>
      <c r="AJ4026" s="200">
        <f t="shared" si="1235"/>
        <v>2253812.1607221244</v>
      </c>
      <c r="AK4026" s="201">
        <f t="shared" si="1257"/>
        <v>0.12000000000000005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3741</v>
      </c>
    </row>
    <row r="4027" spans="1:47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3762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5.5599999999999997E-2</v>
      </c>
      <c r="AB4027" s="197">
        <f t="shared" si="1254"/>
        <v>598845.36</v>
      </c>
      <c r="AC4027" s="198">
        <f t="shared" si="1255"/>
        <v>71861.443199999994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18781768.006017696</v>
      </c>
      <c r="AJ4027" s="200">
        <f t="shared" si="1235"/>
        <v>2253812.1607221244</v>
      </c>
      <c r="AK4027" s="201">
        <f t="shared" si="1257"/>
        <v>0.12000000000000005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3741</v>
      </c>
    </row>
    <row r="4028" spans="1:47">
      <c r="A4028" s="246" t="str">
        <f t="shared" si="1252"/>
        <v>FY 24/25</v>
      </c>
      <c r="B4028" s="23">
        <v>2025</v>
      </c>
      <c r="C4028" s="23">
        <v>3</v>
      </c>
      <c r="D4028" s="202" t="str">
        <f t="shared" si="1253"/>
        <v>Q4</v>
      </c>
      <c r="E4028" s="33" t="str">
        <f t="shared" si="1237"/>
        <v>FY 25/26</v>
      </c>
      <c r="F4028" s="23">
        <v>2025</v>
      </c>
      <c r="G4028" s="23">
        <v>4</v>
      </c>
      <c r="H4028" s="29"/>
      <c r="I4028" s="204" t="str">
        <f t="shared" si="1250"/>
        <v>Q1</v>
      </c>
      <c r="J4028" s="188">
        <v>4900956837</v>
      </c>
      <c r="K4028" s="29" t="s">
        <v>1879</v>
      </c>
      <c r="L4028" s="24" t="s">
        <v>67</v>
      </c>
      <c r="M4028" s="13" t="s">
        <v>60</v>
      </c>
      <c r="N4028" s="22">
        <v>1</v>
      </c>
      <c r="O4028" s="22"/>
      <c r="P4028" s="202" t="str">
        <f t="shared" si="1251"/>
        <v>MAIN UNIT</v>
      </c>
      <c r="Q4028" s="22" t="s">
        <v>61</v>
      </c>
      <c r="R4028" s="22" t="s">
        <v>62</v>
      </c>
      <c r="S4028" s="22" t="s">
        <v>50</v>
      </c>
      <c r="T4028" s="22" t="s">
        <v>93</v>
      </c>
      <c r="U4028" s="22" t="s">
        <v>70</v>
      </c>
      <c r="V4028" s="22" t="s">
        <v>71</v>
      </c>
      <c r="W4028" s="22" t="s">
        <v>64</v>
      </c>
      <c r="X4028" s="104">
        <v>412156</v>
      </c>
      <c r="Y4028" s="195" t="str">
        <f t="shared" si="1238"/>
        <v>1.13</v>
      </c>
      <c r="Z4028" s="196">
        <f t="shared" si="1239"/>
        <v>412156</v>
      </c>
      <c r="AA4028" s="22">
        <v>1.0720000000000001</v>
      </c>
      <c r="AB4028" s="197">
        <f t="shared" si="1254"/>
        <v>391001.0902654868</v>
      </c>
      <c r="AC4028" s="198">
        <f t="shared" si="1255"/>
        <v>36558.601939823013</v>
      </c>
      <c r="AD4028" s="169">
        <v>9.35E-2</v>
      </c>
      <c r="AE4028" s="199">
        <f t="shared" si="1256"/>
        <v>0</v>
      </c>
      <c r="AF4028" s="199" t="str">
        <f>IF(AND(COUNTIFS($J$18:J4028,J4028)=1,AE4028=1),1,"")</f>
        <v/>
      </c>
      <c r="AG4028" s="199">
        <f>IF(C4028="","",IF(AND(COUNTIFS($J$18:J4028,J4028)=1,C4028&lt;&gt;""),1,""))</f>
        <v>1</v>
      </c>
      <c r="AH4028" s="199">
        <f>IF(G4028="","",IF(AND(COUNTIFS($J$18:J4028,J4028)=1,G4028&lt;&gt;""),1,""))</f>
        <v>1</v>
      </c>
      <c r="AI4028" s="200">
        <f t="shared" si="1234"/>
        <v>33837010.062831856</v>
      </c>
      <c r="AJ4028" s="200">
        <f t="shared" si="1235"/>
        <v>4543880.8880544249</v>
      </c>
      <c r="AK4028" s="201">
        <f t="shared" si="1257"/>
        <v>0.1342873049249004</v>
      </c>
      <c r="AL4028" s="24"/>
      <c r="AM4028" s="24"/>
      <c r="AN4028" s="24"/>
      <c r="AO4028" s="24"/>
      <c r="AP4028" s="165" t="str">
        <f t="shared" si="1258"/>
        <v>20254</v>
      </c>
      <c r="AQ4028" s="203" t="str">
        <f t="shared" si="1259"/>
        <v>20254RMB</v>
      </c>
      <c r="AR4028" s="206" t="str">
        <f t="shared" si="1260"/>
        <v>YAMAHA_Mounter</v>
      </c>
      <c r="AS4028" s="22">
        <f t="shared" si="1261"/>
        <v>1</v>
      </c>
      <c r="AT4028" s="24" t="str">
        <f t="shared" si="1262"/>
        <v>0-3 months</v>
      </c>
      <c r="AU4028" s="22" t="s">
        <v>3240</v>
      </c>
    </row>
    <row r="4029" spans="1:47">
      <c r="A4029" s="246" t="str">
        <f t="shared" si="1252"/>
        <v>FY 25/26</v>
      </c>
      <c r="B4029" s="23">
        <v>2025</v>
      </c>
      <c r="C4029" s="23">
        <v>4</v>
      </c>
      <c r="D4029" s="202" t="str">
        <f t="shared" si="1253"/>
        <v>Q1</v>
      </c>
      <c r="E4029" s="33" t="str">
        <f t="shared" si="1237"/>
        <v>FY 25/26</v>
      </c>
      <c r="F4029" s="23">
        <v>2025</v>
      </c>
      <c r="G4029" s="23">
        <v>6</v>
      </c>
      <c r="H4029" s="29"/>
      <c r="I4029" s="204" t="str">
        <f t="shared" si="1250"/>
        <v>Q1</v>
      </c>
      <c r="J4029" s="188" t="s">
        <v>3763</v>
      </c>
      <c r="K4029" s="29" t="s">
        <v>3764</v>
      </c>
      <c r="L4029" s="24" t="s">
        <v>3695</v>
      </c>
      <c r="M4029" s="13" t="s">
        <v>60</v>
      </c>
      <c r="N4029" s="22">
        <v>1</v>
      </c>
      <c r="O4029" s="22"/>
      <c r="P4029" s="202" t="str">
        <f t="shared" si="1251"/>
        <v>MAIN UNIT</v>
      </c>
      <c r="Q4029" s="22" t="s">
        <v>68</v>
      </c>
      <c r="R4029" s="22" t="s">
        <v>62</v>
      </c>
      <c r="S4029" s="22" t="s">
        <v>49</v>
      </c>
      <c r="T4029" s="22" t="s">
        <v>78</v>
      </c>
      <c r="U4029" s="22" t="s">
        <v>1071</v>
      </c>
      <c r="V4029" s="22" t="s">
        <v>121</v>
      </c>
      <c r="W4029" s="22" t="s">
        <v>109</v>
      </c>
      <c r="X4029" s="104">
        <v>15000000</v>
      </c>
      <c r="Y4029" s="195" t="str">
        <f t="shared" si="1238"/>
        <v>1</v>
      </c>
      <c r="Z4029" s="196">
        <f t="shared" si="1239"/>
        <v>15000000</v>
      </c>
      <c r="AA4029" s="22">
        <v>5.5599999999999997E-2</v>
      </c>
      <c r="AB4029" s="197">
        <f t="shared" si="1254"/>
        <v>834000</v>
      </c>
      <c r="AC4029" s="198">
        <f t="shared" si="1255"/>
        <v>100080</v>
      </c>
      <c r="AD4029" s="169">
        <v>0.12</v>
      </c>
      <c r="AE4029" s="199">
        <f t="shared" si="1256"/>
        <v>1</v>
      </c>
      <c r="AF4029" s="199">
        <f>IF(AND(COUNTIFS($J$18:J4029,J4029)=1,AE4029=1),1,"")</f>
        <v>1</v>
      </c>
      <c r="AG4029" s="199">
        <f>IF(C4029="","",IF(AND(COUNTIFS($J$18:J4029,J4029)=1,C4029&lt;&gt;""),1,""))</f>
        <v>1</v>
      </c>
      <c r="AH4029" s="199">
        <f>IF(G4029="","",IF(AND(COUNTIFS($J$18:J4029,J4029)=1,G4029&lt;&gt;""),1,""))</f>
        <v>1</v>
      </c>
      <c r="AI4029" s="200">
        <f t="shared" si="1234"/>
        <v>18781768.006017696</v>
      </c>
      <c r="AJ4029" s="200">
        <f t="shared" si="1235"/>
        <v>2253812.1607221244</v>
      </c>
      <c r="AK4029" s="201">
        <f t="shared" si="1257"/>
        <v>0.12000000000000005</v>
      </c>
      <c r="AL4029" s="24"/>
      <c r="AM4029" s="24"/>
      <c r="AN4029" s="24"/>
      <c r="AO4029" s="24"/>
      <c r="AP4029" s="165" t="str">
        <f t="shared" si="1258"/>
        <v>20256</v>
      </c>
      <c r="AQ4029" s="203" t="str">
        <f t="shared" si="1259"/>
        <v>20256JPY</v>
      </c>
      <c r="AR4029" s="206" t="str">
        <f t="shared" si="1260"/>
        <v>YAMAHA_Mounter</v>
      </c>
      <c r="AS4029" s="22">
        <f t="shared" si="1261"/>
        <v>2</v>
      </c>
      <c r="AT4029" s="24" t="str">
        <f t="shared" si="1262"/>
        <v>0-3 months</v>
      </c>
      <c r="AU4029" s="22" t="s">
        <v>3740</v>
      </c>
    </row>
    <row r="4030" spans="1:47">
      <c r="A4030" s="246" t="str">
        <f t="shared" si="1252"/>
        <v>FY 25/26</v>
      </c>
      <c r="B4030" s="23">
        <v>2025</v>
      </c>
      <c r="C4030" s="23">
        <v>4</v>
      </c>
      <c r="D4030" s="202" t="str">
        <f t="shared" si="1253"/>
        <v>Q1</v>
      </c>
      <c r="E4030" s="33" t="str">
        <f t="shared" si="1237"/>
        <v>FY 25/26</v>
      </c>
      <c r="F4030" s="23">
        <v>2025</v>
      </c>
      <c r="G4030" s="23">
        <v>6</v>
      </c>
      <c r="H4030" s="29"/>
      <c r="I4030" s="204" t="str">
        <f t="shared" si="1250"/>
        <v>Q1</v>
      </c>
      <c r="J4030" s="188" t="s">
        <v>3763</v>
      </c>
      <c r="K4030" s="29" t="s">
        <v>3764</v>
      </c>
      <c r="L4030" s="24" t="s">
        <v>3695</v>
      </c>
      <c r="M4030" s="13" t="s">
        <v>60</v>
      </c>
      <c r="N4030" s="22">
        <v>1</v>
      </c>
      <c r="O4030" s="22"/>
      <c r="P4030" s="202" t="str">
        <f t="shared" si="1251"/>
        <v>MAIN UNIT</v>
      </c>
      <c r="Q4030" s="22" t="s">
        <v>68</v>
      </c>
      <c r="R4030" s="22" t="s">
        <v>62</v>
      </c>
      <c r="S4030" s="22" t="s">
        <v>49</v>
      </c>
      <c r="T4030" s="22" t="s">
        <v>78</v>
      </c>
      <c r="U4030" s="22" t="s">
        <v>1071</v>
      </c>
      <c r="V4030" s="22" t="s">
        <v>121</v>
      </c>
      <c r="W4030" s="22" t="s">
        <v>109</v>
      </c>
      <c r="X4030" s="104">
        <v>15000000</v>
      </c>
      <c r="Y4030" s="195" t="str">
        <f t="shared" si="1238"/>
        <v>1</v>
      </c>
      <c r="Z4030" s="196">
        <f t="shared" si="1239"/>
        <v>15000000</v>
      </c>
      <c r="AA4030" s="22">
        <v>5.5599999999999997E-2</v>
      </c>
      <c r="AB4030" s="197">
        <f t="shared" si="1254"/>
        <v>834000</v>
      </c>
      <c r="AC4030" s="198">
        <f t="shared" si="1255"/>
        <v>100080</v>
      </c>
      <c r="AD4030" s="169">
        <v>0.12</v>
      </c>
      <c r="AE4030" s="199">
        <f t="shared" si="1256"/>
        <v>1</v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18781768.006017696</v>
      </c>
      <c r="AJ4030" s="200">
        <f t="shared" si="1235"/>
        <v>2253812.1607221244</v>
      </c>
      <c r="AK4030" s="201">
        <f t="shared" si="1257"/>
        <v>0.12000000000000005</v>
      </c>
      <c r="AL4030" s="24"/>
      <c r="AM4030" s="24"/>
      <c r="AN4030" s="24"/>
      <c r="AO4030" s="24"/>
      <c r="AP4030" s="165" t="str">
        <f t="shared" si="1258"/>
        <v>20256</v>
      </c>
      <c r="AQ4030" s="203" t="str">
        <f t="shared" si="1259"/>
        <v>20256JPY</v>
      </c>
      <c r="AR4030" s="206" t="str">
        <f t="shared" si="1260"/>
        <v>YAMAHA_Mounter</v>
      </c>
      <c r="AS4030" s="22">
        <f t="shared" si="1261"/>
        <v>2</v>
      </c>
      <c r="AT4030" s="24" t="str">
        <f t="shared" si="1262"/>
        <v>0-3 months</v>
      </c>
      <c r="AU4030" s="22" t="s">
        <v>3740</v>
      </c>
    </row>
    <row r="4031" spans="1:47">
      <c r="A4031" s="246" t="str">
        <f t="shared" si="1252"/>
        <v>FY 25/26</v>
      </c>
      <c r="B4031" s="23">
        <v>2025</v>
      </c>
      <c r="C4031" s="23">
        <v>4</v>
      </c>
      <c r="D4031" s="202" t="str">
        <f t="shared" si="1253"/>
        <v>Q1</v>
      </c>
      <c r="E4031" s="33" t="str">
        <f t="shared" si="1237"/>
        <v>FY 25/26</v>
      </c>
      <c r="F4031" s="23">
        <v>2025</v>
      </c>
      <c r="G4031" s="23">
        <v>5</v>
      </c>
      <c r="H4031" s="29"/>
      <c r="I4031" s="204" t="str">
        <f t="shared" si="1250"/>
        <v>Q1</v>
      </c>
      <c r="J4031" s="188" t="s">
        <v>3767</v>
      </c>
      <c r="K4031" s="29" t="s">
        <v>3768</v>
      </c>
      <c r="L4031" s="24" t="s">
        <v>67</v>
      </c>
      <c r="M4031" s="13" t="s">
        <v>60</v>
      </c>
      <c r="N4031" s="22">
        <v>1</v>
      </c>
      <c r="O4031" s="22"/>
      <c r="P4031" s="202" t="str">
        <f t="shared" si="1251"/>
        <v>MAIN UNIT</v>
      </c>
      <c r="Q4031" s="22" t="s">
        <v>68</v>
      </c>
      <c r="R4031" s="22" t="s">
        <v>62</v>
      </c>
      <c r="S4031" s="22" t="s">
        <v>50</v>
      </c>
      <c r="T4031" s="22" t="s">
        <v>101</v>
      </c>
      <c r="U4031" s="22" t="s">
        <v>70</v>
      </c>
      <c r="V4031" s="22" t="s">
        <v>102</v>
      </c>
      <c r="W4031" s="22" t="s">
        <v>64</v>
      </c>
      <c r="X4031" s="104">
        <v>417510</v>
      </c>
      <c r="Y4031" s="195" t="str">
        <f t="shared" si="1238"/>
        <v>1.13</v>
      </c>
      <c r="Z4031" s="196">
        <f t="shared" si="1239"/>
        <v>417510</v>
      </c>
      <c r="AA4031" s="22">
        <v>1.0669999999999999</v>
      </c>
      <c r="AB4031" s="197">
        <f t="shared" si="1254"/>
        <v>394232.89380530978</v>
      </c>
      <c r="AC4031" s="198">
        <f t="shared" si="1255"/>
        <v>47307.94725663717</v>
      </c>
      <c r="AD4031" s="169">
        <v>0.12</v>
      </c>
      <c r="AE4031" s="199">
        <f t="shared" si="1256"/>
        <v>1</v>
      </c>
      <c r="AF4031" s="199">
        <f>IF(AND(COUNTIFS($J$18:J4031,J4031)=1,AE4031=1),1,"")</f>
        <v>1</v>
      </c>
      <c r="AG4031" s="199">
        <f>IF(C4031="","",IF(AND(COUNTIFS($J$18:J4031,J4031)=1,C4031&lt;&gt;""),1,""))</f>
        <v>1</v>
      </c>
      <c r="AH4031" s="199">
        <f>IF(G4031="","",IF(AND(COUNTIFS($J$18:J4031,J4031)=1,G4031&lt;&gt;""),1,""))</f>
        <v>1</v>
      </c>
      <c r="AI4031" s="200">
        <f t="shared" si="1234"/>
        <v>25626736.530031856</v>
      </c>
      <c r="AJ4031" s="200">
        <f t="shared" si="1235"/>
        <v>3075208.3836038229</v>
      </c>
      <c r="AK4031" s="201">
        <f t="shared" si="1257"/>
        <v>0.12000000000000001</v>
      </c>
      <c r="AL4031" s="24"/>
      <c r="AM4031" s="24"/>
      <c r="AN4031" s="24"/>
      <c r="AO4031" s="24"/>
      <c r="AP4031" s="165" t="str">
        <f t="shared" si="1258"/>
        <v>20255</v>
      </c>
      <c r="AQ4031" s="203" t="str">
        <f t="shared" si="1259"/>
        <v>20255RMB</v>
      </c>
      <c r="AR4031" s="206" t="str">
        <f t="shared" si="1260"/>
        <v>YAMAHA_Mounter</v>
      </c>
      <c r="AS4031" s="22">
        <f t="shared" si="1261"/>
        <v>1</v>
      </c>
      <c r="AT4031" s="24" t="str">
        <f t="shared" si="1262"/>
        <v>0-3 months</v>
      </c>
      <c r="AU4031" s="22" t="s">
        <v>3240</v>
      </c>
    </row>
    <row r="4032" spans="1:47">
      <c r="A4032" s="246" t="str">
        <f t="shared" si="1252"/>
        <v>FY 25/26</v>
      </c>
      <c r="B4032" s="23">
        <v>2025</v>
      </c>
      <c r="C4032" s="23">
        <v>4</v>
      </c>
      <c r="D4032" s="202" t="str">
        <f t="shared" si="1253"/>
        <v>Q1</v>
      </c>
      <c r="E4032" s="33" t="str">
        <f t="shared" si="1237"/>
        <v>FY 25/26</v>
      </c>
      <c r="F4032" s="152">
        <v>2025</v>
      </c>
      <c r="G4032" s="23">
        <v>5</v>
      </c>
      <c r="H4032" s="29"/>
      <c r="I4032" s="204" t="str">
        <f t="shared" si="1250"/>
        <v>Q1</v>
      </c>
      <c r="J4032" s="188" t="s">
        <v>3770</v>
      </c>
      <c r="K4032" s="29" t="s">
        <v>3769</v>
      </c>
      <c r="L4032" s="24" t="s">
        <v>67</v>
      </c>
      <c r="M4032" s="13" t="s">
        <v>60</v>
      </c>
      <c r="N4032" s="22">
        <v>1</v>
      </c>
      <c r="O4032" s="22"/>
      <c r="P4032" s="202" t="str">
        <f t="shared" si="1251"/>
        <v>MAIN UNIT</v>
      </c>
      <c r="Q4032" s="22" t="s">
        <v>68</v>
      </c>
      <c r="R4032" s="22" t="s">
        <v>62</v>
      </c>
      <c r="S4032" s="22" t="s">
        <v>50</v>
      </c>
      <c r="T4032" s="22" t="s">
        <v>101</v>
      </c>
      <c r="U4032" s="22" t="s">
        <v>70</v>
      </c>
      <c r="V4032" s="22" t="s">
        <v>71</v>
      </c>
      <c r="W4032" s="22" t="s">
        <v>64</v>
      </c>
      <c r="X4032" s="104">
        <v>448000</v>
      </c>
      <c r="Y4032" s="195" t="str">
        <f t="shared" si="1238"/>
        <v>1.13</v>
      </c>
      <c r="Z4032" s="196">
        <f t="shared" si="1239"/>
        <v>448000</v>
      </c>
      <c r="AA4032" s="22">
        <v>1.0669999999999999</v>
      </c>
      <c r="AB4032" s="197">
        <f t="shared" si="1254"/>
        <v>423023.00884955755</v>
      </c>
      <c r="AC4032" s="198">
        <f t="shared" si="1255"/>
        <v>50762.761061946905</v>
      </c>
      <c r="AD4032" s="169">
        <v>0.12</v>
      </c>
      <c r="AE4032" s="199">
        <f t="shared" si="1256"/>
        <v>1</v>
      </c>
      <c r="AF4032" s="199">
        <f>IF(AND(COUNTIFS($J$18:J4032,J4032)=1,AE4032=1),1,"")</f>
        <v>1</v>
      </c>
      <c r="AG4032" s="199">
        <f>IF(C4032="","",IF(AND(COUNTIFS($J$18:J4032,J4032)=1,C4032&lt;&gt;""),1,""))</f>
        <v>1</v>
      </c>
      <c r="AH4032" s="199">
        <f>IF(G4032="","",IF(AND(COUNTIFS($J$18:J4032,J4032)=1,G4032&lt;&gt;""),1,""))</f>
        <v>1</v>
      </c>
      <c r="AI4032" s="200">
        <f t="shared" si="1234"/>
        <v>25626736.530031856</v>
      </c>
      <c r="AJ4032" s="200">
        <f t="shared" si="1235"/>
        <v>3075208.3836038229</v>
      </c>
      <c r="AK4032" s="201">
        <f t="shared" si="1257"/>
        <v>0.12000000000000001</v>
      </c>
      <c r="AL4032" s="24"/>
      <c r="AM4032" s="24"/>
      <c r="AN4032" s="24"/>
      <c r="AO4032" s="24"/>
      <c r="AP4032" s="165" t="str">
        <f t="shared" si="1258"/>
        <v>20255</v>
      </c>
      <c r="AQ4032" s="203" t="str">
        <f t="shared" si="1259"/>
        <v>20255RMB</v>
      </c>
      <c r="AR4032" s="206" t="str">
        <f t="shared" si="1260"/>
        <v>YAMAHA_Mounter</v>
      </c>
      <c r="AS4032" s="22">
        <f t="shared" si="1261"/>
        <v>1</v>
      </c>
      <c r="AT4032" s="24" t="str">
        <f t="shared" si="1262"/>
        <v>0-3 months</v>
      </c>
      <c r="AU4032" s="22" t="s">
        <v>3240</v>
      </c>
    </row>
    <row r="4033" spans="1:47">
      <c r="A4033" s="246" t="str">
        <f t="shared" si="1252"/>
        <v>FY 25/26</v>
      </c>
      <c r="B4033" s="23">
        <v>2025</v>
      </c>
      <c r="C4033" s="23">
        <v>5</v>
      </c>
      <c r="D4033" s="202" t="str">
        <f t="shared" si="1253"/>
        <v>Q1</v>
      </c>
      <c r="E4033" s="33" t="str">
        <f t="shared" si="1237"/>
        <v>FY 25/26</v>
      </c>
      <c r="F4033" s="23">
        <v>2025</v>
      </c>
      <c r="G4033" s="23">
        <v>7</v>
      </c>
      <c r="H4033" s="29"/>
      <c r="I4033" s="204" t="str">
        <f t="shared" si="1250"/>
        <v>Q2</v>
      </c>
      <c r="J4033" s="188" t="s">
        <v>3771</v>
      </c>
      <c r="K4033" s="29" t="s">
        <v>3674</v>
      </c>
      <c r="L4033" s="24" t="s">
        <v>3695</v>
      </c>
      <c r="M4033" s="13" t="s">
        <v>60</v>
      </c>
      <c r="N4033" s="22">
        <v>1</v>
      </c>
      <c r="O4033" s="22"/>
      <c r="P4033" s="202" t="str">
        <f t="shared" si="1251"/>
        <v>MAIN UNIT</v>
      </c>
      <c r="Q4033" s="22" t="s">
        <v>61</v>
      </c>
      <c r="R4033" s="22" t="s">
        <v>62</v>
      </c>
      <c r="S4033" s="22" t="s">
        <v>50</v>
      </c>
      <c r="T4033" s="22" t="s">
        <v>88</v>
      </c>
      <c r="U4033" s="22" t="s">
        <v>70</v>
      </c>
      <c r="V4033" s="22" t="s">
        <v>1400</v>
      </c>
      <c r="W4033" s="22" t="s">
        <v>64</v>
      </c>
      <c r="X4033" s="104">
        <v>817000</v>
      </c>
      <c r="Y4033" s="195" t="str">
        <f t="shared" si="1238"/>
        <v>1.13</v>
      </c>
      <c r="Z4033" s="196">
        <f t="shared" si="1239"/>
        <v>817000</v>
      </c>
      <c r="AA4033" s="22">
        <v>1.0669999999999999</v>
      </c>
      <c r="AB4033" s="197">
        <f t="shared" si="1254"/>
        <v>771450.4424778762</v>
      </c>
      <c r="AC4033" s="198">
        <f t="shared" si="1255"/>
        <v>92574.053097345139</v>
      </c>
      <c r="AD4033" s="169">
        <v>0.12</v>
      </c>
      <c r="AE4033" s="199">
        <f t="shared" si="1256"/>
        <v>0</v>
      </c>
      <c r="AF4033" s="199" t="str">
        <f>IF(AND(COUNTIFS($J$18:J4033,J4033)=1,AE4033=1),1,"")</f>
        <v/>
      </c>
      <c r="AG4033" s="199">
        <f>IF(C4033="","",IF(AND(COUNTIFS($J$18:J4033,J4033)=1,C4033&lt;&gt;""),1,""))</f>
        <v>1</v>
      </c>
      <c r="AH4033" s="199">
        <f>IF(G4033="","",IF(AND(COUNTIFS($J$18:J4033,J4033)=1,G4033&lt;&gt;""),1,""))</f>
        <v>1</v>
      </c>
      <c r="AI4033" s="200">
        <f t="shared" si="1234"/>
        <v>8498230.0884955768</v>
      </c>
      <c r="AJ4033" s="200">
        <f t="shared" si="1235"/>
        <v>1019787.6106194692</v>
      </c>
      <c r="AK4033" s="201">
        <f t="shared" si="1257"/>
        <v>0.12</v>
      </c>
      <c r="AL4033" s="24"/>
      <c r="AM4033" s="24"/>
      <c r="AN4033" s="24"/>
      <c r="AO4033" s="24"/>
      <c r="AP4033" s="165" t="str">
        <f t="shared" si="1258"/>
        <v>20257</v>
      </c>
      <c r="AQ4033" s="203" t="str">
        <f t="shared" si="1259"/>
        <v>20257RMB</v>
      </c>
      <c r="AR4033" s="206" t="str">
        <f t="shared" si="1260"/>
        <v>YAMAHA_Mounter</v>
      </c>
      <c r="AS4033" s="22">
        <f t="shared" si="1261"/>
        <v>2</v>
      </c>
      <c r="AT4033" s="24" t="str">
        <f t="shared" si="1262"/>
        <v>0-3 months</v>
      </c>
      <c r="AU4033" s="22" t="s">
        <v>3240</v>
      </c>
    </row>
    <row r="4034" spans="1:47">
      <c r="A4034" s="246" t="str">
        <f t="shared" si="1252"/>
        <v>FY 25/26</v>
      </c>
      <c r="B4034" s="23">
        <v>2025</v>
      </c>
      <c r="C4034" s="23">
        <v>5</v>
      </c>
      <c r="D4034" s="202" t="str">
        <f t="shared" si="1253"/>
        <v>Q1</v>
      </c>
      <c r="E4034" s="33" t="str">
        <f t="shared" si="1237"/>
        <v>FY 25/26</v>
      </c>
      <c r="F4034" s="23">
        <v>2025</v>
      </c>
      <c r="G4034" s="23">
        <v>7</v>
      </c>
      <c r="H4034" s="29"/>
      <c r="I4034" s="204" t="str">
        <f t="shared" si="1250"/>
        <v>Q2</v>
      </c>
      <c r="J4034" s="188" t="s">
        <v>3771</v>
      </c>
      <c r="K4034" s="29" t="s">
        <v>3674</v>
      </c>
      <c r="L4034" s="24" t="s">
        <v>3695</v>
      </c>
      <c r="M4034" s="13" t="s">
        <v>60</v>
      </c>
      <c r="N4034" s="22">
        <v>1</v>
      </c>
      <c r="O4034" s="22"/>
      <c r="P4034" s="202" t="str">
        <f t="shared" si="1251"/>
        <v>MAIN UNIT</v>
      </c>
      <c r="Q4034" s="22" t="s">
        <v>61</v>
      </c>
      <c r="R4034" s="22" t="s">
        <v>62</v>
      </c>
      <c r="S4034" s="22" t="s">
        <v>50</v>
      </c>
      <c r="T4034" s="22" t="s">
        <v>88</v>
      </c>
      <c r="U4034" s="22" t="s">
        <v>70</v>
      </c>
      <c r="V4034" s="22" t="s">
        <v>1400</v>
      </c>
      <c r="W4034" s="22" t="s">
        <v>64</v>
      </c>
      <c r="X4034" s="104">
        <v>817000</v>
      </c>
      <c r="Y4034" s="195" t="str">
        <f t="shared" si="1238"/>
        <v>1.13</v>
      </c>
      <c r="Z4034" s="196">
        <f t="shared" si="1239"/>
        <v>817000</v>
      </c>
      <c r="AA4034" s="22">
        <v>1.0669999999999999</v>
      </c>
      <c r="AB4034" s="197">
        <f t="shared" si="1254"/>
        <v>771450.4424778762</v>
      </c>
      <c r="AC4034" s="198">
        <f t="shared" si="1255"/>
        <v>92574.053097345139</v>
      </c>
      <c r="AD4034" s="169">
        <v>0.12</v>
      </c>
      <c r="AE4034" s="199">
        <f t="shared" si="1256"/>
        <v>0</v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8498230.0884955768</v>
      </c>
      <c r="AJ4034" s="200">
        <f t="shared" si="1235"/>
        <v>1019787.6106194692</v>
      </c>
      <c r="AK4034" s="201">
        <f t="shared" si="1257"/>
        <v>0.12</v>
      </c>
      <c r="AL4034" s="24"/>
      <c r="AM4034" s="24"/>
      <c r="AN4034" s="24"/>
      <c r="AO4034" s="24"/>
      <c r="AP4034" s="165" t="str">
        <f t="shared" si="1258"/>
        <v>20257</v>
      </c>
      <c r="AQ4034" s="203" t="str">
        <f t="shared" si="1259"/>
        <v>20257RMB</v>
      </c>
      <c r="AR4034" s="206" t="str">
        <f t="shared" si="1260"/>
        <v>YAMAHA_Mounter</v>
      </c>
      <c r="AS4034" s="22">
        <f t="shared" si="1261"/>
        <v>2</v>
      </c>
      <c r="AT4034" s="24" t="str">
        <f t="shared" si="1262"/>
        <v>0-3 months</v>
      </c>
      <c r="AU4034" s="22" t="s">
        <v>3240</v>
      </c>
    </row>
    <row r="4035" spans="1:47">
      <c r="A4035" s="246" t="str">
        <f t="shared" si="1252"/>
        <v>FY 25/26</v>
      </c>
      <c r="B4035" s="23">
        <v>2025</v>
      </c>
      <c r="C4035" s="23">
        <v>5</v>
      </c>
      <c r="D4035" s="202" t="str">
        <f t="shared" si="1253"/>
        <v>Q1</v>
      </c>
      <c r="E4035" s="33" t="str">
        <f t="shared" si="1237"/>
        <v>FY 25/26</v>
      </c>
      <c r="F4035" s="23">
        <v>2025</v>
      </c>
      <c r="G4035" s="23">
        <v>7</v>
      </c>
      <c r="H4035" s="29"/>
      <c r="I4035" s="204" t="str">
        <f t="shared" si="1250"/>
        <v>Q2</v>
      </c>
      <c r="J4035" s="188" t="s">
        <v>3771</v>
      </c>
      <c r="K4035" s="29" t="s">
        <v>3674</v>
      </c>
      <c r="L4035" s="24" t="s">
        <v>3695</v>
      </c>
      <c r="M4035" s="13" t="s">
        <v>60</v>
      </c>
      <c r="N4035" s="22">
        <v>1</v>
      </c>
      <c r="O4035" s="22"/>
      <c r="P4035" s="202" t="str">
        <f t="shared" si="1251"/>
        <v>MAIN UNIT</v>
      </c>
      <c r="Q4035" s="22" t="s">
        <v>61</v>
      </c>
      <c r="R4035" s="22" t="s">
        <v>62</v>
      </c>
      <c r="S4035" s="22" t="s">
        <v>50</v>
      </c>
      <c r="T4035" s="22" t="s">
        <v>88</v>
      </c>
      <c r="U4035" s="22" t="s">
        <v>70</v>
      </c>
      <c r="V4035" s="22" t="s">
        <v>1400</v>
      </c>
      <c r="W4035" s="22" t="s">
        <v>64</v>
      </c>
      <c r="X4035" s="104">
        <v>817000</v>
      </c>
      <c r="Y4035" s="195" t="str">
        <f t="shared" si="1238"/>
        <v>1.13</v>
      </c>
      <c r="Z4035" s="196">
        <f t="shared" si="1239"/>
        <v>817000</v>
      </c>
      <c r="AA4035" s="22">
        <v>1.0669999999999999</v>
      </c>
      <c r="AB4035" s="197">
        <f t="shared" si="1254"/>
        <v>771450.4424778762</v>
      </c>
      <c r="AC4035" s="198">
        <f t="shared" si="1255"/>
        <v>92574.053097345139</v>
      </c>
      <c r="AD4035" s="169">
        <v>0.12</v>
      </c>
      <c r="AE4035" s="199">
        <f t="shared" si="1256"/>
        <v>0</v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8498230.0884955768</v>
      </c>
      <c r="AJ4035" s="200">
        <f t="shared" si="1235"/>
        <v>1019787.6106194692</v>
      </c>
      <c r="AK4035" s="201">
        <f t="shared" si="1257"/>
        <v>0.12</v>
      </c>
      <c r="AL4035" s="24"/>
      <c r="AM4035" s="24"/>
      <c r="AN4035" s="24"/>
      <c r="AO4035" s="24"/>
      <c r="AP4035" s="165" t="str">
        <f t="shared" si="1258"/>
        <v>20257</v>
      </c>
      <c r="AQ4035" s="203" t="str">
        <f t="shared" si="1259"/>
        <v>20257RMB</v>
      </c>
      <c r="AR4035" s="206" t="str">
        <f t="shared" si="1260"/>
        <v>YAMAHA_Mounter</v>
      </c>
      <c r="AS4035" s="22">
        <f t="shared" si="1261"/>
        <v>2</v>
      </c>
      <c r="AT4035" s="24" t="str">
        <f t="shared" si="1262"/>
        <v>0-3 months</v>
      </c>
      <c r="AU4035" s="22" t="s">
        <v>3240</v>
      </c>
    </row>
    <row r="4036" spans="1:47">
      <c r="A4036" s="246" t="str">
        <f t="shared" si="1252"/>
        <v>FY 25/26</v>
      </c>
      <c r="B4036" s="23">
        <v>2025</v>
      </c>
      <c r="C4036" s="23">
        <v>5</v>
      </c>
      <c r="D4036" s="202" t="str">
        <f t="shared" si="1253"/>
        <v>Q1</v>
      </c>
      <c r="E4036" s="33" t="str">
        <f t="shared" si="1237"/>
        <v>FY 25/26</v>
      </c>
      <c r="F4036" s="23">
        <v>2025</v>
      </c>
      <c r="G4036" s="23">
        <v>7</v>
      </c>
      <c r="H4036" s="29"/>
      <c r="I4036" s="204" t="str">
        <f t="shared" si="1250"/>
        <v>Q2</v>
      </c>
      <c r="J4036" s="188" t="s">
        <v>3771</v>
      </c>
      <c r="K4036" s="29" t="s">
        <v>3674</v>
      </c>
      <c r="L4036" s="24" t="s">
        <v>3695</v>
      </c>
      <c r="M4036" s="13" t="s">
        <v>60</v>
      </c>
      <c r="N4036" s="22">
        <v>1</v>
      </c>
      <c r="O4036" s="22"/>
      <c r="P4036" s="202" t="str">
        <f t="shared" si="1251"/>
        <v>MAIN UNIT</v>
      </c>
      <c r="Q4036" s="22" t="s">
        <v>61</v>
      </c>
      <c r="R4036" s="22" t="s">
        <v>62</v>
      </c>
      <c r="S4036" s="22" t="s">
        <v>50</v>
      </c>
      <c r="T4036" s="22" t="s">
        <v>88</v>
      </c>
      <c r="U4036" s="22" t="s">
        <v>70</v>
      </c>
      <c r="V4036" s="22" t="s">
        <v>1400</v>
      </c>
      <c r="W4036" s="22" t="s">
        <v>64</v>
      </c>
      <c r="X4036" s="104">
        <v>817000</v>
      </c>
      <c r="Y4036" s="195" t="str">
        <f t="shared" si="1238"/>
        <v>1.13</v>
      </c>
      <c r="Z4036" s="196">
        <f t="shared" si="1239"/>
        <v>817000</v>
      </c>
      <c r="AA4036" s="22">
        <v>1.0669999999999999</v>
      </c>
      <c r="AB4036" s="197">
        <f t="shared" si="1254"/>
        <v>771450.4424778762</v>
      </c>
      <c r="AC4036" s="198">
        <f t="shared" si="1255"/>
        <v>92574.053097345139</v>
      </c>
      <c r="AD4036" s="169">
        <v>0.12</v>
      </c>
      <c r="AE4036" s="199">
        <f t="shared" si="1256"/>
        <v>0</v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8498230.0884955768</v>
      </c>
      <c r="AJ4036" s="200">
        <f t="shared" si="1235"/>
        <v>1019787.6106194692</v>
      </c>
      <c r="AK4036" s="201">
        <f t="shared" si="1257"/>
        <v>0.12</v>
      </c>
      <c r="AL4036" s="24"/>
      <c r="AM4036" s="24"/>
      <c r="AN4036" s="24"/>
      <c r="AO4036" s="24"/>
      <c r="AP4036" s="165" t="str">
        <f t="shared" si="1258"/>
        <v>20257</v>
      </c>
      <c r="AQ4036" s="203" t="str">
        <f t="shared" si="1259"/>
        <v>20257RMB</v>
      </c>
      <c r="AR4036" s="206" t="str">
        <f t="shared" si="1260"/>
        <v>YAMAHA_Mounter</v>
      </c>
      <c r="AS4036" s="22">
        <f t="shared" si="1261"/>
        <v>2</v>
      </c>
      <c r="AT4036" s="24" t="str">
        <f t="shared" si="1262"/>
        <v>0-3 months</v>
      </c>
      <c r="AU4036" s="22" t="s">
        <v>3240</v>
      </c>
    </row>
    <row r="4037" spans="1:47">
      <c r="A4037" s="246" t="str">
        <f t="shared" si="1252"/>
        <v>FY 25/26</v>
      </c>
      <c r="B4037" s="23">
        <v>2025</v>
      </c>
      <c r="C4037" s="23">
        <v>5</v>
      </c>
      <c r="D4037" s="202" t="str">
        <f t="shared" si="1253"/>
        <v>Q1</v>
      </c>
      <c r="E4037" s="33" t="str">
        <f t="shared" si="1237"/>
        <v>FY 25/26</v>
      </c>
      <c r="F4037" s="23">
        <v>2025</v>
      </c>
      <c r="G4037" s="23">
        <v>7</v>
      </c>
      <c r="H4037" s="29"/>
      <c r="I4037" s="204" t="str">
        <f t="shared" si="1250"/>
        <v>Q2</v>
      </c>
      <c r="J4037" s="188" t="s">
        <v>3771</v>
      </c>
      <c r="K4037" s="29" t="s">
        <v>3674</v>
      </c>
      <c r="L4037" s="24" t="s">
        <v>3695</v>
      </c>
      <c r="M4037" s="13" t="s">
        <v>60</v>
      </c>
      <c r="N4037" s="22">
        <v>1</v>
      </c>
      <c r="O4037" s="22"/>
      <c r="P4037" s="202" t="str">
        <f t="shared" si="1251"/>
        <v>MAIN UNIT</v>
      </c>
      <c r="Q4037" s="22" t="s">
        <v>61</v>
      </c>
      <c r="R4037" s="22" t="s">
        <v>62</v>
      </c>
      <c r="S4037" s="22" t="s">
        <v>50</v>
      </c>
      <c r="T4037" s="22" t="s">
        <v>88</v>
      </c>
      <c r="U4037" s="22" t="s">
        <v>70</v>
      </c>
      <c r="V4037" s="22" t="s">
        <v>1400</v>
      </c>
      <c r="W4037" s="22" t="s">
        <v>64</v>
      </c>
      <c r="X4037" s="104">
        <v>817000</v>
      </c>
      <c r="Y4037" s="195" t="str">
        <f t="shared" si="1238"/>
        <v>1.13</v>
      </c>
      <c r="Z4037" s="196">
        <f t="shared" si="1239"/>
        <v>817000</v>
      </c>
      <c r="AA4037" s="22">
        <v>1.0669999999999999</v>
      </c>
      <c r="AB4037" s="197">
        <f t="shared" si="1254"/>
        <v>771450.4424778762</v>
      </c>
      <c r="AC4037" s="198">
        <f t="shared" si="1255"/>
        <v>92574.053097345139</v>
      </c>
      <c r="AD4037" s="169">
        <v>0.12</v>
      </c>
      <c r="AE4037" s="199">
        <f t="shared" si="1256"/>
        <v>0</v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8498230.0884955768</v>
      </c>
      <c r="AJ4037" s="200">
        <f t="shared" si="1235"/>
        <v>1019787.6106194692</v>
      </c>
      <c r="AK4037" s="201">
        <f t="shared" si="1257"/>
        <v>0.12</v>
      </c>
      <c r="AL4037" s="24"/>
      <c r="AM4037" s="24"/>
      <c r="AN4037" s="24"/>
      <c r="AO4037" s="24"/>
      <c r="AP4037" s="165" t="str">
        <f t="shared" si="1258"/>
        <v>20257</v>
      </c>
      <c r="AQ4037" s="203" t="str">
        <f t="shared" si="1259"/>
        <v>20257RMB</v>
      </c>
      <c r="AR4037" s="206" t="str">
        <f t="shared" si="1260"/>
        <v>YAMAHA_Mounter</v>
      </c>
      <c r="AS4037" s="22">
        <f t="shared" si="1261"/>
        <v>2</v>
      </c>
      <c r="AT4037" s="24" t="str">
        <f t="shared" si="1262"/>
        <v>0-3 months</v>
      </c>
      <c r="AU4037" s="22" t="s">
        <v>3240</v>
      </c>
    </row>
    <row r="4038" spans="1:47">
      <c r="A4038" s="246" t="str">
        <f t="shared" si="1252"/>
        <v>FY 25/26</v>
      </c>
      <c r="B4038" s="23">
        <v>2025</v>
      </c>
      <c r="C4038" s="23">
        <v>5</v>
      </c>
      <c r="D4038" s="202" t="str">
        <f t="shared" si="1253"/>
        <v>Q1</v>
      </c>
      <c r="E4038" s="33" t="str">
        <f t="shared" si="1237"/>
        <v>FY 25/26</v>
      </c>
      <c r="F4038" s="23">
        <v>2025</v>
      </c>
      <c r="G4038" s="23">
        <v>7</v>
      </c>
      <c r="H4038" s="29"/>
      <c r="I4038" s="204" t="str">
        <f t="shared" si="1250"/>
        <v>Q2</v>
      </c>
      <c r="J4038" s="188" t="s">
        <v>3771</v>
      </c>
      <c r="K4038" s="29" t="s">
        <v>3674</v>
      </c>
      <c r="L4038" s="24" t="s">
        <v>3695</v>
      </c>
      <c r="M4038" s="13" t="s">
        <v>60</v>
      </c>
      <c r="N4038" s="22">
        <v>1</v>
      </c>
      <c r="O4038" s="22"/>
      <c r="P4038" s="202" t="str">
        <f t="shared" si="1251"/>
        <v>MAIN UNIT</v>
      </c>
      <c r="Q4038" s="22" t="s">
        <v>61</v>
      </c>
      <c r="R4038" s="22" t="s">
        <v>62</v>
      </c>
      <c r="S4038" s="22" t="s">
        <v>50</v>
      </c>
      <c r="T4038" s="22" t="s">
        <v>88</v>
      </c>
      <c r="U4038" s="22" t="s">
        <v>70</v>
      </c>
      <c r="V4038" s="22" t="s">
        <v>1400</v>
      </c>
      <c r="W4038" s="22" t="s">
        <v>64</v>
      </c>
      <c r="X4038" s="104">
        <v>817000</v>
      </c>
      <c r="Y4038" s="195" t="str">
        <f t="shared" si="1238"/>
        <v>1.13</v>
      </c>
      <c r="Z4038" s="196">
        <f t="shared" si="1239"/>
        <v>817000</v>
      </c>
      <c r="AA4038" s="22">
        <v>1.0669999999999999</v>
      </c>
      <c r="AB4038" s="197">
        <f t="shared" si="1254"/>
        <v>771450.4424778762</v>
      </c>
      <c r="AC4038" s="198">
        <f t="shared" si="1255"/>
        <v>92574.053097345139</v>
      </c>
      <c r="AD4038" s="169">
        <v>0.12</v>
      </c>
      <c r="AE4038" s="199">
        <f t="shared" si="1256"/>
        <v>0</v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8498230.0884955768</v>
      </c>
      <c r="AJ4038" s="200">
        <f t="shared" si="1235"/>
        <v>1019787.6106194692</v>
      </c>
      <c r="AK4038" s="201">
        <f t="shared" si="1257"/>
        <v>0.12</v>
      </c>
      <c r="AL4038" s="24"/>
      <c r="AM4038" s="24"/>
      <c r="AN4038" s="24"/>
      <c r="AO4038" s="24"/>
      <c r="AP4038" s="165" t="str">
        <f t="shared" si="1258"/>
        <v>20257</v>
      </c>
      <c r="AQ4038" s="203" t="str">
        <f t="shared" si="1259"/>
        <v>20257RMB</v>
      </c>
      <c r="AR4038" s="206" t="str">
        <f t="shared" si="1260"/>
        <v>YAMAHA_Mounter</v>
      </c>
      <c r="AS4038" s="22">
        <f t="shared" si="1261"/>
        <v>2</v>
      </c>
      <c r="AT4038" s="24" t="str">
        <f t="shared" si="1262"/>
        <v>0-3 months</v>
      </c>
      <c r="AU4038" s="22" t="s">
        <v>3240</v>
      </c>
    </row>
    <row r="4039" spans="1:47">
      <c r="A4039" s="246" t="str">
        <f t="shared" si="1252"/>
        <v>FY 25/26</v>
      </c>
      <c r="B4039" s="23">
        <v>2025</v>
      </c>
      <c r="C4039" s="23">
        <v>5</v>
      </c>
      <c r="D4039" s="202" t="str">
        <f t="shared" si="1253"/>
        <v>Q1</v>
      </c>
      <c r="E4039" s="33" t="str">
        <f t="shared" si="1237"/>
        <v>FY 25/26</v>
      </c>
      <c r="F4039" s="23">
        <v>2025</v>
      </c>
      <c r="G4039" s="23">
        <v>7</v>
      </c>
      <c r="H4039" s="29"/>
      <c r="I4039" s="204" t="str">
        <f t="shared" si="1250"/>
        <v>Q2</v>
      </c>
      <c r="J4039" s="188" t="s">
        <v>3771</v>
      </c>
      <c r="K4039" s="29" t="s">
        <v>3674</v>
      </c>
      <c r="L4039" s="24" t="s">
        <v>3549</v>
      </c>
      <c r="M4039" s="13" t="s">
        <v>60</v>
      </c>
      <c r="N4039" s="22">
        <v>1</v>
      </c>
      <c r="O4039" s="22"/>
      <c r="P4039" s="202" t="str">
        <f t="shared" si="1251"/>
        <v>MAIN UNIT</v>
      </c>
      <c r="Q4039" s="22" t="s">
        <v>61</v>
      </c>
      <c r="R4039" s="22" t="s">
        <v>62</v>
      </c>
      <c r="S4039" s="22" t="s">
        <v>50</v>
      </c>
      <c r="T4039" s="22" t="s">
        <v>88</v>
      </c>
      <c r="U4039" s="22" t="s">
        <v>70</v>
      </c>
      <c r="V4039" s="22" t="s">
        <v>1400</v>
      </c>
      <c r="W4039" s="22" t="s">
        <v>64</v>
      </c>
      <c r="X4039" s="104">
        <v>816000</v>
      </c>
      <c r="Y4039" s="195" t="str">
        <f t="shared" si="1238"/>
        <v>1.13</v>
      </c>
      <c r="Z4039" s="196">
        <f t="shared" si="1239"/>
        <v>816000</v>
      </c>
      <c r="AA4039" s="22">
        <v>1.0669999999999999</v>
      </c>
      <c r="AB4039" s="197">
        <f t="shared" si="1254"/>
        <v>770506.19469026546</v>
      </c>
      <c r="AC4039" s="198">
        <f t="shared" si="1255"/>
        <v>92460.743362831854</v>
      </c>
      <c r="AD4039" s="169">
        <v>0.12</v>
      </c>
      <c r="AE4039" s="199">
        <f t="shared" si="1256"/>
        <v>0</v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8498230.0884955768</v>
      </c>
      <c r="AJ4039" s="200">
        <f t="shared" si="1235"/>
        <v>1019787.6106194692</v>
      </c>
      <c r="AK4039" s="201">
        <f t="shared" si="1257"/>
        <v>0.12</v>
      </c>
      <c r="AL4039" s="24"/>
      <c r="AM4039" s="24"/>
      <c r="AN4039" s="24"/>
      <c r="AO4039" s="24"/>
      <c r="AP4039" s="165" t="str">
        <f t="shared" si="1258"/>
        <v>20257</v>
      </c>
      <c r="AQ4039" s="203" t="str">
        <f t="shared" si="1259"/>
        <v>20257RMB</v>
      </c>
      <c r="AR4039" s="206" t="str">
        <f t="shared" si="1260"/>
        <v>YAMAHA_Mounter</v>
      </c>
      <c r="AS4039" s="22">
        <f t="shared" si="1261"/>
        <v>2</v>
      </c>
      <c r="AT4039" s="24" t="str">
        <f t="shared" si="1262"/>
        <v>0-3 months</v>
      </c>
      <c r="AU4039" s="22" t="s">
        <v>3240</v>
      </c>
    </row>
    <row r="4040" spans="1:47">
      <c r="A4040" s="246" t="str">
        <f t="shared" si="1252"/>
        <v>FY 25/26</v>
      </c>
      <c r="B4040" s="23">
        <v>2025</v>
      </c>
      <c r="C4040" s="23">
        <v>5</v>
      </c>
      <c r="D4040" s="202" t="str">
        <f t="shared" si="1253"/>
        <v>Q1</v>
      </c>
      <c r="E4040" s="33" t="str">
        <f t="shared" si="1237"/>
        <v>FY 25/26</v>
      </c>
      <c r="F4040" s="23">
        <v>2025</v>
      </c>
      <c r="G4040" s="23">
        <v>7</v>
      </c>
      <c r="H4040" s="29"/>
      <c r="I4040" s="204" t="str">
        <f t="shared" si="1250"/>
        <v>Q2</v>
      </c>
      <c r="J4040" s="188" t="s">
        <v>3771</v>
      </c>
      <c r="K4040" s="29" t="s">
        <v>3674</v>
      </c>
      <c r="L4040" s="24" t="s">
        <v>3549</v>
      </c>
      <c r="M4040" s="13" t="s">
        <v>60</v>
      </c>
      <c r="N4040" s="22">
        <v>1</v>
      </c>
      <c r="O4040" s="22"/>
      <c r="P4040" s="202" t="str">
        <f t="shared" si="1251"/>
        <v>MAIN UNIT</v>
      </c>
      <c r="Q4040" s="22" t="s">
        <v>61</v>
      </c>
      <c r="R4040" s="22" t="s">
        <v>62</v>
      </c>
      <c r="S4040" s="22" t="s">
        <v>50</v>
      </c>
      <c r="T4040" s="22" t="s">
        <v>88</v>
      </c>
      <c r="U4040" s="22" t="s">
        <v>70</v>
      </c>
      <c r="V4040" s="22" t="s">
        <v>1400</v>
      </c>
      <c r="W4040" s="22" t="s">
        <v>64</v>
      </c>
      <c r="X4040" s="104">
        <v>816000</v>
      </c>
      <c r="Y4040" s="195" t="str">
        <f t="shared" si="1238"/>
        <v>1.13</v>
      </c>
      <c r="Z4040" s="196">
        <f t="shared" si="1239"/>
        <v>816000</v>
      </c>
      <c r="AA4040" s="22">
        <v>1.0669999999999999</v>
      </c>
      <c r="AB4040" s="197">
        <f t="shared" si="1254"/>
        <v>770506.19469026546</v>
      </c>
      <c r="AC4040" s="198">
        <f t="shared" si="1255"/>
        <v>92460.743362831854</v>
      </c>
      <c r="AD4040" s="169">
        <v>0.12</v>
      </c>
      <c r="AE4040" s="199">
        <f t="shared" si="1256"/>
        <v>0</v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8498230.0884955768</v>
      </c>
      <c r="AJ4040" s="200">
        <f t="shared" si="1235"/>
        <v>1019787.6106194692</v>
      </c>
      <c r="AK4040" s="201">
        <f t="shared" si="1257"/>
        <v>0.12</v>
      </c>
      <c r="AL4040" s="24"/>
      <c r="AM4040" s="24"/>
      <c r="AN4040" s="24"/>
      <c r="AO4040" s="24"/>
      <c r="AP4040" s="165" t="str">
        <f t="shared" si="1258"/>
        <v>20257</v>
      </c>
      <c r="AQ4040" s="203" t="str">
        <f t="shared" si="1259"/>
        <v>20257RMB</v>
      </c>
      <c r="AR4040" s="206" t="str">
        <f t="shared" si="1260"/>
        <v>YAMAHA_Mounter</v>
      </c>
      <c r="AS4040" s="22">
        <f t="shared" si="1261"/>
        <v>2</v>
      </c>
      <c r="AT4040" s="24" t="str">
        <f t="shared" si="1262"/>
        <v>0-3 months</v>
      </c>
      <c r="AU4040" s="22" t="s">
        <v>3240</v>
      </c>
    </row>
    <row r="4041" spans="1:47">
      <c r="A4041" s="246" t="str">
        <f t="shared" si="1252"/>
        <v>FY 25/26</v>
      </c>
      <c r="B4041" s="23">
        <v>2025</v>
      </c>
      <c r="C4041" s="23">
        <v>5</v>
      </c>
      <c r="D4041" s="202" t="str">
        <f t="shared" si="1253"/>
        <v>Q1</v>
      </c>
      <c r="E4041" s="33" t="str">
        <f t="shared" si="1237"/>
        <v>FY 25/26</v>
      </c>
      <c r="F4041" s="23">
        <v>2025</v>
      </c>
      <c r="G4041" s="23">
        <v>7</v>
      </c>
      <c r="H4041" s="29"/>
      <c r="I4041" s="204" t="str">
        <f t="shared" si="1250"/>
        <v>Q2</v>
      </c>
      <c r="J4041" s="188" t="s">
        <v>3771</v>
      </c>
      <c r="K4041" s="29" t="s">
        <v>3674</v>
      </c>
      <c r="L4041" s="24" t="s">
        <v>3549</v>
      </c>
      <c r="M4041" s="13" t="s">
        <v>60</v>
      </c>
      <c r="N4041" s="22">
        <v>1</v>
      </c>
      <c r="O4041" s="22"/>
      <c r="P4041" s="202" t="str">
        <f t="shared" si="1251"/>
        <v>MAIN UNIT</v>
      </c>
      <c r="Q4041" s="22" t="s">
        <v>61</v>
      </c>
      <c r="R4041" s="22" t="s">
        <v>62</v>
      </c>
      <c r="S4041" s="22" t="s">
        <v>50</v>
      </c>
      <c r="T4041" s="22" t="s">
        <v>88</v>
      </c>
      <c r="U4041" s="22" t="s">
        <v>70</v>
      </c>
      <c r="V4041" s="22" t="s">
        <v>1400</v>
      </c>
      <c r="W4041" s="22" t="s">
        <v>64</v>
      </c>
      <c r="X4041" s="104">
        <v>816000</v>
      </c>
      <c r="Y4041" s="195" t="str">
        <f t="shared" si="1238"/>
        <v>1.13</v>
      </c>
      <c r="Z4041" s="196">
        <f t="shared" si="1239"/>
        <v>816000</v>
      </c>
      <c r="AA4041" s="22">
        <v>1.0669999999999999</v>
      </c>
      <c r="AB4041" s="197">
        <f t="shared" si="1254"/>
        <v>770506.19469026546</v>
      </c>
      <c r="AC4041" s="198">
        <f t="shared" si="1255"/>
        <v>92460.743362831854</v>
      </c>
      <c r="AD4041" s="169">
        <v>0.12</v>
      </c>
      <c r="AE4041" s="199">
        <f t="shared" si="1256"/>
        <v>0</v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8498230.0884955768</v>
      </c>
      <c r="AJ4041" s="200">
        <f t="shared" si="1235"/>
        <v>1019787.6106194692</v>
      </c>
      <c r="AK4041" s="201">
        <f t="shared" si="1257"/>
        <v>0.12</v>
      </c>
      <c r="AL4041" s="24"/>
      <c r="AM4041" s="24"/>
      <c r="AN4041" s="24"/>
      <c r="AO4041" s="24"/>
      <c r="AP4041" s="165" t="str">
        <f t="shared" si="1258"/>
        <v>20257</v>
      </c>
      <c r="AQ4041" s="203" t="str">
        <f t="shared" si="1259"/>
        <v>20257RMB</v>
      </c>
      <c r="AR4041" s="206" t="str">
        <f t="shared" si="1260"/>
        <v>YAMAHA_Mounter</v>
      </c>
      <c r="AS4041" s="22">
        <f t="shared" si="1261"/>
        <v>2</v>
      </c>
      <c r="AT4041" s="24" t="str">
        <f t="shared" si="1262"/>
        <v>0-3 months</v>
      </c>
      <c r="AU4041" s="22" t="s">
        <v>3240</v>
      </c>
    </row>
    <row r="4042" spans="1:47">
      <c r="A4042" s="246" t="str">
        <f t="shared" si="1252"/>
        <v>FY 25/26</v>
      </c>
      <c r="B4042" s="23">
        <v>2025</v>
      </c>
      <c r="C4042" s="23">
        <v>5</v>
      </c>
      <c r="D4042" s="202" t="str">
        <f t="shared" si="1253"/>
        <v>Q1</v>
      </c>
      <c r="E4042" s="33" t="str">
        <f t="shared" si="1237"/>
        <v>FY 25/26</v>
      </c>
      <c r="F4042" s="23">
        <v>2025</v>
      </c>
      <c r="G4042" s="23">
        <v>7</v>
      </c>
      <c r="H4042" s="29"/>
      <c r="I4042" s="204" t="str">
        <f t="shared" si="1250"/>
        <v>Q2</v>
      </c>
      <c r="J4042" s="188" t="s">
        <v>3772</v>
      </c>
      <c r="K4042" s="29" t="s">
        <v>1564</v>
      </c>
      <c r="L4042" s="24" t="s">
        <v>3695</v>
      </c>
      <c r="M4042" s="13" t="s">
        <v>60</v>
      </c>
      <c r="N4042" s="22">
        <v>1</v>
      </c>
      <c r="O4042" s="22"/>
      <c r="P4042" s="202" t="str">
        <f t="shared" si="1251"/>
        <v>MAIN UNIT</v>
      </c>
      <c r="Q4042" s="22" t="s">
        <v>68</v>
      </c>
      <c r="R4042" s="22" t="s">
        <v>62</v>
      </c>
      <c r="S4042" s="22" t="s">
        <v>50</v>
      </c>
      <c r="T4042" s="22" t="s">
        <v>88</v>
      </c>
      <c r="U4042" s="22" t="s">
        <v>70</v>
      </c>
      <c r="V4042" s="22" t="s">
        <v>1010</v>
      </c>
      <c r="W4042" s="22" t="s">
        <v>64</v>
      </c>
      <c r="X4042" s="104">
        <v>825000</v>
      </c>
      <c r="Y4042" s="195" t="str">
        <f t="shared" si="1238"/>
        <v>1.13</v>
      </c>
      <c r="Z4042" s="196">
        <f t="shared" si="1239"/>
        <v>825000</v>
      </c>
      <c r="AA4042" s="22">
        <v>1.0669999999999999</v>
      </c>
      <c r="AB4042" s="197">
        <f t="shared" si="1254"/>
        <v>779004.42477876099</v>
      </c>
      <c r="AC4042" s="198">
        <f t="shared" si="1255"/>
        <v>93480.530973451314</v>
      </c>
      <c r="AD4042" s="169">
        <v>0.12</v>
      </c>
      <c r="AE4042" s="199">
        <f t="shared" si="1256"/>
        <v>1</v>
      </c>
      <c r="AF4042" s="199">
        <f>IF(AND(COUNTIFS($J$18:J4042,J4042)=1,AE4042=1),1,"")</f>
        <v>1</v>
      </c>
      <c r="AG4042" s="199">
        <f>IF(C4042="","",IF(AND(COUNTIFS($J$18:J4042,J4042)=1,C4042&lt;&gt;""),1,""))</f>
        <v>1</v>
      </c>
      <c r="AH4042" s="199">
        <f>IF(G4042="","",IF(AND(COUNTIFS($J$18:J4042,J4042)=1,G4042&lt;&gt;""),1,""))</f>
        <v>1</v>
      </c>
      <c r="AI4042" s="200">
        <f t="shared" si="1234"/>
        <v>8498230.0884955768</v>
      </c>
      <c r="AJ4042" s="200">
        <f t="shared" si="1235"/>
        <v>1019787.6106194692</v>
      </c>
      <c r="AK4042" s="201">
        <f t="shared" si="1257"/>
        <v>0.12</v>
      </c>
      <c r="AL4042" s="24"/>
      <c r="AM4042" s="24"/>
      <c r="AN4042" s="24"/>
      <c r="AO4042" s="24"/>
      <c r="AP4042" s="165" t="str">
        <f t="shared" si="1258"/>
        <v>20257</v>
      </c>
      <c r="AQ4042" s="203" t="str">
        <f t="shared" si="1259"/>
        <v>20257RMB</v>
      </c>
      <c r="AR4042" s="206" t="str">
        <f t="shared" si="1260"/>
        <v>YAMAHA_Mounter</v>
      </c>
      <c r="AS4042" s="22">
        <f t="shared" si="1261"/>
        <v>2</v>
      </c>
      <c r="AT4042" s="24" t="str">
        <f t="shared" si="1262"/>
        <v>0-3 months</v>
      </c>
      <c r="AU4042" s="22" t="s">
        <v>3240</v>
      </c>
    </row>
    <row r="4043" spans="1:47">
      <c r="A4043" s="246" t="str">
        <f t="shared" si="1252"/>
        <v>FY 25/26</v>
      </c>
      <c r="B4043" s="23">
        <v>2025</v>
      </c>
      <c r="C4043" s="23">
        <v>5</v>
      </c>
      <c r="D4043" s="202" t="str">
        <f t="shared" si="1253"/>
        <v>Q1</v>
      </c>
      <c r="E4043" s="33" t="str">
        <f t="shared" si="1237"/>
        <v>FY 25/26</v>
      </c>
      <c r="F4043" s="23">
        <v>2025</v>
      </c>
      <c r="G4043" s="23">
        <v>7</v>
      </c>
      <c r="H4043" s="29"/>
      <c r="I4043" s="204" t="str">
        <f t="shared" si="1250"/>
        <v>Q2</v>
      </c>
      <c r="J4043" s="188" t="s">
        <v>3772</v>
      </c>
      <c r="K4043" s="29" t="s">
        <v>1564</v>
      </c>
      <c r="L4043" s="24" t="s">
        <v>3695</v>
      </c>
      <c r="M4043" s="13" t="s">
        <v>60</v>
      </c>
      <c r="N4043" s="22">
        <v>1</v>
      </c>
      <c r="O4043" s="22"/>
      <c r="P4043" s="202" t="str">
        <f t="shared" si="1251"/>
        <v>MAIN UNIT</v>
      </c>
      <c r="Q4043" s="22" t="s">
        <v>68</v>
      </c>
      <c r="R4043" s="22" t="s">
        <v>62</v>
      </c>
      <c r="S4043" s="22" t="s">
        <v>50</v>
      </c>
      <c r="T4043" s="22" t="s">
        <v>88</v>
      </c>
      <c r="U4043" s="22" t="s">
        <v>70</v>
      </c>
      <c r="V4043" s="22" t="s">
        <v>1010</v>
      </c>
      <c r="W4043" s="22" t="s">
        <v>64</v>
      </c>
      <c r="X4043" s="104">
        <v>825000</v>
      </c>
      <c r="Y4043" s="195" t="str">
        <f t="shared" si="1238"/>
        <v>1.13</v>
      </c>
      <c r="Z4043" s="196">
        <f t="shared" si="1239"/>
        <v>825000</v>
      </c>
      <c r="AA4043" s="22">
        <v>1.0669999999999999</v>
      </c>
      <c r="AB4043" s="197">
        <f t="shared" si="1254"/>
        <v>779004.42477876099</v>
      </c>
      <c r="AC4043" s="198">
        <f t="shared" si="1255"/>
        <v>93480.530973451314</v>
      </c>
      <c r="AD4043" s="169">
        <v>0.12</v>
      </c>
      <c r="AE4043" s="199">
        <f t="shared" si="1256"/>
        <v>1</v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8498230.0884955768</v>
      </c>
      <c r="AJ4043" s="200">
        <f t="shared" ref="AJ4043:AJ4106" si="1264">IF(P4043="C66 SERVICE","",SUMIFS(AC:AC,F:F,F4043,G:G,G4043,E:E,E4043))</f>
        <v>1019787.6106194692</v>
      </c>
      <c r="AK4043" s="201">
        <f t="shared" si="1257"/>
        <v>0.12</v>
      </c>
      <c r="AL4043" s="24"/>
      <c r="AM4043" s="24"/>
      <c r="AN4043" s="24"/>
      <c r="AO4043" s="24"/>
      <c r="AP4043" s="165" t="str">
        <f t="shared" si="1258"/>
        <v>20257</v>
      </c>
      <c r="AQ4043" s="203" t="str">
        <f t="shared" si="1259"/>
        <v>20257RMB</v>
      </c>
      <c r="AR4043" s="206" t="str">
        <f t="shared" si="1260"/>
        <v>YAMAHA_Mounter</v>
      </c>
      <c r="AS4043" s="22">
        <f t="shared" si="1261"/>
        <v>2</v>
      </c>
      <c r="AT4043" s="24" t="str">
        <f t="shared" si="1262"/>
        <v>0-3 months</v>
      </c>
      <c r="AU4043" s="22" t="s">
        <v>3240</v>
      </c>
    </row>
    <row r="4044" spans="1:47" ht="39.6">
      <c r="A4044" s="246" t="str">
        <f t="shared" si="1252"/>
        <v/>
      </c>
      <c r="B4044" s="23"/>
      <c r="C4044" s="23"/>
      <c r="D4044" s="202" t="str">
        <f t="shared" si="1253"/>
        <v/>
      </c>
      <c r="E4044" s="33" t="s">
        <v>3687</v>
      </c>
      <c r="F4044" s="23">
        <v>2025</v>
      </c>
      <c r="G4044" s="23">
        <v>4</v>
      </c>
      <c r="H4044" s="29"/>
      <c r="I4044" s="204" t="str">
        <f t="shared" si="1250"/>
        <v>Q1</v>
      </c>
      <c r="J4044" s="188"/>
      <c r="K4044" s="29"/>
      <c r="L4044" s="24" t="s">
        <v>43</v>
      </c>
      <c r="M4044" s="22" t="s">
        <v>43</v>
      </c>
      <c r="N4044" s="22">
        <v>0</v>
      </c>
      <c r="O4044" s="22"/>
      <c r="P4044" s="202" t="str">
        <f t="shared" si="1251"/>
        <v>C66 SERVICE/OTHERS</v>
      </c>
      <c r="Q4044" s="22" t="s">
        <v>45</v>
      </c>
      <c r="R4044" s="22" t="s">
        <v>45</v>
      </c>
      <c r="S4044" s="22" t="s">
        <v>52</v>
      </c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>
        <v>1000</v>
      </c>
      <c r="AC4044" s="198">
        <f t="shared" si="1255"/>
        <v>300</v>
      </c>
      <c r="AD4044" s="162">
        <v>0.3</v>
      </c>
      <c r="AE4044" s="199">
        <f t="shared" si="1256"/>
        <v>0</v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33837010.062831856</v>
      </c>
      <c r="AJ4044" s="200">
        <f t="shared" si="1264"/>
        <v>4543880.8880544249</v>
      </c>
      <c r="AK4044" s="201">
        <f t="shared" si="1257"/>
        <v>0.1342873049249004</v>
      </c>
      <c r="AL4044" s="24"/>
      <c r="AM4044" s="24"/>
      <c r="AN4044" s="24"/>
      <c r="AO4044" s="24"/>
      <c r="AP4044" s="165" t="str">
        <f t="shared" si="1258"/>
        <v>20254</v>
      </c>
      <c r="AQ4044" s="203" t="str">
        <f t="shared" si="1259"/>
        <v/>
      </c>
      <c r="AR4044" s="206" t="str">
        <f t="shared" si="1260"/>
        <v>C66 SERVICE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 ht="39.6">
      <c r="A4045" s="246" t="str">
        <f t="shared" si="1252"/>
        <v/>
      </c>
      <c r="B4045" s="23"/>
      <c r="C4045" s="23"/>
      <c r="D4045" s="202" t="str">
        <f t="shared" si="1253"/>
        <v/>
      </c>
      <c r="E4045" s="33" t="s">
        <v>3687</v>
      </c>
      <c r="F4045" s="23">
        <v>2025</v>
      </c>
      <c r="G4045" s="23">
        <v>4</v>
      </c>
      <c r="H4045" s="29"/>
      <c r="I4045" s="204" t="str">
        <f t="shared" si="1250"/>
        <v>Q1</v>
      </c>
      <c r="J4045" s="188"/>
      <c r="K4045" s="29"/>
      <c r="L4045" s="24" t="s">
        <v>43</v>
      </c>
      <c r="M4045" s="22" t="s">
        <v>43</v>
      </c>
      <c r="N4045" s="22">
        <v>0</v>
      </c>
      <c r="O4045" s="22"/>
      <c r="P4045" s="202" t="str">
        <f t="shared" si="1251"/>
        <v>C66 SERVICE/OTHERS</v>
      </c>
      <c r="Q4045" s="22" t="s">
        <v>45</v>
      </c>
      <c r="R4045" s="22" t="s">
        <v>45</v>
      </c>
      <c r="S4045" s="22" t="s">
        <v>51</v>
      </c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>
        <v>15000</v>
      </c>
      <c r="AC4045" s="198">
        <f t="shared" si="1255"/>
        <v>4500</v>
      </c>
      <c r="AD4045" s="162">
        <v>0.3</v>
      </c>
      <c r="AE4045" s="199">
        <f t="shared" si="1256"/>
        <v>0</v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33837010.062831856</v>
      </c>
      <c r="AJ4045" s="200">
        <f t="shared" si="1264"/>
        <v>4543880.8880544249</v>
      </c>
      <c r="AK4045" s="201">
        <f t="shared" si="1257"/>
        <v>0.1342873049249004</v>
      </c>
      <c r="AL4045" s="24"/>
      <c r="AM4045" s="24"/>
      <c r="AN4045" s="24"/>
      <c r="AO4045" s="24"/>
      <c r="AP4045" s="165" t="str">
        <f t="shared" si="1258"/>
        <v>20254</v>
      </c>
      <c r="AQ4045" s="203" t="str">
        <f t="shared" si="1259"/>
        <v/>
      </c>
      <c r="AR4045" s="206" t="str">
        <f t="shared" si="1260"/>
        <v>C66 SERVICE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 ht="39.6">
      <c r="A4046" s="246" t="str">
        <f t="shared" si="1252"/>
        <v/>
      </c>
      <c r="B4046" s="23"/>
      <c r="C4046" s="23"/>
      <c r="D4046" s="202" t="str">
        <f t="shared" si="1253"/>
        <v/>
      </c>
      <c r="E4046" s="33" t="s">
        <v>3687</v>
      </c>
      <c r="F4046" s="23">
        <v>2025</v>
      </c>
      <c r="G4046" s="23">
        <v>4</v>
      </c>
      <c r="H4046" s="29"/>
      <c r="I4046" s="204" t="str">
        <f t="shared" si="1250"/>
        <v>Q1</v>
      </c>
      <c r="J4046" s="188"/>
      <c r="K4046" s="29"/>
      <c r="L4046" s="24" t="s">
        <v>43</v>
      </c>
      <c r="M4046" s="22" t="s">
        <v>43</v>
      </c>
      <c r="N4046" s="22">
        <v>0</v>
      </c>
      <c r="O4046" s="22"/>
      <c r="P4046" s="202" t="str">
        <f t="shared" si="1251"/>
        <v>C66 SERVICE/OTHERS</v>
      </c>
      <c r="Q4046" s="22" t="s">
        <v>45</v>
      </c>
      <c r="R4046" s="22" t="s">
        <v>45</v>
      </c>
      <c r="S4046" s="22" t="s">
        <v>50</v>
      </c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>
        <v>136000</v>
      </c>
      <c r="AC4046" s="198">
        <f t="shared" si="1255"/>
        <v>40800</v>
      </c>
      <c r="AD4046" s="162">
        <v>0.3</v>
      </c>
      <c r="AE4046" s="199">
        <f t="shared" si="1256"/>
        <v>0</v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33837010.062831856</v>
      </c>
      <c r="AJ4046" s="200">
        <f t="shared" si="1264"/>
        <v>4543880.8880544249</v>
      </c>
      <c r="AK4046" s="201">
        <f t="shared" si="1257"/>
        <v>0.1342873049249004</v>
      </c>
      <c r="AL4046" s="24"/>
      <c r="AM4046" s="24"/>
      <c r="AN4046" s="24"/>
      <c r="AO4046" s="24"/>
      <c r="AP4046" s="165" t="str">
        <f t="shared" si="1258"/>
        <v>20254</v>
      </c>
      <c r="AQ4046" s="203" t="str">
        <f t="shared" si="1259"/>
        <v/>
      </c>
      <c r="AR4046" s="206" t="str">
        <f t="shared" si="1260"/>
        <v>C66 SERVICE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 ht="39.6">
      <c r="A4047" s="246" t="str">
        <f t="shared" si="1252"/>
        <v/>
      </c>
      <c r="B4047" s="23"/>
      <c r="C4047" s="23"/>
      <c r="D4047" s="202" t="str">
        <f t="shared" si="1253"/>
        <v/>
      </c>
      <c r="E4047" s="33" t="s">
        <v>3687</v>
      </c>
      <c r="F4047" s="23">
        <v>2025</v>
      </c>
      <c r="G4047" s="23">
        <v>4</v>
      </c>
      <c r="H4047" s="29"/>
      <c r="I4047" s="204" t="str">
        <f t="shared" si="1250"/>
        <v>Q1</v>
      </c>
      <c r="J4047" s="188"/>
      <c r="K4047" s="29"/>
      <c r="L4047" s="24" t="s">
        <v>43</v>
      </c>
      <c r="M4047" s="22" t="s">
        <v>43</v>
      </c>
      <c r="N4047" s="22">
        <v>0</v>
      </c>
      <c r="O4047" s="22"/>
      <c r="P4047" s="202" t="str">
        <f t="shared" si="1251"/>
        <v>C66 SERVICE/OTHERS</v>
      </c>
      <c r="Q4047" s="22" t="s">
        <v>45</v>
      </c>
      <c r="R4047" s="22" t="s">
        <v>45</v>
      </c>
      <c r="S4047" s="22" t="s">
        <v>49</v>
      </c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>
        <v>335000</v>
      </c>
      <c r="AC4047" s="198">
        <f t="shared" si="1255"/>
        <v>100500</v>
      </c>
      <c r="AD4047" s="162">
        <v>0.3</v>
      </c>
      <c r="AE4047" s="199">
        <f t="shared" si="1256"/>
        <v>0</v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33837010.062831856</v>
      </c>
      <c r="AJ4047" s="200">
        <f t="shared" si="1264"/>
        <v>4543880.8880544249</v>
      </c>
      <c r="AK4047" s="201">
        <f t="shared" si="1257"/>
        <v>0.1342873049249004</v>
      </c>
      <c r="AL4047" s="24"/>
      <c r="AM4047" s="24"/>
      <c r="AN4047" s="24"/>
      <c r="AO4047" s="24"/>
      <c r="AP4047" s="165" t="str">
        <f t="shared" si="1258"/>
        <v>20254</v>
      </c>
      <c r="AQ4047" s="203" t="str">
        <f t="shared" si="1259"/>
        <v/>
      </c>
      <c r="AR4047" s="206" t="str">
        <f t="shared" si="1260"/>
        <v>C66 SERVICE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>
      <c r="A4048" s="246" t="str">
        <f t="shared" si="1252"/>
        <v>FY 25/26</v>
      </c>
      <c r="B4048" s="23">
        <v>2025</v>
      </c>
      <c r="C4048" s="23">
        <v>5</v>
      </c>
      <c r="D4048" s="202" t="str">
        <f t="shared" si="1253"/>
        <v>Q1</v>
      </c>
      <c r="E4048" s="33" t="str">
        <f t="shared" si="1237"/>
        <v>TBA</v>
      </c>
      <c r="F4048" s="23" t="s">
        <v>2584</v>
      </c>
      <c r="G4048" s="23" t="s">
        <v>2584</v>
      </c>
      <c r="H4048" s="29"/>
      <c r="I4048" s="204" t="str">
        <f t="shared" si="1250"/>
        <v>TBA</v>
      </c>
      <c r="J4048" s="188" t="s">
        <v>3776</v>
      </c>
      <c r="K4048" s="29" t="s">
        <v>2050</v>
      </c>
      <c r="L4048" s="24" t="s">
        <v>67</v>
      </c>
      <c r="M4048" s="13" t="s">
        <v>60</v>
      </c>
      <c r="N4048" s="22">
        <v>1</v>
      </c>
      <c r="O4048" s="22"/>
      <c r="P4048" s="202" t="str">
        <f t="shared" si="1251"/>
        <v>MAIN UNIT</v>
      </c>
      <c r="Q4048" s="22" t="s">
        <v>61</v>
      </c>
      <c r="R4048" s="22" t="s">
        <v>62</v>
      </c>
      <c r="S4048" s="22" t="s">
        <v>49</v>
      </c>
      <c r="T4048" s="22" t="s">
        <v>78</v>
      </c>
      <c r="U4048" s="22" t="s">
        <v>78</v>
      </c>
      <c r="V4048" s="22" t="s">
        <v>2011</v>
      </c>
      <c r="W4048" s="22" t="s">
        <v>64</v>
      </c>
      <c r="X4048" s="104">
        <v>520000</v>
      </c>
      <c r="Y4048" s="195" t="str">
        <f t="shared" si="1238"/>
        <v>1.13</v>
      </c>
      <c r="Z4048" s="196">
        <f t="shared" si="1239"/>
        <v>520000</v>
      </c>
      <c r="AA4048" s="22">
        <v>1.0669999999999999</v>
      </c>
      <c r="AB4048" s="197">
        <f t="shared" si="1254"/>
        <v>491008.84955752216</v>
      </c>
      <c r="AC4048" s="198">
        <f t="shared" si="1255"/>
        <v>58921.061946902657</v>
      </c>
      <c r="AD4048" s="169">
        <v>0.12</v>
      </c>
      <c r="AE4048" s="199">
        <f t="shared" si="1256"/>
        <v>0</v>
      </c>
      <c r="AF4048" s="199" t="str">
        <f>IF(AND(COUNTIFS($J$18:J4048,J4048)=1,AE4048=1),1,"")</f>
        <v/>
      </c>
      <c r="AG4048" s="199">
        <f>IF(C4048="","",IF(AND(COUNTIFS($J$18:J4048,J4048)=1,C4048&lt;&gt;""),1,""))</f>
        <v>1</v>
      </c>
      <c r="AH4048" s="199">
        <f>IF(G4048="","",IF(AND(COUNTIFS($J$18:J4048,J4048)=1,G4048&lt;&gt;""),1,""))</f>
        <v>1</v>
      </c>
      <c r="AI4048" s="200">
        <f t="shared" si="1263"/>
        <v>17773588.938053098</v>
      </c>
      <c r="AJ4048" s="200">
        <f t="shared" si="1264"/>
        <v>2063705.557566372</v>
      </c>
      <c r="AK4048" s="201">
        <f t="shared" si="1257"/>
        <v>0.1161107958982891</v>
      </c>
      <c r="AL4048" s="24"/>
      <c r="AM4048" s="24"/>
      <c r="AN4048" s="24"/>
      <c r="AO4048" s="24"/>
      <c r="AP4048" s="165" t="str">
        <f t="shared" si="1258"/>
        <v>TBATBA</v>
      </c>
      <c r="AQ4048" s="203" t="str">
        <f t="shared" si="1259"/>
        <v>TBATBARMB</v>
      </c>
      <c r="AR4048" s="206" t="str">
        <f t="shared" si="1260"/>
        <v>YAMAHA_Mounter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>
      <c r="A4049" s="246" t="str">
        <f t="shared" si="1252"/>
        <v>FY 25/26</v>
      </c>
      <c r="B4049" s="23">
        <v>2025</v>
      </c>
      <c r="C4049" s="23">
        <v>5</v>
      </c>
      <c r="D4049" s="202" t="str">
        <f t="shared" si="1253"/>
        <v>Q1</v>
      </c>
      <c r="E4049" s="33" t="str">
        <f t="shared" si="1237"/>
        <v>TBA</v>
      </c>
      <c r="F4049" s="23" t="s">
        <v>2584</v>
      </c>
      <c r="G4049" s="23" t="s">
        <v>2584</v>
      </c>
      <c r="H4049" s="29"/>
      <c r="I4049" s="204" t="str">
        <f t="shared" si="1250"/>
        <v>TBA</v>
      </c>
      <c r="J4049" s="188" t="s">
        <v>3776</v>
      </c>
      <c r="K4049" s="29" t="s">
        <v>2050</v>
      </c>
      <c r="L4049" s="24" t="s">
        <v>92</v>
      </c>
      <c r="M4049" s="13" t="s">
        <v>60</v>
      </c>
      <c r="N4049" s="22">
        <v>1</v>
      </c>
      <c r="O4049" s="22"/>
      <c r="P4049" s="202" t="str">
        <f t="shared" si="1251"/>
        <v>MAIN UNIT</v>
      </c>
      <c r="Q4049" s="22" t="s">
        <v>61</v>
      </c>
      <c r="R4049" s="22" t="s">
        <v>62</v>
      </c>
      <c r="S4049" s="22" t="s">
        <v>49</v>
      </c>
      <c r="T4049" s="22" t="s">
        <v>78</v>
      </c>
      <c r="U4049" s="22" t="s">
        <v>78</v>
      </c>
      <c r="V4049" s="22" t="s">
        <v>2011</v>
      </c>
      <c r="W4049" s="22" t="s">
        <v>64</v>
      </c>
      <c r="X4049" s="104">
        <v>720000</v>
      </c>
      <c r="Y4049" s="195" t="str">
        <f t="shared" si="1238"/>
        <v>1.13</v>
      </c>
      <c r="Z4049" s="196">
        <f t="shared" si="1239"/>
        <v>720000</v>
      </c>
      <c r="AA4049" s="22">
        <v>1.0669999999999999</v>
      </c>
      <c r="AB4049" s="197">
        <f t="shared" si="1254"/>
        <v>679858.40707964601</v>
      </c>
      <c r="AC4049" s="198">
        <f t="shared" si="1255"/>
        <v>81583.008849557518</v>
      </c>
      <c r="AD4049" s="169">
        <v>0.12</v>
      </c>
      <c r="AE4049" s="199">
        <f t="shared" si="1256"/>
        <v>0</v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17773588.938053098</v>
      </c>
      <c r="AJ4049" s="200">
        <f t="shared" si="1264"/>
        <v>2063705.557566372</v>
      </c>
      <c r="AK4049" s="201">
        <f t="shared" si="1257"/>
        <v>0.1161107958982891</v>
      </c>
      <c r="AL4049" s="24"/>
      <c r="AM4049" s="24"/>
      <c r="AN4049" s="24"/>
      <c r="AO4049" s="24"/>
      <c r="AP4049" s="165" t="str">
        <f t="shared" si="1258"/>
        <v>TBATBA</v>
      </c>
      <c r="AQ4049" s="203" t="str">
        <f t="shared" si="1259"/>
        <v>TBATBARMB</v>
      </c>
      <c r="AR4049" s="206" t="str">
        <f t="shared" si="1260"/>
        <v>YAMAHA_Mounter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4999" spans="1:47">
      <c r="A4999" s="246"/>
      <c r="B4999" s="23"/>
      <c r="C4999" s="23"/>
      <c r="D4999" s="248"/>
      <c r="E4999" s="22"/>
      <c r="F4999" s="23"/>
      <c r="G4999" s="23"/>
      <c r="H4999" s="29"/>
      <c r="I4999" s="249"/>
      <c r="J4999" s="188"/>
      <c r="K4999" s="29"/>
      <c r="L4999" s="24"/>
      <c r="M4999" s="22"/>
      <c r="N4999" s="22"/>
      <c r="O4999" s="22"/>
      <c r="P4999" s="93"/>
      <c r="Q4999" s="22"/>
      <c r="R4999" s="22"/>
      <c r="S4999" s="22"/>
      <c r="T4999" s="22"/>
      <c r="U4999" s="22"/>
      <c r="V4999" s="22"/>
      <c r="W4999" s="22"/>
      <c r="X4999" s="104"/>
      <c r="Y4999" s="250"/>
      <c r="Z4999" s="251"/>
      <c r="AA4999" s="22"/>
      <c r="AB4999" s="252"/>
      <c r="AC4999" s="252"/>
      <c r="AD4999" s="256"/>
      <c r="AE4999" s="253"/>
      <c r="AF4999" s="254"/>
      <c r="AG4999" s="254"/>
      <c r="AH4999" s="254"/>
      <c r="AI4999" s="255"/>
      <c r="AJ4999" s="255"/>
      <c r="AK4999" s="165"/>
      <c r="AL4999" s="24"/>
      <c r="AM4999" s="24"/>
      <c r="AN4999" s="24"/>
      <c r="AO4999" s="24"/>
      <c r="AP4999" s="165" t="str">
        <f>IF(F4999="","",F4999&amp;G4999)</f>
        <v/>
      </c>
      <c r="AQ4999" s="166" t="str">
        <f>IF(W4999="","",F4999&amp;G4999&amp;W4999)</f>
        <v/>
      </c>
      <c r="AR4999" s="206">
        <f>IFERROR(IF(AND(M4999="YAMAHA", R4999="C28"), "YAMAHA_Non_Mounter", IF(AND(M4999="YAMAHA", R4999="C49"), "YAMAHA_Mounter", M4999)),"")</f>
        <v>0</v>
      </c>
      <c r="AS4999" s="22" t="str">
        <f>IFERROR(IF(OR(G4999="TBA", G4999=""), "", DATEDIF(DATE(B4999, C4999, 1), DATE(F4999, G4999, 1), "M")),"")</f>
        <v/>
      </c>
      <c r="AT4999" s="24" t="str">
        <f>IF(ISNUMBER(AS4999), IF(AS4999&gt;=0, IF(AS4999&lt;=3, "0-3 months", IF(AS4999&lt;=6, "4-6 months", "&gt; 6 months"))), "")</f>
        <v/>
      </c>
      <c r="AU4999" s="22" cm="1">
        <f t="array" ref="AU4999">IFERROR(
    IF(ISNUMBER(SEARCH("DAP", INDEX('[1]Raw data'!$AG:$AG, MATCH(1, ('[1]Raw data'!$C:$C=J4999) * ('[1]Raw data'!$Y:$Y=X4999), 0)))), "DAP",
    IF(ISNUMBER(SEARCH("CIF", INDEX('[1]Raw data'!$AG:$AG, MATCH(1, ('[1]Raw data'!$C:$C=J4999) * ('[1]Raw data'!$Y:$Y=X4999), 0)))), "CIF",
    IF(ISNUMBER(SEARCH("DDP", INDEX('[1]Raw data'!$AG:$AG, MATCH(1, ('[1]Raw data'!$C:$C=J4999) * ('[1]Raw data'!$Y:$Y=X4999), 0)))), "DDP",
    INDEX('[1]Raw data'!$AG:$AG, MATCH(1, ('[1]Raw data'!$C:$C=J4999) * ('[1]Raw data'!$Y:$Y=X4999), 0))))),
"NA")</f>
        <v>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998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B1" zoomScale="55" zoomScaleNormal="55" workbookViewId="0">
      <selection activeCell="R13" sqref="R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72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4</v>
      </c>
      <c r="H2" s="147" t="str">
        <f>IF(F2="","",F2&amp;G2)</f>
        <v>20254</v>
      </c>
      <c r="I2" s="147" t="str">
        <f>IF(H2="","",H2&amp;$K$1)</f>
        <v>20254JPY</v>
      </c>
      <c r="J2" s="147" t="str">
        <f>IF(H2="","",H2&amp;$L$1)</f>
        <v>20254RMB</v>
      </c>
      <c r="K2" s="146">
        <v>5.3100000000000001E-2</v>
      </c>
      <c r="L2" s="182">
        <v>1.0720000000000001</v>
      </c>
      <c r="M2" s="47"/>
      <c r="N2" s="107"/>
      <c r="O2" s="48"/>
      <c r="P2" s="273"/>
      <c r="Q2" s="176" t="s">
        <v>52</v>
      </c>
      <c r="R2" s="236">
        <v>1000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5</v>
      </c>
      <c r="H3" s="147" t="str">
        <f t="shared" ref="H3:H13" si="0">IF(F3="","",F3&amp;G3)</f>
        <v>20255</v>
      </c>
      <c r="I3" s="147" t="str">
        <f t="shared" ref="I3:I13" si="1">IF(H3="","",H3&amp;$K$1)</f>
        <v>20255JPY</v>
      </c>
      <c r="J3" s="147" t="str">
        <f t="shared" ref="J3:J13" si="2">IF(H3="","",H3&amp;$L$1)</f>
        <v>20255RMB</v>
      </c>
      <c r="K3" s="146">
        <v>5.5599999999999997E-2</v>
      </c>
      <c r="L3" s="182">
        <v>1.0669999999999999</v>
      </c>
      <c r="M3" s="47"/>
      <c r="N3" s="107"/>
      <c r="O3" s="48"/>
      <c r="P3" s="274" t="s">
        <v>3203</v>
      </c>
      <c r="Q3" s="177" t="s">
        <v>51</v>
      </c>
      <c r="R3" s="236">
        <v>15000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6</v>
      </c>
      <c r="H4" s="147" t="str">
        <f t="shared" si="0"/>
        <v>20256</v>
      </c>
      <c r="I4" s="147" t="str">
        <f t="shared" si="1"/>
        <v>20256JPY</v>
      </c>
      <c r="J4" s="147" t="str">
        <f t="shared" si="2"/>
        <v>20256RMB</v>
      </c>
      <c r="K4" s="146">
        <v>5.5599999999999997E-2</v>
      </c>
      <c r="L4" s="182">
        <v>1.0669999999999999</v>
      </c>
      <c r="M4" s="47"/>
      <c r="N4" s="107"/>
      <c r="O4" s="48"/>
      <c r="P4" s="274"/>
      <c r="Q4" s="177" t="s">
        <v>50</v>
      </c>
      <c r="R4" s="236">
        <v>136000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7</v>
      </c>
      <c r="H5" s="147" t="str">
        <f t="shared" si="0"/>
        <v>20257</v>
      </c>
      <c r="I5" s="147" t="str">
        <f t="shared" si="1"/>
        <v>20257JPY</v>
      </c>
      <c r="J5" s="147" t="str">
        <f t="shared" si="2"/>
        <v>20257RMB</v>
      </c>
      <c r="K5" s="146">
        <v>5.5599999999999997E-2</v>
      </c>
      <c r="L5" s="182">
        <v>1.0669999999999999</v>
      </c>
      <c r="M5" s="47"/>
      <c r="N5" s="107"/>
      <c r="O5" s="48"/>
      <c r="P5" s="274"/>
      <c r="Q5" s="178" t="s">
        <v>49</v>
      </c>
      <c r="R5" s="236">
        <v>335000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2" t="s">
        <v>3387</v>
      </c>
      <c r="Q10" s="263"/>
      <c r="R10" s="263"/>
      <c r="S10" s="263"/>
      <c r="T10" s="263"/>
      <c r="U10" s="263"/>
      <c r="V10" s="263"/>
      <c r="AB10" s="266" t="s">
        <v>3388</v>
      </c>
      <c r="AC10" s="267"/>
      <c r="AD10" s="267"/>
      <c r="AE10" s="267"/>
      <c r="AF10" s="267"/>
      <c r="AG10" s="267"/>
      <c r="AH10" s="267"/>
      <c r="AI10" s="268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4"/>
      <c r="Q11" s="265"/>
      <c r="R11" s="265"/>
      <c r="S11" s="265"/>
      <c r="T11" s="265"/>
      <c r="U11" s="265"/>
      <c r="V11" s="265"/>
      <c r="AB11" s="269"/>
      <c r="AC11" s="270"/>
      <c r="AD11" s="270"/>
      <c r="AE11" s="270"/>
      <c r="AF11" s="270"/>
      <c r="AG11" s="270"/>
      <c r="AH11" s="270"/>
      <c r="AI11" s="271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3766</v>
      </c>
      <c r="AD12" s="84" t="s">
        <v>3765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3687</v>
      </c>
      <c r="Q13" s="150">
        <v>2025</v>
      </c>
      <c r="R13" s="150">
        <v>5</v>
      </c>
      <c r="S13" s="79">
        <f>IF(R13="","",SUMIFS(raw_sheet!AB:AB,raw_sheet!E:E,list!P13,raw_sheet!F:F,list!Q13,raw_sheet!G:G,list!R13,raw_sheet!R:R,list!$S$12))</f>
        <v>24436984.317642476</v>
      </c>
      <c r="T13" s="79">
        <f>IF(R13="","",SUMIFS(raw_sheet!AB:AB,raw_sheet!E:E,list!P13,raw_sheet!F:F,list!Q13,raw_sheet!G:G,list!R13,raw_sheet!R:R,list!$T$12))</f>
        <v>1189752.2123893807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25626736.530031856</v>
      </c>
      <c r="AB13" s="150" t="s">
        <v>3687</v>
      </c>
      <c r="AC13" s="150">
        <v>2025</v>
      </c>
      <c r="AD13" s="150">
        <v>5</v>
      </c>
      <c r="AE13" s="79">
        <f>IF(AD13="","",SUMIFS(raw_sheet!AB:AB,raw_sheet!A:A,list!AB13,raw_sheet!B:B,list!AC13,raw_sheet!C:C,list!AD13,raw_sheet!S:S,list!$AE$12))</f>
        <v>1170867.2566371681</v>
      </c>
      <c r="AF13" s="79">
        <f>IF(AD13="","",SUMIFS(raw_sheet!AB:AB,raw_sheet!A:A,list!AB13,raw_sheet!B:B,list!AC13,raw_sheet!C:C,list!AD13,raw_sheet!S:S,list!$AF$12))</f>
        <v>8498230.0884955768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9669097.3451327458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3687</v>
      </c>
      <c r="Q14" s="150">
        <v>2025</v>
      </c>
      <c r="R14" s="150">
        <v>6</v>
      </c>
      <c r="S14" s="79">
        <f>IF(R14="","",SUMIFS(raw_sheet!AB:AB,raw_sheet!E:E,list!P14,raw_sheet!F:F,list!Q14,raw_sheet!G:G,list!R14,raw_sheet!R:R,list!$S$12))</f>
        <v>17931944.997168139</v>
      </c>
      <c r="T14" s="79">
        <f>IF(R14="","",SUMIFS(raw_sheet!AB:AB,raw_sheet!E:E,list!P14,raw_sheet!F:F,list!Q14,raw_sheet!G:G,list!R14,raw_sheet!R:R,list!$T$12))</f>
        <v>849823.00884955749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18781768.006017696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3687</v>
      </c>
      <c r="Q15" s="150">
        <v>2025</v>
      </c>
      <c r="R15" s="150">
        <v>7</v>
      </c>
      <c r="S15" s="79">
        <f>IF(R15="","",SUMIFS(raw_sheet!AB:AB,raw_sheet!E:E,list!P15,raw_sheet!F:F,list!Q15,raw_sheet!G:G,list!R15,raw_sheet!R:R,list!$S$12))</f>
        <v>8498230.0884955768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8498230.0884955768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1240000</v>
      </c>
      <c r="AK18" s="124" cm="1">
        <f t="array" ref="AK18">IFERROR(SUMPRODUCT((AD21:AD150="EAST")*(AJ21:AJ150)),0)</f>
        <v>9000000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7" t="s">
        <v>3311</v>
      </c>
      <c r="D19" s="258"/>
      <c r="E19" s="259"/>
      <c r="F19" s="38"/>
      <c r="M19" s="47"/>
      <c r="N19" s="107"/>
      <c r="O19" s="39"/>
      <c r="P19" s="275" t="s">
        <v>3339</v>
      </c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B19" s="277" t="s">
        <v>3213</v>
      </c>
      <c r="AC19" s="278"/>
      <c r="AD19" s="278"/>
      <c r="AE19" s="278"/>
      <c r="AF19" s="278"/>
      <c r="AG19" s="278"/>
      <c r="AH19" s="278"/>
      <c r="AI19" s="278"/>
      <c r="AJ19" s="278"/>
      <c r="AK19" s="278"/>
      <c r="AL19" s="278"/>
      <c r="AM19" s="278"/>
    </row>
    <row r="20" spans="1:39" ht="16.2" thickBot="1">
      <c r="A20" s="167"/>
      <c r="B20" s="168"/>
      <c r="C20" s="257" t="s">
        <v>3214</v>
      </c>
      <c r="D20" s="258"/>
      <c r="E20" s="146" t="s">
        <v>3687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57" t="s">
        <v>3225</v>
      </c>
      <c r="D21" s="258"/>
      <c r="E21" s="146">
        <v>2025</v>
      </c>
      <c r="M21" s="47"/>
      <c r="N21" s="107"/>
      <c r="O21" s="39"/>
      <c r="P21" s="15" cm="1">
        <f t="array" ref="P21:Z52">_xlfn.CHOOSECOLS(_xlfn._xlws.FILTER(raw_sheet!E:AQ,(raw_sheet!F:F=list!Q13)*(raw_sheet!E:E=list!P13)*(raw_sheet!G:G=list!R13)*(raw_sheet!G:G&lt;&gt;"Cancel"),""),2,3,15,6,7,8,10,19,23,24,26)</f>
        <v>2025</v>
      </c>
      <c r="Q21" s="13">
        <v>5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5.5599999999999997E-2</v>
      </c>
      <c r="Y21" s="92">
        <v>692220</v>
      </c>
      <c r="Z21" s="21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2025</v>
      </c>
      <c r="AC21" s="13">
        <v>5</v>
      </c>
      <c r="AD21" s="13" t="str">
        <v>EAST</v>
      </c>
      <c r="AE21" s="13" t="str">
        <v>C49SHA20250429/TWB</v>
      </c>
      <c r="AF21" s="13" t="str">
        <v>紫光未来科技（杭州）</v>
      </c>
      <c r="AG21" s="13" t="str">
        <v>YRM20</v>
      </c>
      <c r="AH21" s="13">
        <v>1</v>
      </c>
      <c r="AI21" s="92" t="str">
        <v>RMB</v>
      </c>
      <c r="AJ21" s="118">
        <v>817000</v>
      </c>
      <c r="AK21" s="97">
        <v>1.0669999999999999</v>
      </c>
      <c r="AL21" s="92">
        <v>771450.4424778762</v>
      </c>
      <c r="AM21" s="219">
        <v>0.12</v>
      </c>
    </row>
    <row r="22" spans="1:39" ht="16.2" thickBot="1">
      <c r="A22" s="167"/>
      <c r="B22" s="168"/>
      <c r="C22" s="260" t="s">
        <v>3226</v>
      </c>
      <c r="D22" s="261"/>
      <c r="E22" s="150">
        <v>4</v>
      </c>
      <c r="F22" s="38"/>
      <c r="M22" s="47"/>
      <c r="N22" s="107"/>
      <c r="O22" s="39"/>
      <c r="P22" s="13">
        <v>2025</v>
      </c>
      <c r="Q22" s="13">
        <v>5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5.5599999999999997E-2</v>
      </c>
      <c r="Y22" s="92">
        <v>692220</v>
      </c>
      <c r="Z22" s="219">
        <v>0.12</v>
      </c>
      <c r="AB22" s="13">
        <v>2025</v>
      </c>
      <c r="AC22" s="13">
        <v>5</v>
      </c>
      <c r="AD22" s="13" t="str">
        <v>EAST</v>
      </c>
      <c r="AE22" s="13" t="str">
        <v>C49SHA20250429/TWB</v>
      </c>
      <c r="AF22" s="13" t="str">
        <v>紫光未来科技（杭州）</v>
      </c>
      <c r="AG22" s="13" t="str">
        <v>YRM20</v>
      </c>
      <c r="AH22" s="13">
        <v>1</v>
      </c>
      <c r="AI22" s="92" t="str">
        <v>RMB</v>
      </c>
      <c r="AJ22" s="118">
        <v>817000</v>
      </c>
      <c r="AK22" s="97">
        <v>1.0669999999999999</v>
      </c>
      <c r="AL22" s="92">
        <v>771450.4424778762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5</v>
      </c>
      <c r="R23" s="13" t="str">
        <v>SOUTH</v>
      </c>
      <c r="S23" s="13" t="str">
        <v>C49SZX20250055SS</v>
      </c>
      <c r="T23" s="13" t="str">
        <v>乐凡</v>
      </c>
      <c r="U23" s="13" t="str">
        <v>YSM20R</v>
      </c>
      <c r="V23" s="13">
        <v>1</v>
      </c>
      <c r="W23" s="92" t="str">
        <v>RMB</v>
      </c>
      <c r="X23" s="97">
        <v>1.0720000000000001</v>
      </c>
      <c r="Y23" s="92">
        <v>715828.47433628328</v>
      </c>
      <c r="Z23" s="219">
        <v>0.12</v>
      </c>
      <c r="AB23" s="13">
        <v>2025</v>
      </c>
      <c r="AC23" s="13">
        <v>5</v>
      </c>
      <c r="AD23" s="13" t="str">
        <v>EAST</v>
      </c>
      <c r="AE23" s="13" t="str">
        <v>C49SHA20250429/TWB</v>
      </c>
      <c r="AF23" s="13" t="str">
        <v>紫光未来科技（杭州）</v>
      </c>
      <c r="AG23" s="13" t="str">
        <v>YRM20</v>
      </c>
      <c r="AH23" s="13">
        <v>1</v>
      </c>
      <c r="AI23" s="92" t="str">
        <v>RMB</v>
      </c>
      <c r="AJ23" s="118">
        <v>817000</v>
      </c>
      <c r="AK23" s="97">
        <v>1.0669999999999999</v>
      </c>
      <c r="AL23" s="92">
        <v>771450.4424778762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5</v>
      </c>
      <c r="R24" s="13" t="str">
        <v>SOUTH</v>
      </c>
      <c r="S24" s="13" t="str">
        <v>C49SZX20250055SS</v>
      </c>
      <c r="T24" s="13" t="str">
        <v>乐凡</v>
      </c>
      <c r="U24" s="13" t="str">
        <v>YSM20R</v>
      </c>
      <c r="V24" s="13">
        <v>1</v>
      </c>
      <c r="W24" s="92" t="str">
        <v>RMB</v>
      </c>
      <c r="X24" s="97">
        <v>1.0720000000000001</v>
      </c>
      <c r="Y24" s="92">
        <v>715828.47433628328</v>
      </c>
      <c r="Z24" s="219">
        <v>0.12</v>
      </c>
      <c r="AB24" s="13">
        <v>2025</v>
      </c>
      <c r="AC24" s="13">
        <v>5</v>
      </c>
      <c r="AD24" s="13" t="str">
        <v>EAST</v>
      </c>
      <c r="AE24" s="13" t="str">
        <v>C49SHA20250429/TWB</v>
      </c>
      <c r="AF24" s="13" t="str">
        <v>紫光未来科技（杭州）</v>
      </c>
      <c r="AG24" s="13" t="str">
        <v>YRM20</v>
      </c>
      <c r="AH24" s="13">
        <v>1</v>
      </c>
      <c r="AI24" s="92" t="str">
        <v>RMB</v>
      </c>
      <c r="AJ24" s="118">
        <v>817000</v>
      </c>
      <c r="AK24" s="97">
        <v>1.0669999999999999</v>
      </c>
      <c r="AL24" s="92">
        <v>771450.4424778762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5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778400</v>
      </c>
      <c r="Z25" s="219">
        <v>0.12</v>
      </c>
      <c r="AB25" s="13">
        <v>2025</v>
      </c>
      <c r="AC25" s="13">
        <v>5</v>
      </c>
      <c r="AD25" s="13" t="str">
        <v>EAST</v>
      </c>
      <c r="AE25" s="13" t="str">
        <v>C49SHA20250429/TWB</v>
      </c>
      <c r="AF25" s="13" t="str">
        <v>紫光未来科技（杭州）</v>
      </c>
      <c r="AG25" s="13" t="str">
        <v>YRM20</v>
      </c>
      <c r="AH25" s="13">
        <v>1</v>
      </c>
      <c r="AI25" s="92" t="str">
        <v>RMB</v>
      </c>
      <c r="AJ25" s="118">
        <v>817000</v>
      </c>
      <c r="AK25" s="97">
        <v>1.0669999999999999</v>
      </c>
      <c r="AL25" s="92">
        <v>771450.4424778762</v>
      </c>
      <c r="AM25" s="219">
        <v>0.12</v>
      </c>
    </row>
    <row r="26" spans="1:39">
      <c r="A26" s="167"/>
      <c r="B26" s="168"/>
      <c r="P26" s="13">
        <v>2025</v>
      </c>
      <c r="Q26" s="13">
        <v>5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778400</v>
      </c>
      <c r="Z26" s="219">
        <v>0.12</v>
      </c>
      <c r="AB26" s="13">
        <v>2025</v>
      </c>
      <c r="AC26" s="13">
        <v>5</v>
      </c>
      <c r="AD26" s="13" t="str">
        <v>EAST</v>
      </c>
      <c r="AE26" s="13" t="str">
        <v>C49SHA20250429/TWB</v>
      </c>
      <c r="AF26" s="13" t="str">
        <v>紫光未来科技（杭州）</v>
      </c>
      <c r="AG26" s="13" t="str">
        <v>YRM20</v>
      </c>
      <c r="AH26" s="13">
        <v>1</v>
      </c>
      <c r="AI26" s="92" t="str">
        <v>RMB</v>
      </c>
      <c r="AJ26" s="118">
        <v>817000</v>
      </c>
      <c r="AK26" s="97">
        <v>1.0669999999999999</v>
      </c>
      <c r="AL26" s="92">
        <v>771450.4424778762</v>
      </c>
      <c r="AM26" s="219">
        <v>0.12</v>
      </c>
    </row>
    <row r="27" spans="1:39">
      <c r="A27" s="167"/>
      <c r="B27" s="168"/>
      <c r="P27" s="13">
        <v>2025</v>
      </c>
      <c r="Q27" s="13">
        <v>5</v>
      </c>
      <c r="R27" s="13" t="str">
        <v>SOUTH</v>
      </c>
      <c r="S27" s="13" t="str">
        <v>C49SZX20240189JY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778400</v>
      </c>
      <c r="Z27" s="219">
        <v>0.12</v>
      </c>
      <c r="AB27" s="13">
        <v>2025</v>
      </c>
      <c r="AC27" s="13">
        <v>5</v>
      </c>
      <c r="AD27" s="13" t="str">
        <v>EAST</v>
      </c>
      <c r="AE27" s="13" t="str">
        <v>C49SHA20250429/TWB</v>
      </c>
      <c r="AF27" s="13" t="str">
        <v>紫光未来科技（杭州）</v>
      </c>
      <c r="AG27" s="13" t="str">
        <v>YRM10</v>
      </c>
      <c r="AH27" s="13">
        <v>1</v>
      </c>
      <c r="AI27" s="92" t="str">
        <v>RMB</v>
      </c>
      <c r="AJ27" s="118">
        <v>816000</v>
      </c>
      <c r="AK27" s="97">
        <v>1.0669999999999999</v>
      </c>
      <c r="AL27" s="92">
        <v>770506.19469026546</v>
      </c>
      <c r="AM27" s="219">
        <v>0.12</v>
      </c>
    </row>
    <row r="28" spans="1:39">
      <c r="A28" s="167"/>
      <c r="B28" s="168"/>
      <c r="P28" s="13">
        <v>2025</v>
      </c>
      <c r="Q28" s="13">
        <v>5</v>
      </c>
      <c r="R28" s="13" t="str">
        <v>SOUTH</v>
      </c>
      <c r="S28" s="13" t="str">
        <v>C49SZX20240189JY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5.5599999999999997E-2</v>
      </c>
      <c r="Y28" s="92">
        <v>778400</v>
      </c>
      <c r="Z28" s="219">
        <v>0.12</v>
      </c>
      <c r="AB28" s="13">
        <v>2025</v>
      </c>
      <c r="AC28" s="13">
        <v>5</v>
      </c>
      <c r="AD28" s="13" t="str">
        <v>EAST</v>
      </c>
      <c r="AE28" s="13" t="str">
        <v>C49SHA20250429/TWB</v>
      </c>
      <c r="AF28" s="13" t="str">
        <v>紫光未来科技（杭州）</v>
      </c>
      <c r="AG28" s="13" t="str">
        <v>YRM10</v>
      </c>
      <c r="AH28" s="13">
        <v>1</v>
      </c>
      <c r="AI28" s="92" t="str">
        <v>RMB</v>
      </c>
      <c r="AJ28" s="118">
        <v>816000</v>
      </c>
      <c r="AK28" s="97">
        <v>1.0669999999999999</v>
      </c>
      <c r="AL28" s="92">
        <v>770506.19469026546</v>
      </c>
      <c r="AM28" s="219">
        <v>0.12</v>
      </c>
    </row>
    <row r="29" spans="1:39">
      <c r="A29" s="167"/>
      <c r="B29" s="168"/>
      <c r="P29" s="13">
        <v>2025</v>
      </c>
      <c r="Q29" s="13">
        <v>5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585433.62831858417</v>
      </c>
      <c r="Z29" s="219">
        <v>0.12</v>
      </c>
      <c r="AB29" s="13">
        <v>2025</v>
      </c>
      <c r="AC29" s="13">
        <v>5</v>
      </c>
      <c r="AD29" s="13" t="str">
        <v>EAST</v>
      </c>
      <c r="AE29" s="13" t="str">
        <v>C49SHA20250429/TWB</v>
      </c>
      <c r="AF29" s="13" t="str">
        <v>紫光未来科技（杭州）</v>
      </c>
      <c r="AG29" s="13" t="str">
        <v>YRM10</v>
      </c>
      <c r="AH29" s="13">
        <v>1</v>
      </c>
      <c r="AI29" s="92" t="str">
        <v>RMB</v>
      </c>
      <c r="AJ29" s="118">
        <v>816000</v>
      </c>
      <c r="AK29" s="97">
        <v>1.0669999999999999</v>
      </c>
      <c r="AL29" s="92">
        <v>770506.19469026546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5</v>
      </c>
      <c r="R30" s="13" t="str">
        <v>SOUTH</v>
      </c>
      <c r="S30" s="13" t="str">
        <v>C49SZX20250011SQ</v>
      </c>
      <c r="T30" s="13" t="str">
        <v>旭宇盛翔</v>
      </c>
      <c r="U30" s="13" t="str">
        <v>YSM20R</v>
      </c>
      <c r="V30" s="13">
        <v>1</v>
      </c>
      <c r="W30" s="92" t="str">
        <v>JPY</v>
      </c>
      <c r="X30" s="97">
        <v>5.5599999999999997E-2</v>
      </c>
      <c r="Y30" s="92">
        <v>889600</v>
      </c>
      <c r="Z30" s="219">
        <v>0.12</v>
      </c>
      <c r="AB30" s="13">
        <v>2025</v>
      </c>
      <c r="AC30" s="13">
        <v>5</v>
      </c>
      <c r="AD30" s="13" t="str">
        <v>EAST</v>
      </c>
      <c r="AE30" s="13" t="str">
        <v>C49SHA20250425/HZY</v>
      </c>
      <c r="AF30" s="13" t="str">
        <v>浙江聚源</v>
      </c>
      <c r="AG30" s="13" t="str">
        <v>YRM20</v>
      </c>
      <c r="AH30" s="13">
        <v>1</v>
      </c>
      <c r="AI30" s="92" t="str">
        <v>RMB</v>
      </c>
      <c r="AJ30" s="118">
        <v>825000</v>
      </c>
      <c r="AK30" s="97">
        <v>1.0669999999999999</v>
      </c>
      <c r="AL30" s="92">
        <v>779004.42477876099</v>
      </c>
      <c r="AM30" s="219">
        <v>0.12</v>
      </c>
    </row>
    <row r="31" spans="1:39">
      <c r="A31" s="167"/>
      <c r="B31" s="168"/>
      <c r="P31" s="13">
        <v>2025</v>
      </c>
      <c r="Q31" s="13">
        <v>5</v>
      </c>
      <c r="R31" s="13" t="str">
        <v>SOUTH</v>
      </c>
      <c r="S31" s="13" t="str">
        <v>C49SZX20250008JY</v>
      </c>
      <c r="T31" s="13" t="str">
        <v>天邦达</v>
      </c>
      <c r="U31" s="13" t="str">
        <v>YRM20</v>
      </c>
      <c r="V31" s="13">
        <v>1</v>
      </c>
      <c r="W31" s="92" t="str">
        <v>JPY</v>
      </c>
      <c r="X31" s="97">
        <v>5.5599999999999997E-2</v>
      </c>
      <c r="Y31" s="92">
        <v>1658985.9611999998</v>
      </c>
      <c r="Z31" s="219">
        <v>0.12</v>
      </c>
      <c r="AB31" s="13">
        <v>2025</v>
      </c>
      <c r="AC31" s="13">
        <v>5</v>
      </c>
      <c r="AD31" s="13" t="str">
        <v>EAST</v>
      </c>
      <c r="AE31" s="13" t="str">
        <v>C49SHA20250425/HZY</v>
      </c>
      <c r="AF31" s="13" t="str">
        <v>浙江聚源</v>
      </c>
      <c r="AG31" s="13" t="str">
        <v>YRM20</v>
      </c>
      <c r="AH31" s="13">
        <v>1</v>
      </c>
      <c r="AI31" s="92" t="str">
        <v>RMB</v>
      </c>
      <c r="AJ31" s="118">
        <v>825000</v>
      </c>
      <c r="AK31" s="97">
        <v>1.0669999999999999</v>
      </c>
      <c r="AL31" s="92">
        <v>779004.42477876099</v>
      </c>
      <c r="AM31" s="219">
        <v>0.12</v>
      </c>
    </row>
    <row r="32" spans="1:39">
      <c r="A32" s="167"/>
      <c r="B32" s="168"/>
      <c r="P32" s="13">
        <v>2025</v>
      </c>
      <c r="Q32" s="13">
        <v>5</v>
      </c>
      <c r="R32" s="13" t="str">
        <v>SOUTH</v>
      </c>
      <c r="S32" s="13" t="str">
        <v>C49SZX20250008JY</v>
      </c>
      <c r="T32" s="13" t="str">
        <v>天邦达</v>
      </c>
      <c r="U32" s="13" t="str">
        <v>YRM20</v>
      </c>
      <c r="V32" s="13">
        <v>1</v>
      </c>
      <c r="W32" s="92" t="str">
        <v>JPY</v>
      </c>
      <c r="X32" s="97">
        <v>5.5599999999999997E-2</v>
      </c>
      <c r="Y32" s="92">
        <v>1658985.9611999998</v>
      </c>
      <c r="Z32" s="219">
        <v>0.12</v>
      </c>
      <c r="AB32" s="13">
        <v>2025</v>
      </c>
      <c r="AC32" s="13">
        <v>5</v>
      </c>
      <c r="AD32" s="13" t="str">
        <v>SOUTH</v>
      </c>
      <c r="AE32" s="13" t="str">
        <v>C49SZX20250054SQ</v>
      </c>
      <c r="AF32" s="13" t="str">
        <v>宇翔</v>
      </c>
      <c r="AG32" s="13" t="str">
        <v>YSM10</v>
      </c>
      <c r="AH32" s="13">
        <v>1</v>
      </c>
      <c r="AI32" s="92" t="str">
        <v>RMB</v>
      </c>
      <c r="AJ32" s="118">
        <v>520000</v>
      </c>
      <c r="AK32" s="97">
        <v>1.0669999999999999</v>
      </c>
      <c r="AL32" s="92">
        <v>491008.84955752216</v>
      </c>
      <c r="AM32" s="219">
        <v>0.12</v>
      </c>
    </row>
    <row r="33" spans="1:39">
      <c r="A33" s="167"/>
      <c r="B33" s="168"/>
      <c r="P33" s="13">
        <v>2025</v>
      </c>
      <c r="Q33" s="13">
        <v>5</v>
      </c>
      <c r="R33" s="13" t="str">
        <v>SOUTH</v>
      </c>
      <c r="S33" s="13" t="str">
        <v>C49SZX20250008JY</v>
      </c>
      <c r="T33" s="13" t="str">
        <v>天邦达</v>
      </c>
      <c r="U33" s="13" t="str">
        <v>YRM20</v>
      </c>
      <c r="V33" s="13">
        <v>1</v>
      </c>
      <c r="W33" s="92" t="str">
        <v>JPY</v>
      </c>
      <c r="X33" s="97">
        <v>5.5599999999999997E-2</v>
      </c>
      <c r="Y33" s="92">
        <v>1658985.9611999998</v>
      </c>
      <c r="Z33" s="219">
        <v>0.12</v>
      </c>
      <c r="AB33" s="13">
        <v>2025</v>
      </c>
      <c r="AC33" s="13">
        <v>5</v>
      </c>
      <c r="AD33" s="13" t="str">
        <v>SOUTH</v>
      </c>
      <c r="AE33" s="13" t="str">
        <v>C49SZX20250054SQ</v>
      </c>
      <c r="AF33" s="13" t="str">
        <v>宇翔</v>
      </c>
      <c r="AG33" s="13" t="str">
        <v>YSM20R</v>
      </c>
      <c r="AH33" s="13">
        <v>1</v>
      </c>
      <c r="AI33" s="92" t="str">
        <v>RMB</v>
      </c>
      <c r="AJ33" s="118">
        <v>720000</v>
      </c>
      <c r="AK33" s="97">
        <v>1.0669999999999999</v>
      </c>
      <c r="AL33" s="92">
        <v>679858.40707964601</v>
      </c>
      <c r="AM33" s="219">
        <v>0.12</v>
      </c>
    </row>
    <row r="34" spans="1:39">
      <c r="A34" s="167"/>
      <c r="B34" s="168"/>
      <c r="P34" s="13">
        <v>2025</v>
      </c>
      <c r="Q34" s="13">
        <v>5</v>
      </c>
      <c r="R34" s="13" t="str">
        <v>SOUTH</v>
      </c>
      <c r="S34" s="13" t="str">
        <v>C49SZX20250008JY</v>
      </c>
      <c r="T34" s="13" t="str">
        <v>天邦达</v>
      </c>
      <c r="U34" s="13" t="str">
        <v>YRM20</v>
      </c>
      <c r="V34" s="13">
        <v>1</v>
      </c>
      <c r="W34" s="92" t="str">
        <v>JPY</v>
      </c>
      <c r="X34" s="97">
        <v>5.5599999999999997E-2</v>
      </c>
      <c r="Y34" s="92">
        <v>1658985.9611999998</v>
      </c>
      <c r="Z34" s="21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19"/>
    </row>
    <row r="35" spans="1:39">
      <c r="A35" s="167"/>
      <c r="B35" s="168"/>
      <c r="P35" s="13">
        <v>2025</v>
      </c>
      <c r="Q35" s="13">
        <v>5</v>
      </c>
      <c r="R35" s="13" t="str">
        <v>SOUTH</v>
      </c>
      <c r="S35" s="13" t="str">
        <v>C49SZX20250008JY</v>
      </c>
      <c r="T35" s="13" t="str">
        <v>天邦达</v>
      </c>
      <c r="U35" s="13" t="str">
        <v>YRM20</v>
      </c>
      <c r="V35" s="13">
        <v>1</v>
      </c>
      <c r="W35" s="92" t="str">
        <v>JPY</v>
      </c>
      <c r="X35" s="97">
        <v>5.5599999999999997E-2</v>
      </c>
      <c r="Y35" s="92">
        <v>1658985.9611999998</v>
      </c>
      <c r="Z35" s="21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19"/>
    </row>
    <row r="36" spans="1:39">
      <c r="A36" s="167"/>
      <c r="B36" s="168"/>
      <c r="P36" s="13">
        <v>2025</v>
      </c>
      <c r="Q36" s="13">
        <v>5</v>
      </c>
      <c r="R36" s="13" t="str">
        <v>SOUTH</v>
      </c>
      <c r="S36" s="13" t="str">
        <v>C49SZX20250008JY</v>
      </c>
      <c r="T36" s="13" t="str">
        <v>天邦达</v>
      </c>
      <c r="U36" s="13" t="str">
        <v>YRM20</v>
      </c>
      <c r="V36" s="13">
        <v>1</v>
      </c>
      <c r="W36" s="92" t="str">
        <v>JPY</v>
      </c>
      <c r="X36" s="97">
        <v>5.5599999999999997E-2</v>
      </c>
      <c r="Y36" s="92">
        <v>1658985.9611999998</v>
      </c>
      <c r="Z36" s="21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19"/>
    </row>
    <row r="37" spans="1:39">
      <c r="A37" s="167"/>
      <c r="B37" s="168"/>
      <c r="P37" s="13">
        <v>2025</v>
      </c>
      <c r="Q37" s="13">
        <v>5</v>
      </c>
      <c r="R37" s="13" t="str">
        <v>SOUTH</v>
      </c>
      <c r="S37" s="13" t="str">
        <v>C49SZX20250027BH</v>
      </c>
      <c r="T37" s="13" t="str">
        <v>精速佳</v>
      </c>
      <c r="U37" s="13" t="str">
        <v>YSM10</v>
      </c>
      <c r="V37" s="13">
        <v>1</v>
      </c>
      <c r="W37" s="92" t="str">
        <v>JPY</v>
      </c>
      <c r="X37" s="97">
        <v>5.5599999999999997E-2</v>
      </c>
      <c r="Y37" s="92">
        <v>454808</v>
      </c>
      <c r="Z37" s="21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19"/>
    </row>
    <row r="38" spans="1:39">
      <c r="A38" s="167"/>
      <c r="B38" s="168"/>
      <c r="P38" s="13">
        <v>2025</v>
      </c>
      <c r="Q38" s="13">
        <v>5</v>
      </c>
      <c r="R38" s="13" t="str">
        <v>EAST</v>
      </c>
      <c r="S38" s="13" t="str">
        <v>C49SHA20250225/HZY</v>
      </c>
      <c r="T38" s="13" t="str">
        <v>浙江科至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396584.0707964602</v>
      </c>
      <c r="Z38" s="21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19"/>
    </row>
    <row r="39" spans="1:39">
      <c r="A39" s="167"/>
      <c r="B39" s="168"/>
      <c r="P39" s="13">
        <v>2025</v>
      </c>
      <c r="Q39" s="13">
        <v>5</v>
      </c>
      <c r="R39" s="13" t="str">
        <v>EAST</v>
      </c>
      <c r="S39" s="13" t="str">
        <v>C49SHA20250313/TWB</v>
      </c>
      <c r="T39" s="13" t="str">
        <v>丽水市长新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387141.59292035404</v>
      </c>
      <c r="Z39" s="21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19"/>
    </row>
    <row r="40" spans="1:39">
      <c r="A40" s="103"/>
      <c r="B40" s="40"/>
      <c r="P40" s="13">
        <v>2025</v>
      </c>
      <c r="Q40" s="13">
        <v>5</v>
      </c>
      <c r="R40" s="13" t="str">
        <v>EAST</v>
      </c>
      <c r="S40" s="13" t="str">
        <v>C49SHA20250320/LQM</v>
      </c>
      <c r="T40" s="13" t="str">
        <v>江苏信利</v>
      </c>
      <c r="U40" s="13" t="str">
        <v>YRM20</v>
      </c>
      <c r="V40" s="13">
        <v>1</v>
      </c>
      <c r="W40" s="92" t="str">
        <v>RMB</v>
      </c>
      <c r="X40" s="97">
        <v>1.0669999999999999</v>
      </c>
      <c r="Y40" s="92">
        <v>745375.9840707964</v>
      </c>
      <c r="Z40" s="21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19"/>
    </row>
    <row r="41" spans="1:39">
      <c r="A41" s="103"/>
      <c r="B41" s="40"/>
      <c r="P41" s="13">
        <v>2025</v>
      </c>
      <c r="Q41" s="13">
        <v>5</v>
      </c>
      <c r="R41" s="13" t="str">
        <v>EAST</v>
      </c>
      <c r="S41" s="13" t="str">
        <v>C49SHA20250320/LQM</v>
      </c>
      <c r="T41" s="13" t="str">
        <v>江苏信利</v>
      </c>
      <c r="U41" s="13" t="str">
        <v>YRM20</v>
      </c>
      <c r="V41" s="13">
        <v>1</v>
      </c>
      <c r="W41" s="92" t="str">
        <v>RMB</v>
      </c>
      <c r="X41" s="97">
        <v>1.0669999999999999</v>
      </c>
      <c r="Y41" s="92">
        <v>745375.9840707964</v>
      </c>
      <c r="Z41" s="21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19"/>
    </row>
    <row r="42" spans="1:39">
      <c r="A42" s="103"/>
      <c r="B42" s="40"/>
      <c r="P42" s="13">
        <v>2025</v>
      </c>
      <c r="Q42" s="13">
        <v>5</v>
      </c>
      <c r="R42" s="13" t="str">
        <v>EAST</v>
      </c>
      <c r="S42" s="13" t="str">
        <v>C49SHA20250320/LQM</v>
      </c>
      <c r="T42" s="13" t="str">
        <v>江苏信利</v>
      </c>
      <c r="U42" s="13" t="str">
        <v>YRM20</v>
      </c>
      <c r="V42" s="13">
        <v>1</v>
      </c>
      <c r="W42" s="92" t="str">
        <v>RMB</v>
      </c>
      <c r="X42" s="97">
        <v>1.0669999999999999</v>
      </c>
      <c r="Y42" s="92">
        <v>745375.9840707964</v>
      </c>
      <c r="Z42" s="21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19"/>
    </row>
    <row r="43" spans="1:39">
      <c r="A43" s="103"/>
      <c r="B43" s="40"/>
      <c r="P43" s="13">
        <v>2025</v>
      </c>
      <c r="Q43" s="13">
        <v>5</v>
      </c>
      <c r="R43" s="13" t="str">
        <v>EAST</v>
      </c>
      <c r="S43" s="13" t="str">
        <v>C49SHA20250320/LQM</v>
      </c>
      <c r="T43" s="13" t="str">
        <v>江苏信利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467847.39557522128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5</v>
      </c>
      <c r="R44" s="13" t="str">
        <v>EAST</v>
      </c>
      <c r="S44" s="13" t="str">
        <v>C49SHA20250320/LQM</v>
      </c>
      <c r="T44" s="13" t="str">
        <v>江苏信利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467847.39557522128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5</v>
      </c>
      <c r="R45" s="13" t="str">
        <v>EAST</v>
      </c>
      <c r="S45" s="13" t="str">
        <v>C28SHA20250320/LQM</v>
      </c>
      <c r="T45" s="13" t="str">
        <v>江苏信利</v>
      </c>
      <c r="U45" s="13" t="str">
        <v>YSi-V</v>
      </c>
      <c r="V45" s="13">
        <v>1</v>
      </c>
      <c r="W45" s="92" t="str">
        <v>RMB</v>
      </c>
      <c r="X45" s="97">
        <v>1.0669999999999999</v>
      </c>
      <c r="Y45" s="92">
        <v>396584.0707964602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5</v>
      </c>
      <c r="R46" s="13" t="str">
        <v>EAST</v>
      </c>
      <c r="S46" s="13" t="str">
        <v>C28SHA20250320/LQM</v>
      </c>
      <c r="T46" s="13" t="str">
        <v>江苏信利</v>
      </c>
      <c r="U46" s="13" t="str">
        <v>YSi-V</v>
      </c>
      <c r="V46" s="13">
        <v>1</v>
      </c>
      <c r="W46" s="92" t="str">
        <v>RMB</v>
      </c>
      <c r="X46" s="97">
        <v>1.0669999999999999</v>
      </c>
      <c r="Y46" s="92">
        <v>396584.0707964602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5</v>
      </c>
      <c r="R47" s="13" t="str">
        <v>EAST</v>
      </c>
      <c r="S47" s="13" t="str">
        <v>C28SHA20250320/LQM</v>
      </c>
      <c r="T47" s="13" t="str">
        <v>江苏信利</v>
      </c>
      <c r="U47" s="13" t="str">
        <v>YSi-V</v>
      </c>
      <c r="V47" s="13">
        <v>1</v>
      </c>
      <c r="W47" s="92" t="str">
        <v>RMB</v>
      </c>
      <c r="X47" s="97">
        <v>1.0669999999999999</v>
      </c>
      <c r="Y47" s="92">
        <v>396584.0707964602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5</v>
      </c>
      <c r="R48" s="13" t="str">
        <v>NORTH</v>
      </c>
      <c r="S48" s="13" t="str">
        <v>C49BJS20250417XHH</v>
      </c>
      <c r="T48" s="13" t="str">
        <v>北京航凌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509893.80530973454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5</v>
      </c>
      <c r="R49" s="13" t="str">
        <v>NORTH</v>
      </c>
      <c r="S49" s="13" t="str">
        <v>C49BJS20250417ZX</v>
      </c>
      <c r="T49" s="13" t="str">
        <v>汉旗电子科技（固安）</v>
      </c>
      <c r="U49" s="13" t="str">
        <v>YSM20R</v>
      </c>
      <c r="V49" s="13">
        <v>1</v>
      </c>
      <c r="W49" s="92" t="str">
        <v>RMB</v>
      </c>
      <c r="X49" s="97">
        <v>1.0669999999999999</v>
      </c>
      <c r="Y49" s="92">
        <v>755398.23008849565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5</v>
      </c>
      <c r="R50" s="13" t="str">
        <v>NORTH</v>
      </c>
      <c r="S50" s="13" t="str">
        <v>C49BJS20250417ZX</v>
      </c>
      <c r="T50" s="13" t="str">
        <v>汉旗电子科技（固安）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585433.62831858417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5</v>
      </c>
      <c r="R51" s="13" t="str">
        <v>EAST</v>
      </c>
      <c r="S51" s="13" t="str">
        <v>C49SHA20250411/ZQR</v>
      </c>
      <c r="T51" s="13" t="str">
        <v>上海德朔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394232.89380530978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5</v>
      </c>
      <c r="R52" s="13" t="str">
        <v>EAST</v>
      </c>
      <c r="S52" s="13" t="str">
        <v>C49SHA20250428/JXD</v>
      </c>
      <c r="T52" s="13" t="str">
        <v>启程未来（浙江）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423023.00884955755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19"/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19"/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19"/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19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3748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3687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3687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3687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3688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3687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2025-05-08T09:04:35Z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