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0" documentId="13_ncr:1_{4F0BA64C-3591-47D4-92D6-167BFCE1AC4C}" xr6:coauthVersionLast="47" xr6:coauthVersionMax="47" xr10:uidLastSave="{BC6591FC-FEE0-4D73-ABDF-555AA585E235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3" i="1" l="1"/>
  <c r="AC3333" i="1" s="1"/>
  <c r="AB3334" i="1"/>
  <c r="AC3334" i="1" s="1"/>
  <c r="AJ3335" i="1" s="1"/>
  <c r="AB3335" i="1"/>
  <c r="AC3335" i="1" s="1"/>
  <c r="AB3332" i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34" i="1" l="1"/>
  <c r="AI3334" i="1"/>
  <c r="AK3334" i="1" s="1"/>
  <c r="AI3335" i="1"/>
  <c r="AK3335" i="1" s="1"/>
  <c r="AJ3333" i="1"/>
  <c r="AK3333" i="1" s="1"/>
  <c r="AJ3274" i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K1811" i="1" l="1"/>
  <c r="AK627" i="1"/>
  <c r="AK780" i="1"/>
  <c r="AK3270" i="1"/>
  <c r="AK1812" i="1"/>
  <c r="AK934" i="1"/>
  <c r="AK2979" i="1"/>
  <c r="AK950" i="1"/>
  <c r="AK788" i="1"/>
  <c r="AK802" i="1"/>
  <c r="AK963" i="1"/>
  <c r="AK1176" i="1"/>
  <c r="AK3323" i="1"/>
  <c r="AK2302" i="1"/>
  <c r="AJ1901" i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<sst xmlns="http://schemas.openxmlformats.org/spreadsheetml/2006/main" count="43610" uniqueCount="3341">
  <si>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</si>
  <si>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</si>
  <si>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</si>
  <si>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</si>
  <si>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</si>
  <si>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</si>
  <si>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</si>
  <si>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</si>
  <si>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</si>
  <si>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</si>
  <si>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</si>
  <si>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</si>
  <si>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</si>
  <si>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</si>
  <si>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</si>
  <si>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</si>
  <si>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</si>
  <si>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</si>
  <si>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</si>
  <si>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</si>
  <si>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</si>
  <si>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</si>
  <si>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</si>
  <si>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</si>
  <si>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</si>
  <si>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</si>
  <si>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</si>
  <si>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</si>
  <si>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</si>
  <si>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</si>
  <si>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</si>
  <si>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</si>
  <si>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</si>
  <si>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</si>
  <si>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</si>
  <si>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</si>
  <si>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</si>
  <si>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</si>
  <si>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</si>
  <si>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</si>
  <si>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</si>
  <si>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</si>
  <si>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</si>
  <si>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</si>
  <si>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</si>
  <si>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</si>
  <si>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</si>
  <si>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</si>
  <si>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</si>
  <si>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</si>
  <si>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</si>
  <si>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</si>
  <si>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</si>
  <si>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</si>
  <si>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</si>
  <si>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</si>
  <si>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</si>
  <si>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</si>
  <si>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</si>
  <si>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</si>
  <si>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</si>
  <si>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</si>
  <si>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</si>
  <si>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</si>
  <si>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</si>
  <si>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</si>
  <si>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</si>
  <si>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</si>
  <si>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</si>
  <si>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</si>
  <si>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</si>
  <si>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</si>
  <si>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</si>
  <si>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</si>
  <si>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</si>
  <si>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</si>
  <si>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</si>
  <si>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</si>
  <si>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</si>
  <si>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</si>
  <si>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</si>
  <si>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</si>
  <si>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</si>
  <si>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</si>
  <si>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</si>
  <si>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</si>
  <si>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</si>
  <si>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</si>
  <si>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</si>
  <si>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</si>
  <si>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</si>
  <si>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</si>
  <si>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</si>
  <si>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</si>
  <si>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</si>
  <si>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</si>
  <si>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</si>
  <si>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</si>
  <si>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</si>
  <si>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</si>
  <si>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</si>
  <si>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</si>
  <si>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</si>
  <si>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</si>
  <si>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</si>
  <si>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</si>
  <si>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</si>
  <si>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</si>
  <si>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</si>
  <si>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</si>
  <si>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</si>
  <si>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</si>
  <si>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</si>
  <si>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</si>
  <si>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</si>
  <si>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</si>
  <si>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</si>
  <si>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</si>
  <si>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</si>
  <si>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</si>
  <si>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</si>
  <si>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</si>
  <si>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</si>
  <si>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</si>
  <si>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</si>
  <si>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</si>
  <si>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</si>
  <si>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</si>
  <si>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</si>
  <si>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</si>
  <si>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</si>
  <si>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</si>
  <si>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</si>
  <si>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</si>
  <si>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</si>
  <si>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</si>
  <si>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</si>
  <si>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</si>
  <si>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</si>
  <si>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</si>
  <si>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</si>
  <si>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</si>
  <si>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</si>
  <si>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</si>
  <si>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</si>
  <si>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</si>
  <si>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</si>
  <si>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</si>
  <si>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</si>
  <si>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</si>
  <si>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</si>
  <si>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</si>
  <si>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</si>
  <si>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</si>
  <si>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</si>
  <si>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</si>
  <si>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</si>
  <si>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</si>
  <si>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</si>
  <si>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</si>
  <si>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</si>
  <si>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</si>
  <si>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</si>
  <si>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</si>
  <si>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</si>
  <si>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</si>
  <si>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</si>
  <si>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</si>
  <si>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</si>
  <si>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</si>
  <si>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</si>
  <si>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</si>
  <si>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</si>
  <si>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</si>
  <si>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</si>
  <si>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</si>
  <si>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</si>
  <si>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</si>
  <si>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</si>
  <si>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</si>
  <si>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</si>
  <si>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</si>
  <si>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</si>
  <si>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</si>
  <si>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</si>
  <si>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</si>
  <si>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</si>
  <si>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</si>
  <si>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</si>
  <si>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</si>
  <si>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</si>
  <si>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</si>
  <si>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</si>
  <si>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</si>
  <si>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</si>
  <si>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</si>
  <si>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</si>
  <si>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</si>
  <si>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</si>
  <si>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</si>
  <si>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</si>
  <si>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</si>
  <si>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</si>
  <si>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</si>
  <si>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</si>
  <si>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</si>
  <si>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</si>
  <si>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</si>
  <si>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</si>
  <si>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</si>
  <si>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</si>
  <si>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</si>
  <si>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</si>
  <si>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</si>
  <si>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</si>
  <si>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</si>
  <si>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</si>
  <si>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</si>
  <si>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</si>
  <si>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</si>
  <si>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</si>
  <si>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</si>
  <si>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</si>
  <si>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</si>
  <si>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</si>
  <si>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</si>
  <si>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</si>
  <si>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</si>
  <si>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</si>
  <si>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</si>
  <si>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</si>
  <si>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</si>
  <si>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</si>
  <si>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</si>
  <si>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</si>
  <si>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</si>
  <si>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</si>
  <si>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</si>
  <si>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</si>
  <si>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</si>
  <si>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</si>
  <si>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</si>
  <si>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</si>
  <si>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</si>
  <si>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</si>
  <si>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</si>
  <si>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</si>
  <si>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</si>
  <si>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</si>
  <si>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</si>
  <si>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</si>
  <si>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</si>
  <si>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</si>
  <si>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</si>
  <si>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</si>
  <si>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</si>
  <si>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</si>
  <si>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</si>
  <si>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</si>
  <si>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</si>
  <si>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</si>
  <si>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</si>
  <si>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</si>
  <si>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</si>
  <si>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</si>
  <si>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</si>
  <si>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</si>
  <si>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</si>
  <si>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</si>
  <si>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</si>
  <si>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</si>
  <si>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</si>
  <si>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</si>
  <si>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</si>
  <si>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</si>
  <si>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</si>
  <si>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</si>
  <si>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</si>
  <si>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</si>
  <si>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</si>
  <si>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</si>
  <si>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</si>
  <si>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</si>
  <si>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</si>
  <si>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</si>
  <si>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</si>
  <si>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</si>
  <si>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</si>
  <si>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</si>
  <si>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</si>
  <si>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</si>
  <si>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</si>
  <si>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</si>
  <si>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</si>
  <si>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</si>
  <si>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</si>
  <si>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</si>
  <si>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</si>
  <si>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</si>
  <si>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</si>
  <si>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</si>
  <si>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</si>
  <si>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</si>
  <si>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</si>
  <si>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</si>
  <si>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</si>
  <si>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</si>
  <si>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</si>
  <si>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</si>
  <si>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</si>
  <si>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</si>
  <si>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</si>
  <si>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</si>
  <si>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</si>
  <si>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</si>
  <si>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</si>
  <si>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</si>
  <si>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</si>
  <si>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</si>
  <si>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</si>
  <si>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</si>
  <si>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</si>
  <si>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</si>
  <si>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</si>
  <si>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</si>
  <si>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</si>
  <si>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</si>
  <si>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</si>
  <si>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</si>
  <si>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</si>
  <si>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</si>
  <si>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</si>
  <si>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</si>
  <si>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</si>
  <si>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</si>
  <si>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</si>
  <si>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</si>
  <si>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</si>
  <si>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</si>
  <si>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</si>
  <si>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</si>
  <si>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</si>
  <si>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</si>
  <si>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</si>
  <si>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</si>
  <si>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</si>
  <si>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</si>
  <si>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</si>
  <si>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</si>
  <si>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</si>
  <si>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</si>
  <si>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</si>
  <si>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</si>
  <si>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</si>
  <si>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</si>
  <si>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</si>
  <si>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</si>
  <si>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</si>
  <si>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</si>
  <si>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</si>
  <si>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</si>
  <si>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</si>
  <si>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</si>
  <si>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</si>
  <si>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</si>
  <si>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</si>
  <si>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</si>
  <si>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</si>
  <si>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</si>
  <si>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</si>
  <si>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</si>
  <si>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</si>
  <si>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</si>
  <si>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</si>
  <si>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</si>
  <si>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</si>
  <si>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</si>
  <si>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</si>
  <si>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</si>
  <si>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</si>
  <si>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</si>
  <si>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</si>
  <si>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</si>
  <si>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</si>
  <si>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</si>
  <si>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</si>
  <si>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</si>
  <si>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</si>
  <si>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</si>
  <si>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</si>
  <si>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</si>
  <si>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</si>
  <si>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</si>
  <si>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</si>
  <si>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</si>
  <si>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</si>
  <si>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</si>
  <si>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</si>
  <si>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</si>
  <si>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</si>
  <si>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</si>
  <si>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</si>
  <si>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</si>
  <si>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</si>
  <si>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</si>
  <si>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</si>
  <si>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</si>
  <si>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</si>
  <si>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</si>
  <si>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</si>
  <si>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</si>
  <si>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</si>
  <si>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</si>
  <si>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</si>
  <si>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</si>
  <si>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</si>
  <si>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</si>
  <si>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</si>
  <si>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</si>
  <si>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</si>
  <si>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</si>
  <si>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</si>
  <si>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</si>
  <si>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</si>
  <si>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</si>
  <si>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</si>
  <si>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</si>
  <si>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</si>
  <si>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</si>
  <si>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</si>
  <si>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</si>
  <si>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</si>
  <si>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</si>
  <si>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</si>
  <si>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</si>
  <si>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</si>
  <si>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</si>
  <si>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</si>
  <si>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</si>
  <si>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</si>
  <si>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</si>
  <si>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</si>
  <si>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</si>
  <si>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</si>
  <si>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</si>
  <si>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</si>
  <si>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</si>
  <si>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</si>
  <si>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</si>
  <si>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</si>
  <si>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</si>
  <si>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</si>
  <si>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</si>
  <si>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</si>
  <si>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</si>
  <si>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</si>
  <si>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</si>
  <si>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</si>
  <si>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</si>
  <si>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</si>
  <si>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</si>
  <si>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</si>
  <si>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</si>
  <si>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</si>
  <si>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</si>
  <si>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</si>
  <si>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</si>
  <si>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</si>
  <si>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</si>
  <si>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</si>
  <si>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</si>
  <si>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</si>
  <si>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</si>
  <si>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</si>
  <si>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</si>
  <si>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</si>
  <si>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</si>
  <si>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</si>
  <si>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</si>
  <si>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</si>
  <si>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</si>
  <si>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</si>
  <si>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</si>
  <si>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</si>
  <si>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</si>
  <si>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</si>
  <si>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</si>
  <si>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</si>
  <si>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</si>
  <si>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</si>
  <si>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</si>
  <si>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</si>
  <si>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</si>
  <si>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</si>
  <si>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</si>
  <si>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</si>
  <si>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</si>
  <si>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</si>
  <si>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</si>
  <si>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</si>
  <si>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</si>
  <si>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</si>
  <si>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</si>
  <si>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</si>
  <si>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</si>
  <si>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</si>
  <si>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</si>
  <si>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</si>
  <si>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</si>
  <si>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</si>
  <si>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</si>
  <si>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</si>
  <si>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</si>
  <si>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</si>
  <si>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</si>
  <si>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</si>
  <si>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</si>
  <si>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</si>
  <si>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</si>
  <si>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</si>
  <si>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</si>
  <si>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</si>
  <si>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</si>
  <si>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</si>
  <si>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</si>
  <si>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</si>
  <si>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</si>
  <si>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</si>
  <si>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</si>
  <si>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</si>
  <si>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</si>
  <si>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</si>
  <si>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</si>
  <si>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</si>
  <si>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</si>
  <si>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</si>
  <si>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</si>
  <si>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</si>
  <si>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</si>
  <si>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</si>
  <si>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</si>
  <si>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</si>
  <si>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</si>
  <si>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</si>
  <si>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</si>
  <si>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</si>
  <si>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</si>
  <si>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</si>
  <si>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</si>
  <si>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</si>
  <si>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</si>
  <si>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</si>
  <si>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</si>
  <si>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</si>
  <si>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</si>
  <si>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</si>
  <si>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</si>
  <si>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</si>
  <si>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</si>
  <si>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</si>
  <si>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</si>
  <si>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</si>
  <si>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</si>
  <si>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</si>
  <si>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</si>
  <si>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</si>
  <si>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</si>
  <si>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</si>
  <si>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</si>
  <si>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</si>
  <si>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</si>
  <si>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</si>
  <si>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</si>
  <si>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</si>
  <si>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</si>
  <si>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</si>
  <si>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</si>
  <si>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</si>
  <si>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</si>
  <si>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</si>
  <si>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</si>
  <si>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</si>
  <si>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</si>
  <si>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</si>
  <si>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</si>
  <si>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</si>
  <si>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</si>
  <si>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</si>
  <si>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</si>
  <si>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</si>
  <si>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</si>
  <si>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</si>
  <si>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</si>
  <si>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</si>
  <si>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</si>
  <si>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</si>
  <si>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</si>
  <si>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</si>
  <si>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</si>
  <si>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</si>
  <si>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</si>
  <si>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</si>
  <si>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</si>
  <si>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</si>
  <si>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</si>
  <si>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</si>
  <si>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</si>
  <si>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</si>
  <si>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</si>
  <si>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</si>
  <si>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</si>
  <si>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</si>
  <si>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</si>
  <si>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</si>
  <si>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</si>
  <si>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</si>
  <si>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</si>
  <si>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</si>
  <si>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</si>
  <si>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</si>
  <si>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</si>
  <si>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</si>
  <si>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</si>
  <si>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</si>
  <si>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</si>
  <si>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</si>
  <si>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</si>
  <si>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</si>
  <si>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</si>
  <si>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</si>
  <si>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</si>
  <si>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</si>
  <si>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</si>
  <si>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</si>
  <si>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</si>
  <si>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</si>
  <si>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</si>
  <si>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</si>
  <si>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</si>
  <si>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</si>
  <si>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</si>
  <si>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</si>
  <si>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</si>
  <si>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</si>
  <si>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</si>
  <si>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</si>
  <si>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</si>
  <si>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</si>
  <si>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</si>
  <si>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</si>
  <si>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</si>
  <si>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</si>
  <si>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</si>
  <si>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</si>
  <si>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</si>
  <si>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</si>
  <si>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</si>
  <si>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</si>
  <si>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</si>
  <si>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</si>
  <si>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</si>
  <si>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</si>
  <si>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</si>
  <si>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</si>
  <si>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</si>
  <si>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</si>
  <si>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</si>
  <si>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</si>
  <si>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</si>
  <si>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</si>
  <si>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</si>
  <si>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</si>
  <si>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</si>
  <si>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</si>
  <si>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</si>
  <si>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</si>
  <si>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</si>
  <si>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</si>
  <si>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</si>
  <si>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</si>
  <si>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</si>
  <si>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</si>
  <si>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</si>
  <si>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</si>
  <si>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</si>
  <si>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</si>
  <si>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</si>
  <si>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</si>
  <si>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</si>
  <si>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</si>
  <si>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</si>
  <si>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</si>
  <si>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</si>
  <si>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</si>
  <si>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</si>
  <si>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</si>
  <si>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</si>
  <si>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</si>
  <si>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</si>
  <si>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</si>
  <si>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</si>
  <si>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</si>
  <si>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</si>
  <si>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</si>
  <si>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</si>
  <si>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</si>
  <si>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</si>
  <si>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</si>
  <si>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</si>
  <si>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</si>
  <si>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</si>
  <si>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</si>
  <si>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</si>
  <si>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</si>
  <si>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</si>
  <si>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</si>
  <si>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</si>
  <si>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</si>
  <si>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</si>
  <si>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</si>
  <si>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</si>
  <si>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</si>
  <si>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</si>
  <si>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</si>
  <si>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</si>
  <si>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</si>
  <si>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</si>
  <si>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</si>
  <si>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</si>
  <si>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</si>
  <si>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</si>
  <si>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</si>
  <si>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</si>
  <si>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</si>
  <si>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</si>
  <si>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</si>
  <si>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</si>
  <si>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</si>
  <si>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</si>
  <si>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</si>
  <si>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</si>
  <si>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</si>
  <si>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</si>
  <si>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</si>
  <si>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</si>
  <si>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</si>
  <si>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</si>
  <si>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</si>
  <si>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</si>
  <si>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</si>
  <si>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</si>
  <si>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</si>
  <si>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</si>
  <si>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</si>
  <si>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</si>
  <si>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</si>
  <si>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</si>
  <si>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</si>
  <si>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</si>
  <si>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</si>
  <si>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</si>
  <si>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</si>
  <si>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</si>
  <si>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</si>
  <si>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</si>
  <si>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</si>
  <si>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</si>
  <si>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</si>
  <si>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</si>
  <si>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</si>
  <si>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</si>
  <si>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</si>
  <si>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</si>
  <si>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</si>
  <si>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</si>
  <si>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</si>
  <si>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</si>
  <si>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</si>
  <si>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</si>
  <si>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</si>
  <si>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</si>
  <si>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</si>
  <si>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</si>
  <si>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</si>
  <si>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</si>
  <si>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</si>
  <si>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</si>
  <si>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</si>
  <si>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</si>
  <si>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</si>
  <si>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</si>
  <si>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</si>
  <si>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</si>
  <si>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</si>
  <si>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</si>
  <si>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</si>
  <si>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</si>
  <si>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</si>
  <si>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</si>
  <si>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</si>
  <si>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</si>
  <si>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</si>
  <si>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</si>
  <si>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</si>
  <si>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</si>
  <si>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</si>
  <si>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</si>
  <si>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</si>
  <si>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</si>
  <si>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</si>
  <si>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</si>
  <si>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</si>
  <si>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</si>
  <si>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</si>
  <si>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</si>
  <si>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</si>
  <si>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</si>
  <si>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</si>
  <si>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</si>
  <si>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</si>
  <si>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</si>
  <si>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</si>
  <si>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</si>
  <si>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</si>
  <si>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</si>
  <si>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</si>
  <si>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</si>
  <si>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</si>
  <si>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</si>
  <si>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</si>
  <si>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</si>
  <si>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</si>
  <si>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</si>
  <si>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</si>
  <si>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</si>
  <si>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</si>
  <si>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</si>
  <si>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</si>
  <si>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</si>
  <si>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</si>
  <si>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</si>
  <si>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</si>
  <si>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</si>
  <si>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</si>
  <si>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</si>
  <si>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</si>
  <si>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</si>
  <si>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</si>
  <si>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</si>
  <si>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</si>
  <si>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</si>
  <si>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</si>
  <si>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</si>
  <si>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</si>
  <si>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</si>
  <si>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</si>
  <si>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</si>
  <si>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</si>
  <si>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</si>
  <si>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</si>
  <si>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</si>
  <si>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</si>
  <si>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</si>
  <si>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</si>
  <si>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</si>
  <si>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</si>
  <si>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</si>
  <si>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</si>
  <si>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</si>
  <si>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</si>
  <si>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</si>
  <si>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</si>
  <si>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</si>
  <si>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</si>
  <si>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</si>
  <si>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</si>
  <si>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</si>
  <si>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</si>
  <si>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</si>
  <si>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</si>
  <si>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</si>
  <si>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</si>
  <si>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</si>
  <si>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</si>
  <si>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</si>
  <si>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</si>
  <si>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</si>
  <si>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</si>
  <si>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</si>
  <si>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</si>
  <si>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</si>
  <si>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</si>
  <si>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</si>
  <si>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</si>
  <si>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</si>
  <si>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</si>
  <si>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</si>
  <si>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</si>
  <si>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</si>
  <si>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</si>
  <si>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</si>
  <si>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</si>
  <si>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</si>
  <si>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</si>
  <si>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</si>
  <si>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</si>
  <si>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</si>
  <si>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</si>
  <si>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</si>
  <si>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</si>
  <si>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</si>
  <si>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</si>
  <si>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</si>
  <si>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</si>
  <si>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</si>
  <si>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</si>
  <si>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</si>
  <si>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</si>
  <si>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</si>
  <si>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</si>
  <si>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</si>
  <si>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</si>
  <si>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</si>
  <si>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</si>
  <si>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</si>
  <si>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</si>
  <si>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</si>
  <si>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</si>
  <si>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</si>
  <si>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</si>
  <si>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</si>
  <si>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</si>
  <si>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</si>
  <si>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</si>
  <si>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</si>
  <si>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</si>
  <si>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</si>
  <si>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</si>
  <si>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</si>
  <si>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</si>
  <si>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</si>
  <si>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</si>
  <si>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</si>
  <si>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</si>
  <si>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</si>
  <si>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</si>
  <si>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</si>
  <si>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</si>
  <si>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</si>
  <si>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</si>
  <si>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</si>
  <si>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</si>
  <si>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</si>
  <si>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</si>
  <si>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</si>
  <si>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</si>
  <si>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</si>
  <si>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</si>
  <si>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</si>
  <si>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</si>
  <si>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</si>
  <si>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</si>
  <si>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</si>
  <si>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</si>
  <si>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</si>
  <si>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</si>
  <si>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</si>
  <si>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</si>
  <si>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</si>
  <si>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</si>
  <si>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</si>
  <si>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</si>
  <si>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</si>
  <si>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</si>
  <si>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</si>
  <si>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</si>
  <si>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</si>
  <si>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</si>
  <si>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</si>
  <si>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</si>
  <si>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</si>
  <si>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</si>
  <si>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</si>
  <si>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</si>
  <si>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</si>
  <si>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</si>
  <si>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</si>
  <si>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</si>
  <si>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</si>
  <si>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</si>
  <si>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</si>
  <si>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</si>
  <si>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</si>
  <si>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</si>
  <si>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</si>
  <si>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</si>
  <si>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</si>
  <si>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</si>
  <si>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</si>
  <si>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</si>
  <si>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</si>
  <si>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</si>
  <si>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</si>
  <si>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</si>
  <si>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</si>
  <si>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</si>
  <si>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</si>
  <si>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</si>
  <si>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</si>
  <si>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</si>
  <si>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</si>
  <si>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</si>
  <si>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</si>
  <si>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</si>
  <si>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</si>
  <si>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</si>
  <si>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</si>
  <si>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</si>
  <si>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</si>
  <si>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</si>
  <si>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</si>
  <si>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</si>
  <si>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</si>
  <si>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</si>
  <si>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</si>
  <si>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</si>
  <si>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</si>
  <si>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</si>
  <si>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</si>
  <si>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</si>
  <si>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</si>
  <si>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</si>
  <si>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</si>
  <si>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</si>
  <si>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</si>
  <si>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</si>
  <si>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</si>
  <si>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</si>
  <si>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</si>
  <si>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</si>
  <si>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</si>
  <si>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</si>
  <si>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</si>
  <si>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</si>
  <si>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</si>
  <si>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</si>
  <si>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</si>
  <si>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</si>
  <si>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</si>
  <si>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</si>
  <si>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</si>
  <si>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</si>
  <si>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</si>
  <si>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</si>
  <si>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</si>
  <si>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</si>
  <si>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</si>
  <si>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</si>
  <si>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</si>
  <si>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</si>
  <si>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</si>
  <si>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</si>
  <si>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</si>
  <si>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</si>
  <si>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</si>
  <si>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</si>
  <si>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</si>
  <si>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</si>
  <si>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</si>
  <si>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</si>
  <si>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</si>
  <si>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</si>
  <si>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</si>
  <si>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</si>
  <si>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</si>
  <si>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</si>
  <si>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</si>
  <si>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</si>
  <si>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</si>
  <si>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</si>
  <si>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</si>
  <si>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</si>
  <si>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</si>
  <si>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</si>
  <si>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</si>
  <si>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</si>
  <si>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</si>
  <si>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</si>
  <si>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</si>
  <si>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</si>
  <si>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</si>
  <si>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</si>
  <si>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</si>
  <si>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</si>
  <si>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</si>
  <si>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</si>
  <si>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</si>
  <si>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</si>
  <si>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</si>
  <si>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</si>
  <si>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</si>
  <si>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</si>
  <si>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</si>
  <si>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</si>
  <si>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</si>
  <si>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</si>
  <si>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</si>
  <si>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</si>
  <si>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</si>
  <si>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</si>
  <si>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</si>
  <si>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</si>
  <si>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</si>
  <si>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</si>
  <si>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</si>
  <si>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</si>
  <si>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</si>
  <si>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</si>
  <si>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</si>
  <si>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</si>
  <si>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</si>
  <si>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</si>
  <si>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</si>
  <si>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</si>
  <si>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</si>
  <si>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</si>
  <si>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</si>
  <si>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</si>
  <si>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</si>
  <si>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</si>
  <si>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</si>
  <si>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</si>
  <si>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</si>
  <si>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</si>
  <si>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</si>
  <si>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</si>
  <si>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</si>
  <si>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</si>
  <si>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</si>
  <si>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</si>
  <si>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</si>
  <si>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</si>
  <si>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</si>
  <si>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</si>
  <si>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</si>
  <si>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</si>
  <si>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</si>
  <si>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</si>
  <si>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</si>
  <si>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</si>
  <si>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</si>
  <si>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</si>
  <si>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</si>
  <si>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</si>
  <si>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</si>
  <si>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</si>
  <si>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</si>
  <si>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</si>
  <si>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</si>
  <si>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</si>
  <si>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</si>
  <si>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</si>
  <si>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</si>
  <si>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</si>
  <si>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</si>
  <si>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</si>
  <si>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</si>
  <si>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</si>
  <si>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</si>
  <si>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</si>
  <si>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</si>
  <si>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</si>
  <si>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</si>
  <si>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</si>
  <si>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</si>
  <si>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</si>
  <si>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</si>
  <si>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</si>
  <si>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</si>
  <si>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</si>
  <si>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</si>
  <si>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</si>
  <si>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</si>
  <si>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</si>
  <si>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</si>
  <si>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</si>
  <si>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</si>
  <si>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</si>
  <si>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</si>
  <si>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</si>
  <si>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</si>
  <si>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</si>
  <si>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</si>
  <si>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</si>
  <si>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</si>
  <si>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</si>
  <si>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</si>
  <si>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</si>
  <si>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</si>
  <si>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</si>
  <si>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</si>
  <si>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</si>
  <si>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</si>
  <si>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</si>
  <si>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</si>
  <si>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</si>
  <si>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</si>
  <si>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</si>
  <si>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</si>
  <si>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</si>
  <si>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</si>
  <si>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</si>
  <si>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</si>
  <si>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</si>
  <si>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</si>
  <si>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</si>
  <si>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</si>
  <si>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</si>
  <si>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</si>
  <si>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</si>
  <si>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</si>
  <si>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</si>
  <si>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</si>
  <si>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</si>
  <si>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</si>
  <si>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</si>
  <si>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</si>
  <si>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</si>
  <si>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</si>
  <si>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</si>
  <si>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</si>
  <si>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</si>
  <si>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</si>
  <si>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</si>
  <si>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</si>
  <si>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</si>
  <si>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</si>
  <si>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</si>
  <si>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</si>
  <si>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</si>
  <si>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</si>
  <si>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</si>
  <si>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</si>
  <si>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</si>
  <si>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</si>
  <si>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</si>
  <si>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</si>
  <si>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</si>
  <si>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</si>
  <si>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</si>
  <si>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</si>
  <si>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</si>
  <si>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</si>
  <si>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</si>
  <si>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</si>
  <si>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</si>
  <si>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</si>
  <si>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</si>
  <si>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</si>
  <si>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</si>
  <si>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</si>
  <si>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</si>
  <si>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</si>
  <si>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</si>
  <si>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</si>
  <si>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</si>
  <si>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</si>
  <si>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</si>
  <si>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</si>
  <si>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</si>
  <si>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</si>
  <si>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</si>
  <si>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</si>
  <si>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</si>
  <si>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</si>
  <si>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</si>
  <si>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</si>
  <si>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</si>
  <si>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</si>
  <si>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</si>
  <si>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</si>
  <si>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</si>
  <si>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</si>
  <si>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</si>
  <si>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</si>
  <si>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</si>
  <si>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</si>
  <si>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</si>
  <si>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</si>
  <si>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</si>
  <si>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</si>
  <si>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</si>
  <si>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</si>
  <si>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</si>
  <si>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</si>
  <si>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</si>
  <si>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</si>
  <si>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</si>
  <si>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</si>
  <si>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</si>
  <si>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</si>
  <si>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</si>
  <si>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</si>
  <si>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</si>
  <si>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</si>
  <si>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</si>
  <si>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</si>
  <si>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</si>
  <si>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</si>
  <si>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</si>
  <si>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</si>
  <si>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</si>
  <si>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</si>
  <si>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</si>
  <si>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</si>
  <si>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</si>
  <si>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</si>
  <si>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</si>
  <si>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</si>
  <si>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</si>
  <si>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</si>
  <si>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</si>
  <si>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</si>
  <si>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</si>
  <si>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</si>
  <si>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</si>
  <si>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</si>
  <si>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</si>
  <si>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</si>
  <si>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</si>
  <si>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</si>
  <si>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</si>
  <si>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</si>
  <si>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</si>
  <si>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</si>
  <si>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</si>
  <si>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</si>
  <si>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</si>
  <si>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</si>
  <si>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</si>
  <si>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</si>
  <si>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</si>
  <si>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</si>
  <si>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</si>
  <si>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</si>
  <si>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</si>
  <si>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</si>
  <si>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</si>
  <si>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</si>
  <si>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</si>
  <si>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</si>
  <si>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</si>
  <si>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</si>
  <si>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</si>
  <si>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</si>
  <si>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</si>
  <si>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</si>
  <si>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</si>
  <si>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</si>
  <si>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</si>
  <si>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</si>
  <si>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</si>
  <si>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</si>
  <si>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</si>
  <si>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</si>
  <si>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</si>
  <si>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</si>
  <si>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</si>
  <si>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</si>
  <si>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</si>
  <si>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</si>
  <si>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</si>
  <si>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</si>
  <si>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</si>
  <si>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</si>
  <si>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</si>
  <si>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</si>
  <si>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</si>
  <si>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</si>
  <si>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</si>
  <si>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</si>
  <si>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</si>
  <si>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</si>
  <si>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</si>
  <si>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</si>
  <si>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</si>
  <si>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</si>
  <si>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</si>
  <si>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</si>
  <si>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</si>
  <si>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</si>
  <si>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</si>
  <si>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</si>
  <si>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</si>
  <si>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</si>
  <si>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</si>
  <si>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</si>
  <si>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</si>
  <si>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</si>
  <si>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</si>
  <si>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</si>
  <si>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</si>
  <si>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</si>
  <si>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</si>
  <si>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</si>
  <si>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</si>
  <si>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</si>
  <si>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</si>
  <si>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</si>
  <si>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</si>
  <si>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</si>
  <si>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</si>
  <si>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</si>
  <si>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</si>
  <si>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</si>
  <si>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</si>
  <si>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</si>
  <si>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</si>
  <si>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</si>
  <si>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</si>
  <si>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</si>
  <si>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</si>
  <si>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</si>
  <si>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</si>
  <si>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</si>
  <si>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</si>
  <si>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</si>
  <si>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</si>
  <si>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</si>
  <si>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</si>
  <si>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</si>
  <si>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</si>
  <si>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</si>
  <si>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</si>
  <si>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</si>
  <si>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</si>
  <si>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</si>
  <si>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</si>
  <si>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</si>
  <si>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</si>
  <si>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</si>
  <si>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</si>
  <si>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</si>
  <si>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</si>
  <si>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</si>
  <si>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</si>
  <si>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</si>
  <si>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</si>
  <si>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</si>
  <si>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</si>
  <si>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</si>
  <si>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</si>
  <si>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</si>
  <si>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</si>
  <si>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</si>
  <si>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</si>
  <si>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</si>
  <si>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</si>
  <si>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</si>
  <si>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</si>
  <si>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</si>
  <si>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</si>
  <si>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</si>
  <si>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</si>
  <si>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</si>
  <si>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</si>
  <si>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</si>
  <si>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</si>
  <si>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</si>
  <si>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</si>
  <si>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</si>
  <si>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</si>
  <si>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</si>
  <si>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</si>
  <si>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</si>
  <si>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</si>
  <si>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</si>
  <si>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</si>
  <si>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</si>
  <si>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</si>
  <si>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</si>
  <si>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</si>
  <si>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</si>
  <si>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</si>
  <si>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</si>
  <si>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</si>
  <si>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</si>
  <si>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</si>
  <si>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</si>
  <si>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</si>
  <si>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</si>
  <si>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</si>
  <si>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</si>
  <si>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</si>
  <si>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</si>
  <si>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</si>
  <si>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</si>
  <si>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</si>
  <si>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</si>
  <si>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</si>
  <si>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</si>
  <si>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</si>
  <si>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</si>
  <si>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</si>
  <si>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</si>
  <si>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</si>
  <si>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</si>
  <si>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</si>
  <si>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</si>
  <si>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</si>
  <si>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</si>
  <si>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</si>
  <si>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</si>
  <si>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</si>
  <si>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</si>
  <si>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</si>
  <si>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</si>
  <si>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</si>
  <si>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</si>
  <si>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</si>
  <si>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</si>
  <si>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</si>
  <si>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</si>
  <si>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</si>
  <si>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</si>
  <si>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</si>
  <si>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</si>
  <si>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</si>
  <si>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</si>
  <si>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</si>
  <si>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</si>
  <si>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</si>
  <si>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</si>
  <si>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</si>
  <si>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</si>
  <si>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</si>
  <si>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</si>
  <si>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</si>
  <si>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</si>
  <si>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</si>
  <si>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</si>
  <si>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</si>
  <si>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</si>
  <si>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</si>
  <si>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</si>
  <si>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</si>
  <si>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</si>
  <si>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</si>
  <si>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</si>
  <si>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</si>
  <si>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</si>
  <si>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</si>
  <si>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</si>
  <si>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</si>
  <si>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</si>
  <si>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</si>
  <si>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</si>
  <si>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</si>
  <si>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</si>
  <si>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</si>
  <si>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</si>
  <si>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</si>
  <si>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</si>
  <si>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</si>
  <si>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</si>
  <si>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</si>
  <si>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</si>
  <si>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</si>
  <si>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</si>
  <si>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</si>
  <si>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</si>
  <si>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</si>
  <si>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</si>
  <si>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</si>
  <si>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</si>
  <si>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</si>
  <si>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</si>
  <si>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</si>
  <si>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</si>
  <si>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</si>
  <si>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</si>
  <si>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</si>
  <si>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</si>
  <si>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</si>
  <si>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</si>
  <si>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</si>
  <si>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</si>
  <si>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</si>
  <si>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</si>
  <si>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</si>
  <si>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</si>
  <si>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</si>
  <si>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</si>
  <si>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</si>
  <si>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</si>
  <si>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</si>
  <si>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</si>
  <si>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</si>
  <si>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</si>
  <si>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</si>
  <si>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</si>
  <si>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</si>
  <si>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</si>
  <si>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</si>
  <si>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</si>
  <si>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</si>
  <si>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</si>
  <si>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</si>
  <si>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</si>
  <si>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</si>
  <si>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</si>
  <si>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</si>
  <si>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</si>
  <si>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</si>
  <si>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</si>
  <si>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</si>
  <si>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</si>
  <si>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</si>
  <si>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</si>
  <si>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</si>
  <si>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</si>
  <si>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</si>
  <si>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</si>
  <si>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</si>
  <si>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</si>
  <si>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</si>
  <si>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</si>
  <si>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</si>
  <si>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</si>
  <si>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</si>
  <si>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</si>
  <si>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</si>
  <si>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</si>
  <si>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</si>
  <si>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</si>
  <si>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</si>
  <si>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</si>
  <si>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</si>
  <si>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</si>
  <si>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</si>
  <si>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</si>
  <si>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</si>
  <si>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</si>
  <si>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</si>
  <si>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</si>
  <si>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</si>
  <si>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</si>
  <si>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</si>
  <si>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</si>
  <si>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</si>
  <si>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</si>
  <si>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</si>
  <si>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</si>
  <si>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</si>
  <si>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</si>
  <si>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</si>
  <si>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</si>
  <si>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</si>
  <si>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</si>
  <si>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</si>
  <si>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</si>
  <si>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</si>
  <si>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</si>
  <si>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</si>
  <si>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</si>
  <si>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</si>
  <si>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</si>
  <si>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</si>
  <si>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</si>
  <si>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</si>
  <si>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</si>
  <si>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</si>
  <si>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</si>
  <si>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</si>
  <si>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</si>
  <si>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</si>
  <si>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</si>
  <si>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</si>
  <si>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</si>
  <si>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</si>
  <si>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</si>
  <si>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</si>
  <si>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</si>
  <si>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</si>
  <si>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</si>
  <si>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</si>
  <si>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</si>
  <si>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</si>
  <si>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</si>
  <si>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</si>
  <si>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</si>
  <si>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</si>
  <si>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</si>
  <si>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</si>
  <si>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</si>
  <si>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</si>
  <si>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</si>
  <si>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</si>
  <si>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</si>
  <si>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</si>
  <si>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</si>
  <si>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</si>
  <si>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</si>
  <si>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</si>
  <si>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</si>
  <si>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</si>
  <si>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</si>
  <si>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</si>
  <si>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</si>
  <si>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</si>
  <si>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</si>
  <si>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</si>
  <si>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</si>
  <si>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</si>
  <si>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</si>
  <si>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</si>
  <si>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</si>
  <si>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</si>
  <si>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</si>
  <si>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</si>
  <si>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</si>
  <si>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</si>
  <si>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</si>
  <si>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</si>
  <si>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</si>
  <si>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</si>
  <si>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</si>
  <si>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</si>
  <si>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</si>
  <si>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</si>
  <si>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</si>
  <si>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</si>
  <si>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</si>
  <si>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</si>
  <si>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</si>
  <si>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</si>
  <si>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</si>
  <si>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</si>
  <si>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</si>
  <si>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</si>
  <si>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</si>
  <si>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</si>
  <si>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</si>
  <si>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</si>
  <si>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</si>
  <si>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</si>
  <si>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</si>
  <si>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</si>
  <si>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</si>
  <si>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</si>
  <si>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</si>
  <si>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</si>
  <si>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</si>
  <si>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</si>
  <si>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</si>
  <si>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</si>
  <si>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</si>
  <si>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</si>
  <si>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</si>
  <si>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</si>
  <si>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</si>
  <si>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</si>
  <si>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</si>
  <si>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</si>
  <si>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</si>
  <si>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</si>
  <si>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</si>
  <si>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</si>
  <si>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</si>
  <si>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</si>
  <si>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</si>
  <si>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</si>
  <si>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</si>
  <si>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</si>
  <si>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</si>
  <si>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</si>
  <si>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</si>
  <si>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</si>
  <si>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</si>
  <si>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</si>
  <si>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</si>
  <si>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</si>
  <si>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</si>
  <si>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</si>
  <si>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</si>
  <si>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</si>
  <si>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</si>
  <si>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</si>
  <si>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</si>
  <si>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</si>
  <si>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</si>
  <si>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</si>
  <si>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</si>
  <si>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</si>
  <si>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</si>
  <si>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</si>
  <si>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</si>
  <si>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</si>
  <si>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</si>
  <si>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</si>
  <si>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</si>
  <si>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</si>
  <si>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</si>
  <si>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</si>
  <si>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</si>
  <si>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</si>
  <si>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</si>
  <si>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</si>
  <si>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</si>
  <si>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</si>
  <si>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</si>
  <si>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</si>
  <si>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</si>
  <si>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</si>
  <si>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</si>
  <si>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</si>
  <si>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</si>
  <si>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</si>
  <si>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</si>
  <si>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</si>
  <si>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</si>
  <si>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</si>
  <si>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</si>
  <si>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</si>
  <si>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</si>
  <si>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</si>
  <si>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</si>
  <si>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</si>
  <si>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</si>
  <si>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</si>
  <si>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</si>
  <si>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</si>
  <si>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</si>
  <si>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</si>
  <si>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</si>
  <si>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</si>
  <si>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</si>
  <si>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</si>
  <si>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</si>
  <si>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</si>
  <si>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</si>
  <si>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</si>
  <si>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</si>
  <si>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</si>
  <si>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</si>
  <si>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</si>
  <si>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</si>
  <si>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</si>
  <si>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</si>
  <si>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</si>
  <si>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</si>
  <si>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</si>
  <si>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</si>
  <si>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</si>
  <si>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</si>
  <si>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</si>
  <si>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</si>
  <si>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</si>
  <si>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</si>
  <si>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</si>
  <si>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</si>
  <si>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</si>
  <si>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</si>
  <si>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</si>
  <si>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</si>
  <si>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</si>
  <si>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</si>
  <si>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</si>
  <si>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</si>
  <si>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</si>
  <si>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</si>
  <si>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</si>
  <si>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</si>
  <si>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</si>
  <si>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</si>
  <si>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</si>
  <si>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</si>
  <si>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</si>
  <si>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</si>
  <si>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</si>
  <si>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</si>
  <si>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</si>
  <si>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</si>
  <si>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</si>
  <si>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</si>
  <si>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</si>
  <si>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</si>
  <si>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</si>
  <si>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</si>
  <si>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</si>
  <si>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</si>
  <si>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</si>
  <si>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</si>
  <si>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</si>
  <si>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</si>
  <si>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</si>
  <si>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</si>
  <si>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</si>
  <si>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</si>
  <si>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</si>
  <si>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</si>
  <si>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</si>
  <si>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</si>
  <si>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</si>
  <si>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</si>
  <si>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</si>
  <si>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</si>
  <si>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</si>
  <si>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</si>
  <si>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</si>
  <si>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</si>
  <si>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</si>
  <si>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</si>
  <si>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</si>
  <si>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</si>
  <si>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</si>
  <si>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</si>
  <si>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</si>
  <si>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</si>
  <si>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</si>
  <si>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</si>
  <si>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</si>
  <si>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</si>
  <si>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</si>
  <si>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</si>
  <si>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</si>
  <si>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</si>
  <si>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</si>
  <si>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</si>
  <si>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</si>
  <si>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</si>
  <si>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</si>
  <si>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</si>
  <si>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</si>
  <si>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</si>
  <si>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</si>
  <si>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</si>
  <si>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</si>
  <si>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</si>
  <si>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</si>
  <si>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</si>
  <si>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</si>
  <si>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</si>
  <si>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</si>
  <si>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</si>
  <si>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</si>
  <si>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</si>
  <si>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</si>
  <si>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</si>
  <si>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</si>
  <si>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</si>
  <si>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</si>
  <si>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</si>
  <si>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</si>
  <si>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</si>
  <si>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</si>
  <si>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</si>
  <si>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</si>
  <si>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</si>
  <si>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</si>
  <si>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</si>
  <si>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</si>
  <si>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</si>
  <si>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</si>
  <si>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</si>
  <si>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</si>
  <si>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</si>
  <si>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</si>
  <si>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</si>
  <si>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</si>
  <si>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</si>
  <si>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</si>
  <si>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</si>
  <si>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</si>
  <si>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</si>
  <si>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</si>
  <si>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</si>
  <si>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</si>
  <si>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</si>
  <si>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</si>
  <si>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</si>
  <si>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</si>
  <si>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</si>
  <si>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</si>
  <si>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</si>
  <si>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</si>
  <si>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</si>
  <si>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</si>
  <si>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</si>
  <si>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</si>
  <si>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</si>
  <si>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</si>
  <si>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</si>
  <si>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</si>
  <si>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</si>
  <si>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</si>
  <si>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</si>
  <si>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</si>
  <si>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</si>
  <si>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</si>
  <si>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</si>
  <si>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</si>
  <si>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</si>
  <si>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</si>
  <si>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</si>
  <si>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</si>
  <si>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</si>
  <si>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</si>
  <si>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</si>
  <si>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</si>
  <si>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</si>
  <si>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</si>
  <si>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</si>
  <si>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</si>
  <si>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</si>
  <si>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</si>
  <si>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</si>
  <si>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</si>
  <si>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</si>
  <si>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</si>
  <si>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</si>
  <si>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</si>
  <si>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</si>
  <si>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</si>
  <si>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</si>
  <si>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</si>
  <si>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</si>
  <si>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</si>
  <si>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</si>
  <si>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</si>
  <si>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</si>
  <si>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</si>
  <si>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</si>
  <si>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</si>
  <si>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</si>
  <si>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</si>
  <si>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</si>
  <si>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</si>
  <si>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</si>
  <si>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</si>
  <si>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</si>
  <si>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</si>
  <si>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</si>
  <si>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</si>
  <si>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</si>
  <si>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</si>
  <si>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</si>
  <si>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</si>
  <si>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</si>
  <si>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</si>
  <si>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</si>
  <si>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</si>
  <si>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</si>
  <si>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</si>
  <si>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</si>
  <si>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</si>
  <si>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</si>
  <si>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</si>
  <si>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</si>
  <si>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</si>
  <si>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</si>
  <si>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</si>
  <si>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</si>
  <si>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</si>
  <si>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</si>
  <si>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</si>
  <si>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</si>
  <si>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</si>
  <si>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</si>
  <si>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</si>
  <si>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</si>
  <si>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</si>
  <si>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</si>
  <si>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</si>
  <si>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</si>
  <si>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</si>
  <si>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</si>
  <si>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</si>
  <si>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</si>
  <si>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</si>
  <si>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</si>
  <si>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</si>
  <si>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</si>
  <si>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</si>
  <si>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</si>
  <si>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</si>
  <si>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</si>
  <si>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</si>
  <si>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</si>
  <si>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</si>
  <si>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</si>
  <si>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</si>
  <si>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</si>
  <si>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</si>
  <si>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</si>
  <si>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</si>
  <si>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</si>
  <si>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</si>
  <si>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</si>
  <si>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</si>
  <si>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</si>
  <si>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</si>
  <si>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</si>
  <si>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</si>
  <si>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</si>
  <si>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</si>
  <si>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</si>
  <si>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</si>
  <si>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</si>
  <si>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</si>
  <si>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</si>
  <si>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</si>
  <si>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</si>
  <si>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</si>
  <si>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</si>
  <si>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</si>
  <si>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</si>
  <si>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</si>
  <si>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</si>
  <si>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</si>
  <si>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</si>
  <si>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</si>
  <si>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</si>
  <si>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</si>
  <si>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</si>
  <si>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</si>
  <si>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</si>
  <si>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</si>
  <si>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</si>
  <si>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</si>
  <si>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</si>
  <si>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</si>
  <si>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</si>
  <si>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</si>
  <si>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</si>
  <si>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</si>
  <si>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</si>
  <si>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</si>
  <si>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</si>
  <si>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</si>
  <si>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</si>
  <si>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</si>
  <si>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</si>
  <si>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</si>
  <si>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</si>
  <si>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</si>
  <si>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</si>
  <si>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</si>
  <si>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</si>
  <si>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</si>
  <si>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</si>
  <si>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</si>
  <si>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</si>
  <si>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</si>
  <si>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</si>
  <si>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</si>
  <si>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</si>
  <si>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</si>
  <si>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</si>
  <si>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</si>
  <si>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</si>
  <si>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</si>
  <si>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</si>
  <si>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</si>
  <si>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</si>
  <si>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</si>
  <si>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</si>
  <si>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</si>
  <si>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</si>
  <si>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</si>
  <si>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</si>
  <si>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</si>
  <si>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</si>
  <si>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</si>
  <si>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</si>
  <si>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</si>
  <si>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</si>
  <si>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</si>
  <si>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</si>
  <si>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</si>
  <si>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</si>
  <si>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</si>
  <si>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</si>
  <si>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</si>
  <si>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</si>
  <si>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</si>
  <si>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</si>
  <si>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</si>
  <si>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</si>
  <si>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</si>
  <si>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</si>
  <si>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</si>
  <si>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</si>
  <si>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</si>
  <si>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</si>
  <si>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</si>
  <si>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</si>
  <si>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</si>
  <si>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</si>
  <si>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</si>
  <si>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</si>
  <si>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</si>
  <si>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</si>
  <si>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</si>
  <si>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</si>
  <si>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</si>
  <si>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</si>
  <si>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</si>
  <si>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</si>
  <si>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</si>
  <si>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</si>
  <si>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</si>
  <si>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</si>
  <si>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</si>
  <si>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</si>
  <si>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</si>
  <si>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</si>
  <si>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</si>
  <si>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</si>
  <si>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</si>
  <si>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</si>
  <si>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</si>
  <si>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</si>
  <si>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</si>
  <si>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</si>
  <si>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</si>
  <si>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</si>
  <si>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</si>
  <si>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</si>
  <si>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</si>
  <si>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</si>
  <si>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</si>
  <si>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</si>
  <si>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</si>
  <si>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</si>
  <si>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</si>
  <si>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</si>
  <si>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</si>
  <si>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</si>
  <si>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</si>
  <si>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</si>
  <si>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</si>
  <si>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</si>
  <si>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</si>
  <si>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</si>
  <si>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</si>
  <si>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</si>
  <si>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</si>
  <si>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</si>
  <si>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</si>
  <si>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</si>
  <si>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</si>
  <si>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</si>
  <si>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</si>
  <si>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</si>
  <si>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</si>
  <si>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</si>
  <si>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</si>
  <si>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</si>
  <si>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</si>
  <si>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</si>
  <si>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</si>
  <si>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</si>
  <si>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</si>
  <si>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</si>
  <si>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</si>
  <si>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</si>
  <si>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</si>
  <si>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</si>
  <si>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</si>
  <si>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</si>
  <si>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</si>
  <si>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</si>
  <si>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</si>
  <si>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</si>
  <si>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</si>
  <si>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</si>
  <si>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</si>
  <si>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</si>
  <si>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</si>
  <si>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</si>
  <si>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</si>
  <si>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</si>
  <si>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</si>
  <si>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</si>
  <si>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</si>
  <si>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</si>
  <si>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</si>
  <si>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</si>
  <si>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</si>
  <si>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</si>
  <si>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</si>
  <si>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</si>
  <si>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</si>
  <si>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</si>
  <si>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</si>
  <si>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</si>
  <si>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</si>
  <si>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</si>
  <si>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</si>
  <si>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</si>
  <si>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</si>
  <si>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</si>
  <si>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</si>
  <si>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</si>
  <si>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</si>
  <si>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</si>
  <si>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</si>
  <si>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</si>
  <si>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</si>
  <si>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</si>
  <si>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</si>
  <si>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</si>
  <si>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</si>
  <si>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</si>
  <si>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</si>
  <si>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</si>
  <si>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</si>
  <si>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</si>
  <si>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</si>
  <si>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</si>
  <si>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</si>
  <si>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</si>
  <si>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</si>
  <si>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</si>
  <si>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</si>
  <si>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</si>
  <si>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</si>
  <si>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</si>
  <si>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</si>
  <si>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</si>
  <si>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</si>
  <si>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</si>
  <si>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</si>
  <si>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</si>
  <si>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</si>
  <si>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</si>
  <si>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</si>
  <si>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</si>
  <si>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</si>
  <si>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</si>
  <si>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</si>
  <si>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</si>
  <si>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</si>
  <si>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</si>
  <si>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</si>
  <si>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</si>
  <si>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</si>
  <si>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</si>
  <si>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</si>
  <si>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</si>
  <si>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</si>
  <si>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</si>
  <si>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</si>
  <si>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</si>
  <si>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</si>
  <si>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</si>
  <si>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</si>
  <si>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</si>
  <si>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</si>
  <si>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</si>
  <si>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</si>
  <si>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</si>
  <si>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</si>
  <si>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</si>
  <si>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</si>
  <si>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</si>
  <si>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</si>
  <si>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</si>
  <si>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</si>
  <si>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</si>
  <si>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</si>
  <si>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</si>
  <si>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</si>
  <si>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</si>
  <si>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</si>
  <si>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</si>
  <si>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</si>
  <si>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</si>
  <si>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</si>
  <si>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</si>
  <si>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</si>
  <si>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</si>
  <si>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</si>
  <si>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</si>
  <si>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</si>
  <si>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</si>
  <si>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</si>
  <si>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</si>
  <si>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</si>
  <si>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</si>
  <si>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</si>
  <si>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</si>
  <si>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</si>
  <si>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</si>
  <si>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</si>
  <si>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</si>
  <si>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</si>
  <si>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</si>
  <si>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</si>
  <si>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</si>
  <si>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</si>
  <si>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</si>
  <si>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</si>
  <si>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</si>
  <si>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</si>
  <si>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</si>
  <si>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</si>
  <si>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</si>
  <si>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</si>
  <si>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</si>
  <si>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</si>
  <si>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</si>
  <si>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</si>
  <si>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</si>
  <si>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</si>
  <si>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</si>
  <si>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</si>
  <si>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</si>
  <si>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</si>
  <si>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</si>
  <si>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</si>
  <si>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</si>
  <si>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</si>
  <si>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</si>
  <si>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</si>
  <si>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</si>
  <si>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</si>
  <si>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</si>
  <si>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</si>
  <si>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</si>
  <si>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</si>
  <si>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</si>
  <si>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</si>
  <si>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</si>
  <si>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</si>
  <si>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</si>
  <si>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</si>
  <si>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</si>
  <si>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</si>
  <si>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</si>
  <si>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</si>
  <si>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</si>
  <si>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</si>
  <si>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</si>
  <si>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</si>
  <si>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</si>
  <si>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</si>
  <si>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</si>
  <si>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</si>
  <si>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</si>
  <si>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</si>
  <si>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</si>
  <si>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</si>
  <si>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</si>
  <si>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</si>
  <si>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</si>
  <si>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</si>
  <si>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</si>
  <si>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</si>
  <si>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</si>
  <si>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</si>
  <si>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</si>
  <si>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</si>
  <si>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</si>
  <si>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</si>
  <si>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</si>
  <si>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</si>
  <si>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</si>
  <si>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</si>
  <si>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</si>
  <si>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</si>
  <si>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</si>
  <si>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</si>
  <si>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</si>
  <si>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</si>
  <si>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</si>
  <si>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</si>
  <si>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</si>
  <si>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</si>
  <si>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</si>
  <si>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</si>
  <si>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</si>
  <si>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</si>
  <si>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</si>
  <si>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</si>
  <si>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</si>
  <si>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</si>
  <si>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</si>
  <si>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</si>
  <si>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</si>
  <si>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</si>
  <si>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</si>
  <si>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</si>
  <si>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</si>
  <si>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</si>
  <si>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</si>
  <si>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</si>
  <si>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</si>
  <si>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</si>
  <si>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</si>
  <si>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</si>
  <si>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</si>
  <si>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</si>
  <si>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</si>
  <si>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</si>
  <si>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</si>
  <si>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</si>
  <si>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</si>
  <si>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</si>
  <si>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</si>
  <si>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</si>
  <si>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</si>
  <si>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</si>
  <si>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</si>
  <si>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</si>
  <si>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</si>
  <si>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</si>
  <si>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</si>
  <si>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</si>
  <si>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</si>
  <si>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</si>
  <si>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</si>
  <si>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</si>
  <si>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</si>
  <si>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</si>
  <si>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</si>
  <si>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</si>
  <si>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</si>
  <si>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</si>
  <si>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</si>
  <si>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</si>
  <si>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</si>
  <si>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</si>
  <si>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</si>
  <si>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</si>
  <si>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</si>
  <si>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</si>
  <si>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</si>
  <si>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</si>
  <si>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</si>
  <si>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</si>
  <si>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</si>
  <si>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</si>
  <si>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</si>
  <si>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</si>
  <si>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</si>
  <si>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</si>
  <si>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</si>
  <si>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</si>
  <si>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</si>
  <si>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</si>
  <si>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</si>
  <si>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</si>
  <si>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</si>
  <si>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</si>
  <si>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</si>
  <si>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</si>
  <si>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</si>
  <si>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</si>
  <si>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</si>
  <si>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</si>
  <si>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</si>
  <si>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</si>
  <si>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</si>
  <si>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</si>
  <si>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</si>
  <si>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</si>
  <si>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</si>
  <si>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</si>
  <si>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</si>
  <si>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</si>
  <si>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</si>
  <si>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</si>
  <si>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</si>
  <si>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</si>
  <si>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</si>
  <si>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</si>
  <si>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</si>
  <si>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</si>
  <si>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</si>
  <si>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</si>
  <si>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</si>
  <si>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</si>
  <si>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</si>
  <si>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</si>
  <si>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</si>
  <si>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</si>
  <si>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</si>
  <si>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</si>
  <si>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</si>
  <si>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</si>
  <si>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</si>
  <si>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</si>
  <si>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</si>
  <si>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</si>
  <si>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</si>
  <si>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</si>
  <si>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</si>
  <si>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</si>
  <si>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</si>
  <si>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</si>
  <si>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</si>
  <si>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</si>
  <si>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</si>
  <si>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</si>
  <si>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</si>
  <si>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</si>
  <si>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</si>
  <si>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</si>
  <si>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</si>
  <si>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</si>
  <si>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</si>
  <si>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</si>
  <si>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</si>
  <si>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</si>
  <si>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</si>
  <si>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</si>
  <si>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</si>
  <si>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</si>
  <si>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</si>
  <si>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</si>
  <si>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</si>
  <si>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</si>
  <si>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</si>
  <si>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</si>
  <si>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</si>
  <si>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</si>
  <si>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</si>
  <si>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</si>
  <si>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</si>
  <si>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</si>
  <si>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</si>
  <si>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</si>
  <si>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</si>
  <si>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</si>
  <si>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</si>
  <si>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</si>
  <si>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</si>
  <si>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</si>
  <si>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</si>
  <si>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</si>
  <si>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</si>
  <si>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</si>
  <si>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</si>
  <si>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</si>
  <si>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</si>
  <si>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</si>
  <si>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</si>
  <si>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</si>
  <si>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</si>
  <si>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</si>
  <si>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</si>
  <si>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</si>
  <si>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</si>
  <si>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</si>
  <si>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</si>
  <si>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</si>
  <si>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</si>
  <si>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</si>
  <si>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</si>
  <si>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</si>
  <si>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</si>
  <si>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</si>
  <si>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</si>
  <si>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</si>
  <si>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</si>
  <si>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</si>
  <si>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</si>
  <si>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</si>
  <si>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</si>
  <si>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</si>
  <si>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</si>
  <si>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</si>
  <si>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</si>
  <si>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</si>
  <si>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</si>
  <si>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</si>
  <si>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</si>
  <si>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</si>
  <si>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</si>
  <si>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</si>
  <si>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</si>
  <si>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</si>
  <si>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</si>
  <si>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</si>
  <si>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</si>
  <si>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</si>
  <si>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</si>
  <si>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</si>
  <si>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</si>
  <si>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</si>
  <si>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</si>
  <si>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</si>
  <si>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</si>
  <si>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</si>
  <si>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</si>
  <si>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</si>
  <si>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</si>
  <si>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</si>
  <si>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</si>
  <si>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</si>
  <si>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</si>
  <si>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</si>
  <si>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</si>
  <si>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</si>
  <si>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</si>
  <si>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</si>
  <si>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</si>
  <si>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</si>
  <si>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</si>
  <si>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</si>
  <si>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</si>
  <si>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</si>
  <si>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</si>
  <si>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</si>
  <si>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</si>
  <si>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</si>
  <si>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</si>
  <si>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</si>
  <si>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</si>
  <si>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</si>
  <si>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</si>
  <si>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</si>
  <si>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</si>
  <si>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</si>
  <si>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</si>
  <si>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</si>
  <si>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</si>
  <si>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</si>
  <si>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</si>
  <si>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</si>
  <si>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</si>
  <si>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</si>
  <si>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</si>
  <si>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</si>
  <si>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</si>
  <si>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</si>
  <si>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</si>
  <si>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</si>
  <si>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</si>
  <si>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</si>
  <si>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</si>
  <si>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</si>
  <si>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</si>
  <si>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</si>
  <si>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</si>
  <si>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</si>
  <si>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</si>
  <si>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</si>
  <si>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</si>
  <si>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</si>
  <si>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</si>
  <si>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</si>
  <si>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</si>
  <si>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</si>
  <si>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</si>
  <si>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</si>
  <si>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</si>
  <si>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</si>
  <si>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</si>
  <si>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</si>
  <si>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</si>
  <si>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</si>
  <si>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</si>
  <si>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</si>
  <si>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</si>
  <si>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</si>
  <si>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</si>
  <si>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</si>
  <si>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</si>
  <si>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</si>
  <si>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</si>
  <si>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</si>
  <si>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</si>
  <si>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</si>
  <si>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</si>
  <si>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</si>
  <si>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</si>
  <si>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</si>
  <si>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</si>
  <si>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</si>
  <si>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</si>
  <si>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</si>
  <si>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</si>
  <si>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</si>
  <si>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</si>
  <si>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</si>
  <si>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</si>
  <si>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</si>
  <si>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</si>
  <si>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</si>
  <si>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</si>
  <si>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</si>
  <si>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</si>
  <si>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</si>
  <si>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</si>
  <si>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</si>
  <si>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</si>
  <si>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</si>
  <si>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</si>
  <si>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</si>
  <si>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</si>
  <si>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</si>
  <si>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</si>
  <si>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</si>
  <si>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</si>
  <si>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</si>
  <si>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</si>
  <si>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</si>
  <si>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</si>
  <si>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</si>
  <si>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</si>
  <si>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</si>
  <si>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</si>
  <si>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</si>
  <si>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</si>
  <si>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</si>
  <si>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</si>
  <si>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</si>
  <si>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</si>
  <si>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</si>
  <si>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</si>
  <si>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</si>
  <si>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</si>
  <si>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</si>
  <si>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</si>
  <si>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</si>
  <si>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</si>
  <si>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</si>
  <si>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</si>
  <si>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</si>
  <si>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</si>
  <si>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</si>
  <si>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</si>
  <si>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</si>
  <si>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</si>
  <si>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</si>
  <si>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</si>
  <si>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</si>
  <si>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</si>
  <si>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</si>
  <si>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</si>
  <si>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</si>
  <si>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</si>
  <si>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</si>
  <si>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</si>
  <si>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</si>
  <si>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</si>
  <si>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</si>
  <si>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</si>
  <si>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</si>
  <si>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</si>
  <si>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</si>
  <si>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</si>
  <si>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</si>
  <si>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</si>
  <si>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</si>
  <si>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</si>
  <si>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</si>
  <si>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</si>
  <si>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</si>
  <si>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</si>
  <si>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</si>
  <si>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</si>
  <si>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</si>
  <si>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</si>
  <si>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</si>
  <si>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</si>
  <si>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</si>
  <si>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</si>
  <si>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</si>
  <si>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</si>
  <si>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</si>
  <si>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</si>
  <si>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</si>
  <si>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</si>
  <si>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</si>
  <si>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</si>
  <si>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</si>
  <si>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</si>
  <si>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</si>
  <si>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</si>
  <si>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</si>
  <si>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</si>
  <si>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</si>
  <si>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</si>
  <si>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</si>
  <si>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</si>
  <si>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</si>
  <si>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</si>
  <si>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</si>
  <si>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</si>
  <si>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</si>
  <si>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</si>
  <si>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</si>
  <si>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</si>
  <si>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</si>
  <si>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</si>
  <si>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</si>
  <si>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</si>
  <si>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</si>
  <si>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</si>
  <si>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</si>
  <si>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</si>
  <si>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</si>
  <si>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</si>
  <si>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</si>
  <si>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</si>
  <si>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</si>
  <si>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</si>
  <si>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</si>
  <si>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</si>
  <si>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</si>
  <si>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</si>
  <si>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</si>
  <si>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</si>
  <si>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</si>
  <si>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</si>
  <si>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</si>
  <si>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</si>
  <si>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</si>
  <si>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</si>
  <si>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</si>
  <si>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</si>
  <si>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</si>
  <si>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</si>
  <si>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</si>
  <si>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</si>
  <si>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</si>
  <si>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</si>
  <si>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</si>
  <si>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</si>
  <si>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</si>
  <si>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</si>
  <si>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</si>
  <si>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</si>
  <si>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</si>
  <si>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</si>
  <si>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</si>
  <si>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</si>
  <si>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</si>
  <si>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</si>
  <si>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</si>
  <si>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</si>
  <si>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</si>
  <si>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</si>
  <si>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</si>
  <si>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</si>
  <si>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</si>
  <si>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</si>
  <si>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</si>
  <si>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</si>
  <si>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</si>
  <si>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</si>
  <si>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</si>
  <si>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</si>
  <si>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</si>
  <si>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</si>
  <si>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</si>
  <si>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</si>
  <si>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</si>
  <si>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</si>
  <si>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</si>
  <si>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</si>
  <si>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</si>
  <si>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</si>
  <si>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</si>
  <si>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</si>
  <si>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</si>
  <si>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</si>
  <si>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</si>
  <si>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</si>
  <si>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</si>
  <si>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</si>
  <si>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</si>
  <si>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</si>
  <si>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</si>
  <si>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</si>
  <si>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</si>
  <si>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</si>
  <si>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</si>
  <si>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</si>
  <si>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</si>
  <si>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</si>
  <si>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</si>
  <si>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</si>
  <si>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</si>
  <si>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</si>
  <si>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</si>
  <si>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</si>
  <si>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</si>
  <si>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</si>
  <si>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</si>
  <si>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</si>
  <si>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</si>
  <si>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</si>
  <si>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</si>
  <si>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</si>
  <si>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</si>
  <si>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</si>
  <si>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</si>
  <si>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</si>
  <si>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</si>
  <si>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</si>
  <si>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</si>
  <si>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</si>
  <si>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</si>
  <si>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</si>
  <si>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</si>
  <si>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</si>
  <si>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</si>
  <si>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</si>
  <si>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</si>
  <si>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</si>
  <si>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</si>
  <si>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</si>
  <si>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</si>
  <si>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</si>
  <si>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</si>
  <si>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</si>
  <si>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</si>
  <si>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</si>
  <si>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</si>
  <si>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</si>
  <si>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</si>
  <si>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</si>
  <si>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</si>
  <si>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</si>
  <si>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</si>
  <si>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</si>
  <si>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</si>
  <si>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</si>
  <si>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</si>
  <si>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</si>
  <si>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</si>
  <si>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</si>
  <si>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</si>
  <si>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</si>
  <si>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</si>
  <si>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</si>
  <si>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</si>
  <si>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</si>
  <si>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</si>
  <si>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</si>
  <si>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</si>
  <si>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</si>
  <si>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</si>
  <si>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</si>
  <si>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</si>
  <si>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</si>
  <si>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</si>
  <si>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</si>
  <si>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</si>
  <si>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</si>
  <si>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</si>
  <si>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</si>
  <si>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</si>
  <si>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</si>
  <si>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</si>
  <si>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</si>
  <si>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</si>
  <si>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</si>
  <si>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</si>
  <si>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</si>
  <si>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</si>
  <si>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</si>
  <si>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</si>
  <si>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</si>
  <si>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</si>
  <si>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</si>
  <si>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</si>
  <si>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</si>
  <si>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</si>
  <si>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</si>
  <si>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</si>
  <si>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</si>
  <si>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</si>
  <si>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</si>
  <si>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</si>
  <si>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</si>
  <si>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</si>
  <si>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</si>
  <si>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</si>
  <si>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</si>
  <si>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</si>
  <si>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</si>
  <si>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</si>
  <si>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</si>
  <si>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</si>
  <si>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</si>
  <si>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</si>
  <si>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</si>
  <si>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</si>
  <si>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</si>
  <si>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</si>
  <si>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</si>
  <si>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</si>
  <si>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</si>
  <si>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</si>
  <si>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</si>
  <si>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</si>
  <si>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</si>
  <si>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</si>
  <si>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</si>
  <si>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</si>
  <si>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</si>
  <si>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</si>
  <si>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</si>
  <si>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</si>
  <si>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</si>
  <si>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</si>
  <si>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</si>
  <si>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</si>
  <si>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</si>
  <si>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</si>
  <si>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</si>
  <si>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</si>
  <si>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</si>
  <si>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</si>
  <si>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</si>
  <si>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</si>
  <si>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</si>
  <si>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</si>
  <si>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</si>
  <si>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</si>
  <si>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</si>
  <si>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</si>
  <si>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</si>
  <si>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</si>
  <si>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</si>
  <si>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</si>
  <si>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</si>
  <si>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</si>
  <si>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</si>
  <si>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</si>
  <si>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</si>
  <si>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</si>
  <si>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</si>
  <si>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</si>
  <si>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</si>
  <si>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</si>
  <si>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</si>
  <si>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</si>
  <si>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</si>
  <si>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</si>
  <si>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</si>
  <si>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</si>
  <si>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</si>
  <si>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</si>
  <si>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</si>
  <si>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</si>
  <si>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</si>
  <si>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</si>
  <si>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</si>
  <si>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</si>
  <si>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</si>
  <si>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</si>
  <si>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</si>
  <si>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</si>
  <si>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</si>
  <si>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</si>
  <si>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</si>
  <si>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</si>
  <si>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</si>
  <si>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</si>
  <si>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</si>
  <si>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</si>
  <si>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</si>
  <si>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</si>
  <si>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</si>
  <si>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</si>
  <si>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</si>
  <si>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</si>
  <si>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</si>
  <si>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</si>
  <si>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</si>
  <si>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</si>
  <si>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</si>
  <si>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</si>
  <si>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</si>
  <si>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</si>
  <si>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</si>
  <si>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</si>
  <si>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</si>
  <si>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</si>
  <si>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</si>
  <si>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</si>
  <si>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</si>
  <si>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</si>
  <si>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</si>
  <si>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</si>
  <si>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</si>
  <si>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</si>
  <si>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</si>
  <si>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</si>
  <si>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</si>
  <si>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</si>
  <si>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</si>
  <si>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</si>
  <si>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</si>
  <si>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</si>
  <si>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</si>
  <si>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</si>
  <si>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</si>
  <si>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</si>
  <si>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</si>
  <si>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</si>
  <si>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</si>
  <si>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</si>
  <si>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</si>
  <si>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</si>
  <si>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</si>
  <si>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</si>
  <si>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</si>
  <si>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</si>
  <si>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</si>
  <si>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</si>
  <si>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</si>
  <si>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</si>
  <si>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</si>
  <si>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</si>
  <si>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</si>
  <si>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</si>
  <si>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</si>
  <si>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</si>
  <si>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</si>
  <si>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</si>
  <si>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</si>
  <si>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</si>
  <si>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</si>
  <si>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</si>
  <si>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</si>
  <si>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</si>
  <si>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</si>
  <si>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</si>
  <si>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</si>
  <si>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</si>
  <si>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</si>
  <si>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</si>
  <si>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</si>
  <si>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</si>
  <si>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</si>
  <si>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</si>
  <si>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</si>
  <si>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</si>
  <si>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</si>
  <si>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</si>
  <si>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</si>
  <si>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</si>
  <si>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</si>
  <si>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</si>
  <si>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</si>
  <si>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</si>
  <si>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</si>
  <si>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</si>
  <si>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</si>
  <si>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</si>
  <si>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</si>
  <si>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</si>
  <si>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</si>
  <si>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</si>
  <si>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</si>
  <si>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</si>
  <si>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</si>
  <si>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</si>
  <si>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</si>
  <si>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</si>
  <si>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</si>
  <si>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</si>
  <si>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</si>
  <si>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</si>
  <si>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</si>
  <si>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</si>
  <si>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</si>
  <si>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</si>
  <si>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</si>
  <si>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</si>
  <si>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</si>
  <si>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</si>
  <si>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</si>
  <si>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</si>
  <si>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</si>
  <si>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</si>
  <si>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</si>
  <si>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</si>
  <si>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</si>
  <si>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</si>
  <si>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</si>
  <si>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</si>
  <si>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</si>
  <si>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</si>
  <si>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</si>
  <si>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</si>
  <si>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</si>
  <si>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</si>
  <si>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</si>
  <si>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</si>
  <si>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</si>
  <si>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</si>
  <si>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</si>
  <si>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</si>
  <si>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</si>
  <si>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</si>
  <si>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</si>
  <si>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</si>
  <si>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</si>
  <si>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</si>
  <si>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</si>
  <si>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</si>
  <si>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</si>
  <si>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</si>
  <si>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</si>
  <si>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</si>
  <si>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</si>
  <si>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</si>
  <si>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</si>
  <si>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</si>
  <si>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</si>
  <si>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</si>
  <si>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</si>
  <si>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</si>
  <si>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</si>
  <si>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</si>
  <si>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</si>
  <si>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</si>
  <si>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</si>
  <si>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</si>
  <si>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</si>
  <si>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</si>
  <si>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</si>
  <si>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</si>
  <si>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</si>
  <si>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</si>
  <si>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</si>
  <si>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</si>
  <si>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</si>
  <si>
    <t>VNHJD20230226</t>
  </si>
  <si>
    <t>C49SHA20240228/ZQR</t>
  </si>
  <si>
    <t>杭州途象</t>
    <phoneticPr fontId="5" type="noConversion"/>
  </si>
  <si>
    <t>宁波汉浦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</si>
</sst>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"/>
    <numFmt numFmtId="170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5" fontId="8" fillId="3" borderId="4" xfId="1" applyNumberFormat="1" applyFont="1" applyFill="1" applyBorder="1" applyAlignment="1" applyProtection="1">
      <alignment vertical="center" wrapText="1"/>
      <protection locked="0"/>
    </xf>
    <xf numFmtId="166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9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5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5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5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4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164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9" fontId="0" fillId="0" borderId="0" xfId="0" applyNumberFormat="1" applyProtection="1">
      <alignment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65" fontId="27" fillId="0" borderId="8" xfId="1" applyNumberFormat="1" applyFont="1" applyBorder="1" applyAlignment="1" applyProtection="1">
      <alignment horizontal="center"/>
      <protection locked="0"/>
    </xf>
    <xf numFmtId="165" fontId="27" fillId="0" borderId="14" xfId="1" applyNumberFormat="1" applyFont="1" applyBorder="1" applyAlignment="1" applyProtection="1">
      <alignment horizontal="center"/>
      <protection locked="0"/>
    </xf>
    <xf numFmtId="164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5" fontId="9" fillId="2" borderId="6" xfId="1" applyNumberFormat="1" applyFont="1" applyFill="1" applyBorder="1" applyAlignment="1">
      <alignment vertical="center"/>
    </xf>
    <xf numFmtId="43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0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4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5" fontId="30" fillId="0" borderId="0" xfId="0" applyNumberFormat="1" applyFont="1" applyAlignment="1" applyProtection="1">
      <alignment horizontal="right" vertical="center"/>
      <protection locked="0"/>
    </xf>
    <xf numFmtId="43" fontId="7" fillId="2" borderId="6" xfId="1" applyFont="1" applyFill="1" applyBorder="1" applyAlignment="1">
      <alignment horizontal="center" vertical="center"/>
    </xf>
    <xf numFmtId="43" fontId="29" fillId="2" borderId="6" xfId="1" applyFont="1" applyFill="1" applyBorder="1" applyAlignment="1">
      <alignment horizontal="center" vertical="center"/>
    </xf>
    <xf numFmtId="165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6" fontId="27" fillId="0" borderId="9" xfId="0" applyNumberFormat="1" applyFont="1" applyBorder="1" applyAlignment="1" applyProtection="1">
      <alignment horizontal="center"/>
      <protection locked="0"/>
    </xf>
    <xf numFmtId="166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30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5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8" fillId="0" borderId="0" xfId="1" applyNumberFormat="1" applyFont="1" applyFill="1" applyBorder="1" applyAlignment="1" applyProtection="1">
      <alignment horizontal="center" vertical="center"/>
      <protection locked="0"/>
    </xf>
    <xf numFmtId="165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5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65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65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72" dataDxfId="70" headerRowBorderDxfId="71" tableBorderDxfId="69">
  <autoFilter ref="A1:AQ3514" xr:uid="{A45583E2-F1E3-414A-85B7-FCF03CE7C6FC}"/>
  <tableColumns count="43">
    <tableColumn id="1" xr3:uid="{AAE9CE7A-6EE5-684B-BD8B-6FB306BD4AA2}" name="FY_Contract" dataDxfId="68"/>
    <tableColumn id="2" xr3:uid="{6DD04691-AC56-2D44-8010-202EFF160852}" name="Contract_Yr" dataDxfId="67"/>
    <tableColumn id="3" xr3:uid="{5DA8E0A0-39FB-BB4F-8D7D-511A2970B9E7}" name="Contract_Month" dataDxfId="66"/>
    <tableColumn id="41" xr3:uid="{2ACA8F28-14CE-5F4D-B426-8592D3E37B68}" name="FQ(Contract)" dataDxfId="65"/>
    <tableColumn id="4" xr3:uid="{EAA0CFF9-B844-6E4F-AE8E-FDFAF111D1EA}" name="FY_INV" dataDxfId="64"/>
    <tableColumn id="5" xr3:uid="{1925BE00-6C62-5C40-8C03-E61BE8CBFBDA}" name="Inv_Yr" dataDxfId="63"/>
    <tableColumn id="6" xr3:uid="{CE663C22-ACEB-1F44-89EA-16CBA3F75EE8}" name="Inv_Month" dataDxfId="62"/>
    <tableColumn id="7" xr3:uid="{FA7DE3F2-58FD-5A4B-98EA-C85A23C795DD}" name="Contract Cancelled_x000a_Month(due to YAMAHA delivery)" dataDxfId="61"/>
    <tableColumn id="8" xr3:uid="{E9D14EAF-764F-7948-AA3A-467F3CA849CA}" name="FQ(Invoice)" dataDxfId="60"/>
    <tableColumn id="9" xr3:uid="{80BEA84F-85F1-EF45-B44A-E7A29335712A}" name="Contract No." dataDxfId="59"/>
    <tableColumn id="10" xr3:uid="{1A61F2DF-64BD-CE4F-9A6D-6D912C9FCD60}" name="Customer Name" dataDxfId="58"/>
    <tableColumn id="42" xr3:uid="{CEBF68FB-82CA-C241-B227-C6C1FCCABFE1}" name="Ordered_Items" dataDxfId="57"/>
    <tableColumn id="12" xr3:uid="{58A21035-FFFC-FE4D-932C-573A25109147}" name="BRAND" dataDxfId="56"/>
    <tableColumn id="13" xr3:uid="{0BD97201-BE7C-5947-A031-9B9E32363AEC}" name="Item Qty" dataDxfId="55"/>
    <tableColumn id="14" xr3:uid="{CD8B0CF5-AC6D-9C44-823D-894FA3996830}" name="QTY(Feeder/ Nozzle/Accessories)" dataDxfId="54"/>
    <tableColumn id="15" xr3:uid="{D596FB67-9716-E34E-83F3-E9B087FC9D78}" name="Product_Type" dataDxfId="53"/>
    <tableColumn id="16" xr3:uid="{3755E707-C533-EB4B-B691-9D181F5F4D00}" name="New Customer" dataDxfId="52"/>
    <tableColumn id="17" xr3:uid="{38980276-396A-2741-9309-A7FAC3105339}" name="COST_CENTRE" dataDxfId="51"/>
    <tableColumn id="18" xr3:uid="{D808C100-E07E-1043-B266-076B2B30BB2D}" name="Region" dataDxfId="50"/>
    <tableColumn id="19" xr3:uid="{0D51CAF2-B0C9-B347-8B82-CABB6DF0A0FF}" name="Location" dataDxfId="49"/>
    <tableColumn id="20" xr3:uid="{54FB57A7-B461-1742-9E6E-62E4E17CCB33}" name="Territeries" dataDxfId="48"/>
    <tableColumn id="21" xr3:uid="{32EA7D3E-9A57-1346-833B-BCC6DE2B9CDA}" name="Salesman" dataDxfId="47"/>
    <tableColumn id="22" xr3:uid="{2B115E8E-C749-874C-A1EA-00343DFA4914}" name="Curr" dataDxfId="46"/>
    <tableColumn id="23" xr3:uid="{C8303ADB-7A05-B644-A090-0C48B3042F89}" name="Contract Unit Price" dataDxfId="45"/>
    <tableColumn id="24" xr3:uid="{5BE49477-DF64-D049-96E2-6CAD890E2EA4}" name="VAT" dataDxfId="44"/>
    <tableColumn id="25" xr3:uid="{3D797418-8B29-A649-8BC4-E04C6619DE2E}" name="Signed Contract_x000a_Amt" dataDxfId="43"/>
    <tableColumn id="26" xr3:uid="{476E64A9-124A-9548-85A7-6108450DFAAF}" name="Rate" dataDxfId="42"/>
    <tableColumn id="27" xr3:uid="{8FCA62EF-C920-A146-90F6-505F525E7A60}" name="Before tax Inv Amt (HKD)" dataDxfId="41"/>
    <tableColumn id="28" xr3:uid="{4EF416A5-534F-F543-AE13-B9B0B589096F}" name="G.P.  (HKD)" dataDxfId="40"/>
    <tableColumn id="29" xr3:uid="{BD20A655-677C-B84F-A51A-041C90BF7E67}" name="G.P. %" dataDxfId="39"/>
    <tableColumn id="30" xr3:uid="{242FB1B0-5A85-CD4B-A9E1-126C07CDA70F}" name="New Customer Qty" dataDxfId="38"/>
    <tableColumn id="31" xr3:uid="{58F4A1A1-47C9-1E43-8A95-625FF6547678}" name="New Customer Qty(Contract month)" dataDxfId="37"/>
    <tableColumn id="32" xr3:uid="{F3D4DEEC-53C2-6349-9CE2-E268DD946B2A}" name="Signed Contract Qty" dataDxfId="36"/>
    <tableColumn id="33" xr3:uid="{C8185536-B203-AA45-B0E4-36800B70926F}" name="Invoiced Contract Qty" dataDxfId="35"/>
    <tableColumn id="34" xr3:uid="{1EC37648-CC4C-C142-A616-BA9753252F28}" name="INVOICE  AMOUNT HKD of month" dataDxfId="34"/>
    <tableColumn id="35" xr3:uid="{5F4522B6-EAD9-F04E-A867-6287622DEAF3}" name="GP ( HKD) of month" dataDxfId="33"/>
    <tableColumn id="36" xr3:uid="{6AA1D995-9017-FB4E-A3AB-C846363DF78E}" name="GP%_of_month" dataDxfId="32"/>
    <tableColumn id="37" xr3:uid="{F4748927-DC9C-454F-8008-8C1DE3849D97}" name="INV NO." dataDxfId="31"/>
    <tableColumn id="38" xr3:uid="{B17BF2DE-1699-AC4A-ACB4-8EF428F40280}" name="ISSUED INV_x000a_AMOUNT_x000a_" dataDxfId="30"/>
    <tableColumn id="39" xr3:uid="{455EA308-FF47-914C-8AA3-88C9FDBB59F1}" name="S/N" dataDxfId="29"/>
    <tableColumn id="40" xr3:uid="{AF10112C-DE0C-CE4E-9895-A3798FA91332}" name="Remarks" dataDxfId="28"/>
    <tableColumn id="11" xr3:uid="{924118CF-3456-B642-A0DE-075C50629FEE}" name="INV YR&amp;MONTH" dataDxfId="27">
      <calculatedColumnFormula>IF(F2="","",F2&amp;G2)</calculatedColumnFormula>
    </tableColumn>
    <tableColumn id="43" xr3:uid="{EF9680DE-D49E-A147-8E74-0FBC400753FC}" name="INV YR&amp;MONTH&amp;CUR" dataDxfId="26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5" zoomScaleNormal="55" workbookViewId="0">
      <pane ySplit="1" topLeftCell="A3187" activePane="bottomLeft" state="frozen"/>
      <selection pane="bottomLeft" activeCell="G3543" sqref="G3543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07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</cols>
  <sheetData>
    <row r="1" spans="1:43" s="12" customFormat="1" ht="53.7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</row>
    <row r="2" spans="1:43" s="12" customFormat="1" ht="39.6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</row>
    <row r="3" spans="1:43" s="12" customFormat="1" ht="39.6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</row>
    <row r="4" spans="1:43" s="12" customFormat="1" ht="39.6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</row>
    <row r="5" spans="1:43" s="12" customFormat="1" ht="39.6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</row>
    <row r="6" spans="1:43" s="12" customFormat="1" ht="39.6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</row>
    <row r="7" spans="1:43" s="12" customFormat="1" ht="39.6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</row>
    <row r="8" spans="1:43" s="12" customFormat="1" ht="39.6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</row>
    <row r="9" spans="1:43" s="12" customFormat="1" ht="39.6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</row>
    <row r="10" spans="1:43" s="12" customFormat="1" ht="39.6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</row>
    <row r="11" spans="1:43" s="12" customFormat="1" ht="39.6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</row>
    <row r="12" spans="1:43" s="12" customFormat="1" ht="39.6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</row>
    <row r="13" spans="1:43" s="12" customFormat="1" ht="39.6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</row>
    <row r="14" spans="1:43" s="12" customFormat="1" ht="39.6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</row>
    <row r="15" spans="1:43" s="12" customFormat="1" ht="39.6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</row>
    <row r="16" spans="1:43" s="12" customFormat="1" ht="39.6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</row>
    <row r="17" spans="1:43" s="12" customFormat="1" ht="39.6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</row>
    <row r="18" spans="1:43" s="12" customFormat="1" ht="39.6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</row>
    <row r="19" spans="1:43" s="12" customFormat="1" ht="39.6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</row>
    <row r="20" spans="1:43" s="12" customFormat="1" ht="39.6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</row>
    <row r="21" spans="1:43" s="12" customFormat="1" ht="39.6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</row>
    <row r="22" spans="1:43" s="12" customFormat="1" ht="39.6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</row>
    <row r="23" spans="1:43" s="12" customFormat="1" ht="39.6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</row>
    <row r="24" spans="1:43" s="12" customFormat="1" ht="39.6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</row>
    <row r="25" spans="1:43" s="12" customFormat="1" ht="39.6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</row>
    <row r="26" spans="1:43" s="12" customFormat="1" ht="39.6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</row>
    <row r="27" spans="1:43" s="12" customFormat="1" ht="39.6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</row>
    <row r="28" spans="1:43" s="12" customFormat="1" ht="39.6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</row>
    <row r="29" spans="1:43" s="12" customFormat="1" ht="39.6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</row>
    <row r="30" spans="1:43" s="12" customFormat="1" ht="39.6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</row>
    <row r="31" spans="1:43" s="12" customFormat="1" ht="39.6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</row>
    <row r="32" spans="1:43" s="12" customFormat="1" ht="39.6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</row>
    <row r="33" spans="1:43" s="12" customFormat="1" ht="39.6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</row>
    <row r="34" spans="1:43" s="12" customFormat="1" ht="39.6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</row>
    <row r="35" spans="1:43" s="12" customFormat="1" ht="39.6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</row>
    <row r="36" spans="1:43" s="12" customFormat="1" ht="39.6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</row>
    <row r="37" spans="1:43" s="12" customFormat="1" ht="39.6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</row>
    <row r="38" spans="1:43" s="12" customFormat="1" ht="39.6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</row>
    <row r="39" spans="1:43" s="12" customFormat="1" ht="39.6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</row>
    <row r="40" spans="1:43" s="12" customFormat="1" ht="39.6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</row>
    <row r="41" spans="1:43" s="12" customFormat="1" ht="39.6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</row>
    <row r="42" spans="1:43" s="12" customFormat="1" ht="39.6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</row>
    <row r="43" spans="1:43" s="12" customFormat="1" ht="39.6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</row>
    <row r="44" spans="1:43" s="12" customFormat="1" ht="39.6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</row>
    <row r="45" spans="1:43" s="12" customFormat="1" ht="39.6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</row>
    <row r="46" spans="1:43" s="12" customFormat="1" ht="39.6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</row>
    <row r="47" spans="1:43" s="12" customFormat="1" ht="39.6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</row>
    <row r="48" spans="1:43" s="12" customFormat="1" ht="39.6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</row>
    <row r="49" spans="1:43" s="12" customFormat="1" ht="39.6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</row>
    <row r="50" spans="1:43" s="12" customFormat="1" ht="39.6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</row>
    <row r="51" spans="1:43" s="12" customFormat="1" ht="39.6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</row>
    <row r="52" spans="1:43" s="12" customFormat="1" ht="39.6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</row>
    <row r="53" spans="1:43" s="12" customFormat="1" ht="39.6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</row>
    <row r="54" spans="1:43" s="12" customFormat="1" ht="39.6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</row>
    <row r="55" spans="1:43" s="12" customFormat="1" ht="39.6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</row>
    <row r="56" spans="1:43" s="12" customFormat="1" ht="39.6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</row>
    <row r="57" spans="1:43" s="12" customFormat="1" ht="39.6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</row>
    <row r="58" spans="1:43" s="12" customFormat="1" ht="39.6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</row>
    <row r="59" spans="1:43" s="12" customFormat="1" ht="39.6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</row>
    <row r="60" spans="1:43" s="12" customFormat="1" ht="39.6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</row>
    <row r="61" spans="1:43" s="12" customFormat="1" ht="39.6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</row>
    <row r="62" spans="1:43" s="12" customFormat="1" ht="39.6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</row>
    <row r="63" spans="1:43" s="12" customFormat="1" ht="39.6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</row>
    <row r="64" spans="1:43" s="12" customFormat="1" ht="39.6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</row>
    <row r="65" spans="1:43" s="12" customFormat="1" ht="39.6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</row>
    <row r="66" spans="1:43" s="12" customFormat="1" ht="39.6">
      <c r="A66" s="65"/>
      <c r="B66" s="66"/>
      <c r="C66" s="66"/>
      <c r="D66" s="39" t="str">
        <f t="shared" ref="D66:D129" si="11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3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4">IF(X66="","",X66*MAX(O66,N66))</f>
        <v/>
      </c>
      <c r="AA66" s="183"/>
      <c r="AB66" s="184">
        <v>103000</v>
      </c>
      <c r="AC66" s="185">
        <f t="shared" ref="AC66:AC129" si="15">IF(R66&lt;&gt;"",AB66*AD66,"")</f>
        <v>0</v>
      </c>
      <c r="AD66" s="140"/>
      <c r="AE66" s="186">
        <f t="shared" ref="AE66:AE129" si="16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17">IF(P66="C66 SERVICE","",SUMIFS(AB:AB,F:F,F66,G:G,G66,E:E,E66))</f>
        <v>31097187.029487614</v>
      </c>
      <c r="AJ66" s="19">
        <f t="shared" ref="AJ66:AJ129" si="18">IF(P66="C66 SERVICE","",SUMIFS(AC:AC,F:F,F66,G:G,G66,E:E,E66))</f>
        <v>3892353.6644401974</v>
      </c>
      <c r="AK66" s="20">
        <f t="shared" ref="AK66:AK129" si="19">IF(AJ66&gt;0,AJ66/AI66,"")</f>
        <v>0.12516738767237404</v>
      </c>
      <c r="AL66" s="69"/>
      <c r="AM66" s="69"/>
      <c r="AN66" s="69"/>
      <c r="AO66" s="69"/>
      <c r="AP66" s="28" t="str">
        <f t="shared" ref="AP66:AP129" si="20">IF(F66="","",F66&amp;G66)</f>
        <v>20212</v>
      </c>
      <c r="AQ66" s="28" t="str">
        <f t="shared" ref="AQ66:AQ129" si="21">IF(W66="","",F66&amp;G66&amp;W66)</f>
        <v/>
      </c>
    </row>
    <row r="67" spans="1:43" s="12" customFormat="1" ht="39.6">
      <c r="A67" s="65"/>
      <c r="B67" s="66"/>
      <c r="C67" s="66"/>
      <c r="D67" s="39" t="str">
        <f t="shared" si="11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2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3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4"/>
        <v/>
      </c>
      <c r="AA67" s="183"/>
      <c r="AB67" s="184">
        <v>306000</v>
      </c>
      <c r="AC67" s="185">
        <f t="shared" si="15"/>
        <v>0</v>
      </c>
      <c r="AD67" s="140"/>
      <c r="AE67" s="186">
        <f t="shared" si="16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17"/>
        <v>31097187.029487614</v>
      </c>
      <c r="AJ67" s="19">
        <f t="shared" si="18"/>
        <v>3892353.6644401974</v>
      </c>
      <c r="AK67" s="20">
        <f t="shared" si="19"/>
        <v>0.12516738767237404</v>
      </c>
      <c r="AL67" s="69"/>
      <c r="AM67" s="69"/>
      <c r="AN67" s="69"/>
      <c r="AO67" s="69"/>
      <c r="AP67" s="28" t="str">
        <f t="shared" si="20"/>
        <v>20212</v>
      </c>
      <c r="AQ67" s="28" t="str">
        <f t="shared" si="21"/>
        <v/>
      </c>
    </row>
    <row r="68" spans="1:43" s="12" customFormat="1" ht="39.6">
      <c r="A68" s="65"/>
      <c r="B68" s="66"/>
      <c r="C68" s="66"/>
      <c r="D68" s="39" t="str">
        <f t="shared" si="11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2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3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4"/>
        <v/>
      </c>
      <c r="AA68" s="183"/>
      <c r="AB68" s="184">
        <v>54000</v>
      </c>
      <c r="AC68" s="185">
        <f t="shared" si="15"/>
        <v>0</v>
      </c>
      <c r="AD68" s="140"/>
      <c r="AE68" s="186">
        <f t="shared" si="16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17"/>
        <v>31097187.029487614</v>
      </c>
      <c r="AJ68" s="19">
        <f t="shared" si="18"/>
        <v>3892353.6644401974</v>
      </c>
      <c r="AK68" s="20">
        <f t="shared" si="19"/>
        <v>0.12516738767237404</v>
      </c>
      <c r="AL68" s="69"/>
      <c r="AM68" s="69"/>
      <c r="AN68" s="69"/>
      <c r="AO68" s="69"/>
      <c r="AP68" s="28" t="str">
        <f t="shared" si="20"/>
        <v>20212</v>
      </c>
      <c r="AQ68" s="28" t="str">
        <f t="shared" si="21"/>
        <v/>
      </c>
    </row>
    <row r="69" spans="1:43" s="12" customFormat="1" ht="39.6">
      <c r="A69" s="65"/>
      <c r="B69" s="66"/>
      <c r="C69" s="66"/>
      <c r="D69" s="39" t="str">
        <f t="shared" si="11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2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3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4"/>
        <v/>
      </c>
      <c r="AA69" s="183"/>
      <c r="AB69" s="184">
        <v>16000</v>
      </c>
      <c r="AC69" s="185">
        <f t="shared" si="15"/>
        <v>0</v>
      </c>
      <c r="AD69" s="140"/>
      <c r="AE69" s="186">
        <f t="shared" si="16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17"/>
        <v>31097187.029487614</v>
      </c>
      <c r="AJ69" s="19">
        <f t="shared" si="18"/>
        <v>3892353.6644401974</v>
      </c>
      <c r="AK69" s="20">
        <f t="shared" si="19"/>
        <v>0.12516738767237404</v>
      </c>
      <c r="AL69" s="69"/>
      <c r="AM69" s="69"/>
      <c r="AN69" s="69"/>
      <c r="AO69" s="69"/>
      <c r="AP69" s="28" t="str">
        <f t="shared" si="20"/>
        <v>20212</v>
      </c>
      <c r="AQ69" s="28" t="str">
        <f t="shared" si="21"/>
        <v/>
      </c>
    </row>
    <row r="70" spans="1:43" s="12" customFormat="1" ht="39.6">
      <c r="A70" s="65"/>
      <c r="B70" s="66"/>
      <c r="C70" s="66"/>
      <c r="D70" s="39" t="str">
        <f t="shared" si="11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2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3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4"/>
        <v/>
      </c>
      <c r="AA70" s="183"/>
      <c r="AB70" s="184">
        <v>251000</v>
      </c>
      <c r="AC70" s="185">
        <f t="shared" si="15"/>
        <v>0</v>
      </c>
      <c r="AD70" s="140"/>
      <c r="AE70" s="186">
        <f t="shared" si="16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17"/>
        <v>45803245.025628328</v>
      </c>
      <c r="AJ70" s="19">
        <f t="shared" si="18"/>
        <v>5664636.2584379371</v>
      </c>
      <c r="AK70" s="20">
        <f t="shared" si="19"/>
        <v>0.12367325186825515</v>
      </c>
      <c r="AL70" s="69"/>
      <c r="AM70" s="69"/>
      <c r="AN70" s="69"/>
      <c r="AO70" s="69"/>
      <c r="AP70" s="28" t="str">
        <f t="shared" si="20"/>
        <v>20211</v>
      </c>
      <c r="AQ70" s="28" t="str">
        <f t="shared" si="21"/>
        <v/>
      </c>
    </row>
    <row r="71" spans="1:43" s="12" customFormat="1" ht="39.6">
      <c r="A71" s="65"/>
      <c r="B71" s="66"/>
      <c r="C71" s="66"/>
      <c r="D71" s="39" t="str">
        <f t="shared" si="11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2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3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4"/>
        <v/>
      </c>
      <c r="AA71" s="183"/>
      <c r="AB71" s="184">
        <v>446000</v>
      </c>
      <c r="AC71" s="185">
        <f t="shared" si="15"/>
        <v>0</v>
      </c>
      <c r="AD71" s="140"/>
      <c r="AE71" s="186">
        <f t="shared" si="16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17"/>
        <v>45803245.025628328</v>
      </c>
      <c r="AJ71" s="19">
        <f t="shared" si="18"/>
        <v>5664636.2584379371</v>
      </c>
      <c r="AK71" s="20">
        <f t="shared" si="19"/>
        <v>0.12367325186825515</v>
      </c>
      <c r="AL71" s="69"/>
      <c r="AM71" s="69"/>
      <c r="AN71" s="69"/>
      <c r="AO71" s="69"/>
      <c r="AP71" s="28" t="str">
        <f t="shared" si="20"/>
        <v>20211</v>
      </c>
      <c r="AQ71" s="28" t="str">
        <f t="shared" si="21"/>
        <v/>
      </c>
    </row>
    <row r="72" spans="1:43" s="12" customFormat="1" ht="39.6">
      <c r="A72" s="65"/>
      <c r="B72" s="66"/>
      <c r="C72" s="66"/>
      <c r="D72" s="39" t="str">
        <f t="shared" si="11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2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3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4"/>
        <v/>
      </c>
      <c r="AA72" s="183"/>
      <c r="AB72" s="184">
        <v>107000</v>
      </c>
      <c r="AC72" s="185">
        <f t="shared" si="15"/>
        <v>0</v>
      </c>
      <c r="AD72" s="140"/>
      <c r="AE72" s="186">
        <f t="shared" si="16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17"/>
        <v>45803245.025628328</v>
      </c>
      <c r="AJ72" s="19">
        <f t="shared" si="18"/>
        <v>5664636.2584379371</v>
      </c>
      <c r="AK72" s="20">
        <f t="shared" si="19"/>
        <v>0.12367325186825515</v>
      </c>
      <c r="AL72" s="69"/>
      <c r="AM72" s="69"/>
      <c r="AN72" s="69"/>
      <c r="AO72" s="69"/>
      <c r="AP72" s="28" t="str">
        <f t="shared" si="20"/>
        <v>20211</v>
      </c>
      <c r="AQ72" s="28" t="str">
        <f t="shared" si="21"/>
        <v/>
      </c>
    </row>
    <row r="73" spans="1:43" s="12" customFormat="1" ht="39.6">
      <c r="A73" s="65"/>
      <c r="B73" s="66"/>
      <c r="C73" s="66"/>
      <c r="D73" s="39" t="str">
        <f t="shared" si="11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2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3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4"/>
        <v/>
      </c>
      <c r="AA73" s="183"/>
      <c r="AB73" s="184">
        <v>0</v>
      </c>
      <c r="AC73" s="185">
        <f t="shared" si="15"/>
        <v>0</v>
      </c>
      <c r="AD73" s="140"/>
      <c r="AE73" s="186">
        <f t="shared" si="16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17"/>
        <v>45803245.025628328</v>
      </c>
      <c r="AJ73" s="19">
        <f t="shared" si="18"/>
        <v>5664636.2584379371</v>
      </c>
      <c r="AK73" s="20">
        <f t="shared" si="19"/>
        <v>0.12367325186825515</v>
      </c>
      <c r="AL73" s="69"/>
      <c r="AM73" s="69"/>
      <c r="AN73" s="69"/>
      <c r="AO73" s="69"/>
      <c r="AP73" s="28" t="str">
        <f t="shared" si="20"/>
        <v>20211</v>
      </c>
      <c r="AQ73" s="28" t="str">
        <f t="shared" si="21"/>
        <v/>
      </c>
    </row>
    <row r="74" spans="1:43" s="12" customFormat="1" ht="39.6">
      <c r="A74" s="65"/>
      <c r="B74" s="66"/>
      <c r="C74" s="66"/>
      <c r="D74" s="39" t="str">
        <f t="shared" si="11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2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3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4"/>
        <v/>
      </c>
      <c r="AA74" s="183"/>
      <c r="AB74" s="184">
        <v>228000</v>
      </c>
      <c r="AC74" s="185">
        <f t="shared" si="15"/>
        <v>0</v>
      </c>
      <c r="AD74" s="140"/>
      <c r="AE74" s="186">
        <f t="shared" si="16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17"/>
        <v>43684091.636631861</v>
      </c>
      <c r="AJ74" s="19">
        <f t="shared" si="18"/>
        <v>6483951.8242071094</v>
      </c>
      <c r="AK74" s="20">
        <f t="shared" si="19"/>
        <v>0.14842821680123727</v>
      </c>
      <c r="AL74" s="69"/>
      <c r="AM74" s="69"/>
      <c r="AN74" s="69"/>
      <c r="AO74" s="69"/>
      <c r="AP74" s="28" t="str">
        <f t="shared" si="20"/>
        <v>20214</v>
      </c>
      <c r="AQ74" s="28" t="str">
        <f t="shared" si="21"/>
        <v/>
      </c>
    </row>
    <row r="75" spans="1:43" s="12" customFormat="1" ht="39.6">
      <c r="A75" s="65"/>
      <c r="B75" s="66"/>
      <c r="C75" s="66"/>
      <c r="D75" s="39" t="str">
        <f t="shared" si="11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2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3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4"/>
        <v/>
      </c>
      <c r="AA75" s="183"/>
      <c r="AB75" s="184">
        <v>260000</v>
      </c>
      <c r="AC75" s="185">
        <f t="shared" si="15"/>
        <v>0</v>
      </c>
      <c r="AD75" s="140"/>
      <c r="AE75" s="186">
        <f t="shared" si="16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17"/>
        <v>43684091.636631861</v>
      </c>
      <c r="AJ75" s="19">
        <f t="shared" si="18"/>
        <v>6483951.8242071094</v>
      </c>
      <c r="AK75" s="20">
        <f t="shared" si="19"/>
        <v>0.14842821680123727</v>
      </c>
      <c r="AL75" s="69"/>
      <c r="AM75" s="69"/>
      <c r="AN75" s="69"/>
      <c r="AO75" s="69"/>
      <c r="AP75" s="28" t="str">
        <f t="shared" si="20"/>
        <v>20214</v>
      </c>
      <c r="AQ75" s="28" t="str">
        <f t="shared" si="21"/>
        <v/>
      </c>
    </row>
    <row r="76" spans="1:43" s="12" customFormat="1" ht="39.6">
      <c r="A76" s="65"/>
      <c r="B76" s="66"/>
      <c r="C76" s="66"/>
      <c r="D76" s="39" t="str">
        <f t="shared" si="11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2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3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4"/>
        <v/>
      </c>
      <c r="AA76" s="183"/>
      <c r="AB76" s="184">
        <v>122000</v>
      </c>
      <c r="AC76" s="185">
        <f t="shared" si="15"/>
        <v>0</v>
      </c>
      <c r="AD76" s="140"/>
      <c r="AE76" s="186">
        <f t="shared" si="16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17"/>
        <v>43684091.636631861</v>
      </c>
      <c r="AJ76" s="19">
        <f t="shared" si="18"/>
        <v>6483951.8242071094</v>
      </c>
      <c r="AK76" s="20">
        <f t="shared" si="19"/>
        <v>0.14842821680123727</v>
      </c>
      <c r="AL76" s="69"/>
      <c r="AM76" s="69"/>
      <c r="AN76" s="69"/>
      <c r="AO76" s="69"/>
      <c r="AP76" s="28" t="str">
        <f t="shared" si="20"/>
        <v>20214</v>
      </c>
      <c r="AQ76" s="28" t="str">
        <f t="shared" si="21"/>
        <v/>
      </c>
    </row>
    <row r="77" spans="1:43" s="12" customFormat="1" ht="39.6">
      <c r="A77" s="65"/>
      <c r="B77" s="66"/>
      <c r="C77" s="66"/>
      <c r="D77" s="39" t="str">
        <f t="shared" si="11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2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3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4"/>
        <v/>
      </c>
      <c r="AA77" s="183"/>
      <c r="AB77" s="184">
        <v>44000</v>
      </c>
      <c r="AC77" s="185">
        <f t="shared" si="15"/>
        <v>0</v>
      </c>
      <c r="AD77" s="140"/>
      <c r="AE77" s="186">
        <f t="shared" si="16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17"/>
        <v>43684091.636631861</v>
      </c>
      <c r="AJ77" s="19">
        <f t="shared" si="18"/>
        <v>6483951.8242071094</v>
      </c>
      <c r="AK77" s="20">
        <f t="shared" si="19"/>
        <v>0.14842821680123727</v>
      </c>
      <c r="AL77" s="69"/>
      <c r="AM77" s="69"/>
      <c r="AN77" s="69"/>
      <c r="AO77" s="69"/>
      <c r="AP77" s="28" t="str">
        <f t="shared" si="20"/>
        <v>20214</v>
      </c>
      <c r="AQ77" s="28" t="str">
        <f t="shared" si="21"/>
        <v/>
      </c>
    </row>
    <row r="78" spans="1:43" s="12" customFormat="1" ht="39.6">
      <c r="A78" s="65"/>
      <c r="B78" s="66"/>
      <c r="C78" s="66"/>
      <c r="D78" s="39" t="str">
        <f t="shared" si="11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2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3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4"/>
        <v/>
      </c>
      <c r="AA78" s="183"/>
      <c r="AB78" s="184">
        <v>471000</v>
      </c>
      <c r="AC78" s="185">
        <f t="shared" si="15"/>
        <v>0</v>
      </c>
      <c r="AD78" s="140"/>
      <c r="AE78" s="186">
        <f t="shared" si="16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17"/>
        <v>63006605.696460173</v>
      </c>
      <c r="AJ78" s="19">
        <f t="shared" si="18"/>
        <v>8897485.660753984</v>
      </c>
      <c r="AK78" s="20">
        <f t="shared" si="19"/>
        <v>0.141215124388995</v>
      </c>
      <c r="AL78" s="69"/>
      <c r="AM78" s="69"/>
      <c r="AN78" s="69"/>
      <c r="AO78" s="69"/>
      <c r="AP78" s="28" t="str">
        <f t="shared" si="20"/>
        <v>20215</v>
      </c>
      <c r="AQ78" s="28" t="str">
        <f t="shared" si="21"/>
        <v/>
      </c>
    </row>
    <row r="79" spans="1:43" s="12" customFormat="1" ht="39.6">
      <c r="A79" s="65"/>
      <c r="B79" s="66"/>
      <c r="C79" s="66"/>
      <c r="D79" s="39" t="str">
        <f t="shared" si="11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2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3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4"/>
        <v/>
      </c>
      <c r="AA79" s="183"/>
      <c r="AB79" s="184">
        <v>205000</v>
      </c>
      <c r="AC79" s="185">
        <f t="shared" si="15"/>
        <v>0</v>
      </c>
      <c r="AD79" s="140"/>
      <c r="AE79" s="186">
        <f t="shared" si="16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17"/>
        <v>63006605.696460173</v>
      </c>
      <c r="AJ79" s="19">
        <f t="shared" si="18"/>
        <v>8897485.660753984</v>
      </c>
      <c r="AK79" s="20">
        <f t="shared" si="19"/>
        <v>0.141215124388995</v>
      </c>
      <c r="AL79" s="69"/>
      <c r="AM79" s="69"/>
      <c r="AN79" s="69"/>
      <c r="AO79" s="69"/>
      <c r="AP79" s="28" t="str">
        <f t="shared" si="20"/>
        <v>20215</v>
      </c>
      <c r="AQ79" s="28" t="str">
        <f t="shared" si="21"/>
        <v/>
      </c>
    </row>
    <row r="80" spans="1:43" s="12" customFormat="1" ht="39.6">
      <c r="A80" s="65"/>
      <c r="B80" s="66"/>
      <c r="C80" s="66"/>
      <c r="D80" s="39" t="str">
        <f t="shared" si="11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2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3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4"/>
        <v/>
      </c>
      <c r="AA80" s="183"/>
      <c r="AB80" s="184">
        <v>18000</v>
      </c>
      <c r="AC80" s="185">
        <f t="shared" si="15"/>
        <v>0</v>
      </c>
      <c r="AD80" s="140"/>
      <c r="AE80" s="186">
        <f t="shared" si="16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17"/>
        <v>63006605.696460173</v>
      </c>
      <c r="AJ80" s="19">
        <f t="shared" si="18"/>
        <v>8897485.660753984</v>
      </c>
      <c r="AK80" s="20">
        <f t="shared" si="19"/>
        <v>0.141215124388995</v>
      </c>
      <c r="AL80" s="69"/>
      <c r="AM80" s="69"/>
      <c r="AN80" s="69"/>
      <c r="AO80" s="69"/>
      <c r="AP80" s="28" t="str">
        <f t="shared" si="20"/>
        <v>20215</v>
      </c>
      <c r="AQ80" s="28" t="str">
        <f t="shared" si="21"/>
        <v/>
      </c>
    </row>
    <row r="81" spans="1:43" s="12" customFormat="1" ht="39.6">
      <c r="A81" s="65"/>
      <c r="B81" s="66"/>
      <c r="C81" s="66"/>
      <c r="D81" s="39" t="str">
        <f t="shared" si="11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2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3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4"/>
        <v/>
      </c>
      <c r="AA81" s="183"/>
      <c r="AB81" s="184">
        <v>0</v>
      </c>
      <c r="AC81" s="185">
        <f t="shared" si="15"/>
        <v>0</v>
      </c>
      <c r="AD81" s="140"/>
      <c r="AE81" s="186">
        <f t="shared" si="16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17"/>
        <v>63006605.696460173</v>
      </c>
      <c r="AJ81" s="19">
        <f t="shared" si="18"/>
        <v>8897485.660753984</v>
      </c>
      <c r="AK81" s="20">
        <f t="shared" si="19"/>
        <v>0.141215124388995</v>
      </c>
      <c r="AL81" s="69"/>
      <c r="AM81" s="69"/>
      <c r="AN81" s="69"/>
      <c r="AO81" s="69"/>
      <c r="AP81" s="28" t="str">
        <f t="shared" si="20"/>
        <v>20215</v>
      </c>
      <c r="AQ81" s="28" t="str">
        <f t="shared" si="21"/>
        <v/>
      </c>
    </row>
    <row r="82" spans="1:43" s="12" customFormat="1" ht="39.6">
      <c r="A82" s="65"/>
      <c r="B82" s="66"/>
      <c r="C82" s="66"/>
      <c r="D82" s="39" t="str">
        <f t="shared" si="11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2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3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4"/>
        <v/>
      </c>
      <c r="AA82" s="183"/>
      <c r="AB82" s="184">
        <v>845000</v>
      </c>
      <c r="AC82" s="185">
        <f t="shared" si="15"/>
        <v>0</v>
      </c>
      <c r="AD82" s="140"/>
      <c r="AE82" s="186">
        <f t="shared" si="16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17"/>
        <v>54700260.692079633</v>
      </c>
      <c r="AJ82" s="19">
        <f t="shared" si="18"/>
        <v>7482899.5749188662</v>
      </c>
      <c r="AK82" s="20">
        <f t="shared" si="19"/>
        <v>0.13679824337660532</v>
      </c>
      <c r="AL82" s="69"/>
      <c r="AM82" s="69"/>
      <c r="AN82" s="69"/>
      <c r="AO82" s="69"/>
      <c r="AP82" s="28" t="str">
        <f t="shared" si="20"/>
        <v>20216</v>
      </c>
      <c r="AQ82" s="28" t="str">
        <f t="shared" si="21"/>
        <v/>
      </c>
    </row>
    <row r="83" spans="1:43" s="12" customFormat="1" ht="39.6">
      <c r="A83" s="65"/>
      <c r="B83" s="66"/>
      <c r="C83" s="66"/>
      <c r="D83" s="39" t="str">
        <f t="shared" si="11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2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3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4"/>
        <v/>
      </c>
      <c r="AA83" s="183"/>
      <c r="AB83" s="184">
        <v>317000</v>
      </c>
      <c r="AC83" s="185">
        <f t="shared" si="15"/>
        <v>0</v>
      </c>
      <c r="AD83" s="140"/>
      <c r="AE83" s="186">
        <f t="shared" si="16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17"/>
        <v>54700260.692079633</v>
      </c>
      <c r="AJ83" s="19">
        <f t="shared" si="18"/>
        <v>7482899.5749188662</v>
      </c>
      <c r="AK83" s="20">
        <f t="shared" si="19"/>
        <v>0.13679824337660532</v>
      </c>
      <c r="AL83" s="69"/>
      <c r="AM83" s="69"/>
      <c r="AN83" s="69"/>
      <c r="AO83" s="69"/>
      <c r="AP83" s="28" t="str">
        <f t="shared" si="20"/>
        <v>20216</v>
      </c>
      <c r="AQ83" s="28" t="str">
        <f t="shared" si="21"/>
        <v/>
      </c>
    </row>
    <row r="84" spans="1:43" s="12" customFormat="1" ht="39.6">
      <c r="A84" s="65"/>
      <c r="B84" s="66"/>
      <c r="C84" s="66"/>
      <c r="D84" s="39" t="str">
        <f t="shared" si="11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2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3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4"/>
        <v/>
      </c>
      <c r="AA84" s="183"/>
      <c r="AB84" s="184">
        <v>156000</v>
      </c>
      <c r="AC84" s="185">
        <f t="shared" si="15"/>
        <v>0</v>
      </c>
      <c r="AD84" s="140"/>
      <c r="AE84" s="186">
        <f t="shared" si="16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17"/>
        <v>54700260.692079633</v>
      </c>
      <c r="AJ84" s="19">
        <f t="shared" si="18"/>
        <v>7482899.5749188662</v>
      </c>
      <c r="AK84" s="20">
        <f t="shared" si="19"/>
        <v>0.13679824337660532</v>
      </c>
      <c r="AL84" s="69"/>
      <c r="AM84" s="69"/>
      <c r="AN84" s="69"/>
      <c r="AO84" s="69"/>
      <c r="AP84" s="28" t="str">
        <f t="shared" si="20"/>
        <v>20216</v>
      </c>
      <c r="AQ84" s="28" t="str">
        <f t="shared" si="21"/>
        <v/>
      </c>
    </row>
    <row r="85" spans="1:43" s="12" customFormat="1" ht="39.6">
      <c r="A85" s="65"/>
      <c r="B85" s="66"/>
      <c r="C85" s="66"/>
      <c r="D85" s="39" t="str">
        <f t="shared" si="11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2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3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4"/>
        <v/>
      </c>
      <c r="AA85" s="183"/>
      <c r="AB85" s="184">
        <v>15000</v>
      </c>
      <c r="AC85" s="185">
        <f t="shared" si="15"/>
        <v>0</v>
      </c>
      <c r="AD85" s="140"/>
      <c r="AE85" s="186">
        <f t="shared" si="16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17"/>
        <v>54700260.692079633</v>
      </c>
      <c r="AJ85" s="19">
        <f t="shared" si="18"/>
        <v>7482899.5749188662</v>
      </c>
      <c r="AK85" s="20">
        <f t="shared" si="19"/>
        <v>0.13679824337660532</v>
      </c>
      <c r="AL85" s="69"/>
      <c r="AM85" s="69"/>
      <c r="AN85" s="69"/>
      <c r="AO85" s="69"/>
      <c r="AP85" s="28" t="str">
        <f t="shared" si="20"/>
        <v>20216</v>
      </c>
      <c r="AQ85" s="28" t="str">
        <f t="shared" si="21"/>
        <v/>
      </c>
    </row>
    <row r="86" spans="1:43" s="12" customFormat="1" ht="39.6">
      <c r="A86" s="65"/>
      <c r="B86" s="66"/>
      <c r="C86" s="66"/>
      <c r="D86" s="39" t="str">
        <f t="shared" si="11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2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3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4"/>
        <v/>
      </c>
      <c r="AA86" s="183"/>
      <c r="AB86" s="184">
        <v>269000</v>
      </c>
      <c r="AC86" s="185">
        <f t="shared" si="15"/>
        <v>0</v>
      </c>
      <c r="AD86" s="140"/>
      <c r="AE86" s="186">
        <f t="shared" si="16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17"/>
        <v>41443303.53761062</v>
      </c>
      <c r="AJ86" s="19">
        <f t="shared" si="18"/>
        <v>6194988.76643031</v>
      </c>
      <c r="AK86" s="20">
        <f t="shared" si="19"/>
        <v>0.1494810557466355</v>
      </c>
      <c r="AL86" s="69"/>
      <c r="AM86" s="69"/>
      <c r="AN86" s="69"/>
      <c r="AO86" s="69"/>
      <c r="AP86" s="28" t="str">
        <f t="shared" si="20"/>
        <v>20217</v>
      </c>
      <c r="AQ86" s="28" t="str">
        <f t="shared" si="21"/>
        <v/>
      </c>
    </row>
    <row r="87" spans="1:43" s="12" customFormat="1" ht="39.6">
      <c r="A87" s="65"/>
      <c r="B87" s="66"/>
      <c r="C87" s="66"/>
      <c r="D87" s="39" t="str">
        <f t="shared" si="11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2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3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4"/>
        <v/>
      </c>
      <c r="AA87" s="183"/>
      <c r="AB87" s="184">
        <v>145000</v>
      </c>
      <c r="AC87" s="185">
        <f t="shared" si="15"/>
        <v>0</v>
      </c>
      <c r="AD87" s="140"/>
      <c r="AE87" s="186">
        <f t="shared" si="16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17"/>
        <v>41443303.53761062</v>
      </c>
      <c r="AJ87" s="19">
        <f t="shared" si="18"/>
        <v>6194988.76643031</v>
      </c>
      <c r="AK87" s="20">
        <f t="shared" si="19"/>
        <v>0.1494810557466355</v>
      </c>
      <c r="AL87" s="69"/>
      <c r="AM87" s="69"/>
      <c r="AN87" s="69"/>
      <c r="AO87" s="69"/>
      <c r="AP87" s="28" t="str">
        <f t="shared" si="20"/>
        <v>20217</v>
      </c>
      <c r="AQ87" s="28" t="str">
        <f t="shared" si="21"/>
        <v/>
      </c>
    </row>
    <row r="88" spans="1:43" s="12" customFormat="1" ht="39.6">
      <c r="A88" s="65"/>
      <c r="B88" s="66"/>
      <c r="C88" s="66"/>
      <c r="D88" s="39" t="str">
        <f t="shared" si="11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2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3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4"/>
        <v/>
      </c>
      <c r="AA88" s="183"/>
      <c r="AB88" s="184">
        <v>216000</v>
      </c>
      <c r="AC88" s="185">
        <f t="shared" si="15"/>
        <v>0</v>
      </c>
      <c r="AD88" s="140"/>
      <c r="AE88" s="186">
        <f t="shared" si="16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17"/>
        <v>41443303.53761062</v>
      </c>
      <c r="AJ88" s="19">
        <f t="shared" si="18"/>
        <v>6194988.76643031</v>
      </c>
      <c r="AK88" s="20">
        <f t="shared" si="19"/>
        <v>0.1494810557466355</v>
      </c>
      <c r="AL88" s="69"/>
      <c r="AM88" s="69"/>
      <c r="AN88" s="69"/>
      <c r="AO88" s="69"/>
      <c r="AP88" s="28" t="str">
        <f t="shared" si="20"/>
        <v>20217</v>
      </c>
      <c r="AQ88" s="28" t="str">
        <f t="shared" si="21"/>
        <v/>
      </c>
    </row>
    <row r="89" spans="1:43" s="12" customFormat="1" ht="39.6">
      <c r="A89" s="65"/>
      <c r="B89" s="66"/>
      <c r="C89" s="66"/>
      <c r="D89" s="39" t="str">
        <f t="shared" si="11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2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3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4"/>
        <v/>
      </c>
      <c r="AA89" s="183"/>
      <c r="AB89" s="184">
        <v>10000</v>
      </c>
      <c r="AC89" s="185">
        <f t="shared" si="15"/>
        <v>0</v>
      </c>
      <c r="AD89" s="140"/>
      <c r="AE89" s="186">
        <f t="shared" si="16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17"/>
        <v>41443303.53761062</v>
      </c>
      <c r="AJ89" s="19">
        <f t="shared" si="18"/>
        <v>6194988.76643031</v>
      </c>
      <c r="AK89" s="20">
        <f t="shared" si="19"/>
        <v>0.1494810557466355</v>
      </c>
      <c r="AL89" s="69"/>
      <c r="AM89" s="69"/>
      <c r="AN89" s="69"/>
      <c r="AO89" s="69"/>
      <c r="AP89" s="28" t="str">
        <f t="shared" si="20"/>
        <v>20217</v>
      </c>
      <c r="AQ89" s="28" t="str">
        <f t="shared" si="21"/>
        <v/>
      </c>
    </row>
    <row r="90" spans="1:43" s="12" customFormat="1" ht="39.6">
      <c r="A90" s="65"/>
      <c r="B90" s="66"/>
      <c r="C90" s="66"/>
      <c r="D90" s="39" t="str">
        <f t="shared" si="11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2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3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4"/>
        <v/>
      </c>
      <c r="AA90" s="183"/>
      <c r="AB90" s="184">
        <v>142000</v>
      </c>
      <c r="AC90" s="185">
        <f t="shared" si="15"/>
        <v>0</v>
      </c>
      <c r="AD90" s="140"/>
      <c r="AE90" s="186">
        <f t="shared" si="16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17"/>
        <v>47458373.78761062</v>
      </c>
      <c r="AJ90" s="19">
        <f t="shared" si="18"/>
        <v>7436880.1411522133</v>
      </c>
      <c r="AK90" s="20">
        <f t="shared" si="19"/>
        <v>0.15670322321692509</v>
      </c>
      <c r="AL90" s="69"/>
      <c r="AM90" s="69"/>
      <c r="AN90" s="69"/>
      <c r="AO90" s="69"/>
      <c r="AP90" s="28" t="str">
        <f t="shared" si="20"/>
        <v>20218</v>
      </c>
      <c r="AQ90" s="28" t="str">
        <f t="shared" si="21"/>
        <v/>
      </c>
    </row>
    <row r="91" spans="1:43" s="12" customFormat="1" ht="39.6">
      <c r="A91" s="65"/>
      <c r="B91" s="66"/>
      <c r="C91" s="66"/>
      <c r="D91" s="39" t="str">
        <f t="shared" si="11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2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3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4"/>
        <v/>
      </c>
      <c r="AA91" s="183"/>
      <c r="AB91" s="184">
        <v>82000</v>
      </c>
      <c r="AC91" s="185">
        <f t="shared" si="15"/>
        <v>0</v>
      </c>
      <c r="AD91" s="140"/>
      <c r="AE91" s="186">
        <f t="shared" si="16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17"/>
        <v>47458373.78761062</v>
      </c>
      <c r="AJ91" s="19">
        <f t="shared" si="18"/>
        <v>7436880.1411522133</v>
      </c>
      <c r="AK91" s="20">
        <f t="shared" si="19"/>
        <v>0.15670322321692509</v>
      </c>
      <c r="AL91" s="69"/>
      <c r="AM91" s="69"/>
      <c r="AN91" s="69"/>
      <c r="AO91" s="69"/>
      <c r="AP91" s="28" t="str">
        <f t="shared" si="20"/>
        <v>20218</v>
      </c>
      <c r="AQ91" s="28" t="str">
        <f t="shared" si="21"/>
        <v/>
      </c>
    </row>
    <row r="92" spans="1:43" s="12" customFormat="1" ht="39.6">
      <c r="A92" s="65"/>
      <c r="B92" s="66"/>
      <c r="C92" s="66"/>
      <c r="D92" s="39" t="str">
        <f t="shared" si="11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2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3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4"/>
        <v/>
      </c>
      <c r="AA92" s="183"/>
      <c r="AB92" s="184">
        <v>136000</v>
      </c>
      <c r="AC92" s="185">
        <f t="shared" si="15"/>
        <v>0</v>
      </c>
      <c r="AD92" s="140"/>
      <c r="AE92" s="186">
        <f t="shared" si="16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17"/>
        <v>47458373.78761062</v>
      </c>
      <c r="AJ92" s="19">
        <f t="shared" si="18"/>
        <v>7436880.1411522133</v>
      </c>
      <c r="AK92" s="20">
        <f t="shared" si="19"/>
        <v>0.15670322321692509</v>
      </c>
      <c r="AL92" s="69"/>
      <c r="AM92" s="69"/>
      <c r="AN92" s="69"/>
      <c r="AO92" s="69"/>
      <c r="AP92" s="28" t="str">
        <f t="shared" si="20"/>
        <v>20218</v>
      </c>
      <c r="AQ92" s="28" t="str">
        <f t="shared" si="21"/>
        <v/>
      </c>
    </row>
    <row r="93" spans="1:43" s="12" customFormat="1" ht="39.6">
      <c r="A93" s="65"/>
      <c r="B93" s="66"/>
      <c r="C93" s="66"/>
      <c r="D93" s="39" t="str">
        <f t="shared" si="11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2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3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4"/>
        <v/>
      </c>
      <c r="AA93" s="183"/>
      <c r="AB93" s="184">
        <v>48000</v>
      </c>
      <c r="AC93" s="185">
        <f t="shared" si="15"/>
        <v>0</v>
      </c>
      <c r="AD93" s="140"/>
      <c r="AE93" s="186">
        <f t="shared" si="16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17"/>
        <v>47458373.78761062</v>
      </c>
      <c r="AJ93" s="19">
        <f t="shared" si="18"/>
        <v>7436880.1411522133</v>
      </c>
      <c r="AK93" s="20">
        <f t="shared" si="19"/>
        <v>0.15670322321692509</v>
      </c>
      <c r="AL93" s="69"/>
      <c r="AM93" s="69"/>
      <c r="AN93" s="69"/>
      <c r="AO93" s="69"/>
      <c r="AP93" s="28" t="str">
        <f t="shared" si="20"/>
        <v>20218</v>
      </c>
      <c r="AQ93" s="28" t="str">
        <f t="shared" si="21"/>
        <v/>
      </c>
    </row>
    <row r="94" spans="1:43" s="12" customFormat="1" ht="39.6">
      <c r="A94" s="65"/>
      <c r="B94" s="66"/>
      <c r="C94" s="66"/>
      <c r="D94" s="39" t="str">
        <f t="shared" si="11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2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3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4"/>
        <v/>
      </c>
      <c r="AA94" s="183"/>
      <c r="AB94" s="184">
        <v>327000</v>
      </c>
      <c r="AC94" s="185">
        <f t="shared" si="15"/>
        <v>0</v>
      </c>
      <c r="AD94" s="140"/>
      <c r="AE94" s="186">
        <f t="shared" si="16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17"/>
        <v>10844605.840707963</v>
      </c>
      <c r="AJ94" s="19">
        <f t="shared" si="18"/>
        <v>1523130.9860707966</v>
      </c>
      <c r="AK94" s="20">
        <f t="shared" si="19"/>
        <v>0.14045056209911663</v>
      </c>
      <c r="AL94" s="69"/>
      <c r="AM94" s="69"/>
      <c r="AN94" s="69"/>
      <c r="AO94" s="69"/>
      <c r="AP94" s="28" t="str">
        <f t="shared" si="20"/>
        <v>20219</v>
      </c>
      <c r="AQ94" s="28" t="str">
        <f t="shared" si="21"/>
        <v/>
      </c>
    </row>
    <row r="95" spans="1:43" s="12" customFormat="1" ht="39.6">
      <c r="A95" s="65"/>
      <c r="B95" s="66"/>
      <c r="C95" s="66"/>
      <c r="D95" s="39" t="str">
        <f t="shared" si="11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2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3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4"/>
        <v/>
      </c>
      <c r="AA95" s="183"/>
      <c r="AB95" s="184">
        <v>175000</v>
      </c>
      <c r="AC95" s="185">
        <f t="shared" si="15"/>
        <v>0</v>
      </c>
      <c r="AD95" s="140"/>
      <c r="AE95" s="186">
        <f t="shared" si="16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17"/>
        <v>10844605.840707963</v>
      </c>
      <c r="AJ95" s="19">
        <f t="shared" si="18"/>
        <v>1523130.9860707966</v>
      </c>
      <c r="AK95" s="20">
        <f t="shared" si="19"/>
        <v>0.14045056209911663</v>
      </c>
      <c r="AL95" s="69"/>
      <c r="AM95" s="69"/>
      <c r="AN95" s="69"/>
      <c r="AO95" s="69"/>
      <c r="AP95" s="28" t="str">
        <f t="shared" si="20"/>
        <v>20219</v>
      </c>
      <c r="AQ95" s="28" t="str">
        <f t="shared" si="21"/>
        <v/>
      </c>
    </row>
    <row r="96" spans="1:43" s="12" customFormat="1" ht="39.6">
      <c r="A96" s="65"/>
      <c r="B96" s="66"/>
      <c r="C96" s="66"/>
      <c r="D96" s="39" t="str">
        <f t="shared" si="11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2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3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4"/>
        <v/>
      </c>
      <c r="AA96" s="183"/>
      <c r="AB96" s="184">
        <v>18000</v>
      </c>
      <c r="AC96" s="185">
        <f t="shared" si="15"/>
        <v>0</v>
      </c>
      <c r="AD96" s="140"/>
      <c r="AE96" s="186">
        <f t="shared" si="16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17"/>
        <v>10844605.840707963</v>
      </c>
      <c r="AJ96" s="19">
        <f t="shared" si="18"/>
        <v>1523130.9860707966</v>
      </c>
      <c r="AK96" s="20">
        <f t="shared" si="19"/>
        <v>0.14045056209911663</v>
      </c>
      <c r="AL96" s="69"/>
      <c r="AM96" s="69"/>
      <c r="AN96" s="69"/>
      <c r="AO96" s="69"/>
      <c r="AP96" s="28" t="str">
        <f t="shared" si="20"/>
        <v>20219</v>
      </c>
      <c r="AQ96" s="28" t="str">
        <f t="shared" si="21"/>
        <v/>
      </c>
    </row>
    <row r="97" spans="1:43" s="12" customFormat="1" ht="39.6">
      <c r="A97" s="65"/>
      <c r="B97" s="66"/>
      <c r="C97" s="66"/>
      <c r="D97" s="39" t="str">
        <f t="shared" si="11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2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3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4"/>
        <v/>
      </c>
      <c r="AA97" s="183"/>
      <c r="AB97" s="184">
        <v>61000</v>
      </c>
      <c r="AC97" s="185">
        <f t="shared" si="15"/>
        <v>0</v>
      </c>
      <c r="AD97" s="140"/>
      <c r="AE97" s="186">
        <f t="shared" si="16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17"/>
        <v>10844605.840707963</v>
      </c>
      <c r="AJ97" s="19">
        <f t="shared" si="18"/>
        <v>1523130.9860707966</v>
      </c>
      <c r="AK97" s="20">
        <f t="shared" si="19"/>
        <v>0.14045056209911663</v>
      </c>
      <c r="AL97" s="69"/>
      <c r="AM97" s="69"/>
      <c r="AN97" s="69"/>
      <c r="AO97" s="69"/>
      <c r="AP97" s="28" t="str">
        <f t="shared" si="20"/>
        <v>20219</v>
      </c>
      <c r="AQ97" s="28" t="str">
        <f t="shared" si="21"/>
        <v/>
      </c>
    </row>
    <row r="98" spans="1:43" s="12" customFormat="1" ht="39.6">
      <c r="A98" s="65"/>
      <c r="B98" s="66"/>
      <c r="C98" s="66"/>
      <c r="D98" s="39" t="str">
        <f t="shared" si="11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2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3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4"/>
        <v/>
      </c>
      <c r="AA98" s="183"/>
      <c r="AB98" s="184">
        <v>443000</v>
      </c>
      <c r="AC98" s="185">
        <f t="shared" si="15"/>
        <v>0</v>
      </c>
      <c r="AD98" s="140"/>
      <c r="AE98" s="186">
        <f t="shared" si="16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17"/>
        <v>15533177.71460177</v>
      </c>
      <c r="AJ98" s="19">
        <f t="shared" si="18"/>
        <v>1819298.5437526549</v>
      </c>
      <c r="AK98" s="20">
        <f t="shared" si="19"/>
        <v>0.11712339723265035</v>
      </c>
      <c r="AL98" s="69"/>
      <c r="AM98" s="69"/>
      <c r="AN98" s="69"/>
      <c r="AO98" s="69"/>
      <c r="AP98" s="28" t="str">
        <f t="shared" si="20"/>
        <v>202110</v>
      </c>
      <c r="AQ98" s="28" t="str">
        <f t="shared" si="21"/>
        <v/>
      </c>
    </row>
    <row r="99" spans="1:43" s="12" customFormat="1" ht="39.6">
      <c r="A99" s="65"/>
      <c r="B99" s="66"/>
      <c r="C99" s="66"/>
      <c r="D99" s="39" t="str">
        <f t="shared" si="11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2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3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4"/>
        <v/>
      </c>
      <c r="AA99" s="183"/>
      <c r="AB99" s="184">
        <v>322000</v>
      </c>
      <c r="AC99" s="185">
        <f t="shared" si="15"/>
        <v>0</v>
      </c>
      <c r="AD99" s="140"/>
      <c r="AE99" s="186">
        <f t="shared" si="16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17"/>
        <v>15533177.71460177</v>
      </c>
      <c r="AJ99" s="19">
        <f t="shared" si="18"/>
        <v>1819298.5437526549</v>
      </c>
      <c r="AK99" s="20">
        <f t="shared" si="19"/>
        <v>0.11712339723265035</v>
      </c>
      <c r="AL99" s="69"/>
      <c r="AM99" s="69"/>
      <c r="AN99" s="69"/>
      <c r="AO99" s="69"/>
      <c r="AP99" s="28" t="str">
        <f t="shared" si="20"/>
        <v>202110</v>
      </c>
      <c r="AQ99" s="28" t="str">
        <f t="shared" si="21"/>
        <v/>
      </c>
    </row>
    <row r="100" spans="1:43" s="12" customFormat="1" ht="39.6">
      <c r="A100" s="65"/>
      <c r="B100" s="66"/>
      <c r="C100" s="66"/>
      <c r="D100" s="39" t="str">
        <f t="shared" si="11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2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3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4"/>
        <v/>
      </c>
      <c r="AA100" s="183"/>
      <c r="AB100" s="184">
        <v>234000</v>
      </c>
      <c r="AC100" s="185">
        <f t="shared" si="15"/>
        <v>0</v>
      </c>
      <c r="AD100" s="140"/>
      <c r="AE100" s="186">
        <f t="shared" si="16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17"/>
        <v>15533177.71460177</v>
      </c>
      <c r="AJ100" s="19">
        <f t="shared" si="18"/>
        <v>1819298.5437526549</v>
      </c>
      <c r="AK100" s="20">
        <f t="shared" si="19"/>
        <v>0.11712339723265035</v>
      </c>
      <c r="AL100" s="69"/>
      <c r="AM100" s="69"/>
      <c r="AN100" s="69"/>
      <c r="AO100" s="69"/>
      <c r="AP100" s="28" t="str">
        <f t="shared" si="20"/>
        <v>202110</v>
      </c>
      <c r="AQ100" s="28" t="str">
        <f t="shared" si="21"/>
        <v/>
      </c>
    </row>
    <row r="101" spans="1:43" s="12" customFormat="1" ht="39.6">
      <c r="A101" s="65"/>
      <c r="B101" s="66"/>
      <c r="C101" s="66"/>
      <c r="D101" s="39" t="str">
        <f t="shared" si="11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2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3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4"/>
        <v/>
      </c>
      <c r="AA101" s="183"/>
      <c r="AB101" s="184">
        <v>13000</v>
      </c>
      <c r="AC101" s="185">
        <f t="shared" si="15"/>
        <v>0</v>
      </c>
      <c r="AD101" s="140"/>
      <c r="AE101" s="186">
        <f t="shared" si="16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17"/>
        <v>15533177.71460177</v>
      </c>
      <c r="AJ101" s="19">
        <f t="shared" si="18"/>
        <v>1819298.5437526549</v>
      </c>
      <c r="AK101" s="20">
        <f t="shared" si="19"/>
        <v>0.11712339723265035</v>
      </c>
      <c r="AL101" s="69"/>
      <c r="AM101" s="69"/>
      <c r="AN101" s="69"/>
      <c r="AO101" s="69"/>
      <c r="AP101" s="28" t="str">
        <f t="shared" si="20"/>
        <v>202110</v>
      </c>
      <c r="AQ101" s="28" t="str">
        <f t="shared" si="21"/>
        <v/>
      </c>
    </row>
    <row r="102" spans="1:43" s="12" customFormat="1" ht="39.6">
      <c r="A102" s="65"/>
      <c r="B102" s="66"/>
      <c r="C102" s="66"/>
      <c r="D102" s="39" t="str">
        <f t="shared" si="11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2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3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4"/>
        <v/>
      </c>
      <c r="AA102" s="183"/>
      <c r="AB102" s="184">
        <v>528000</v>
      </c>
      <c r="AC102" s="185">
        <f t="shared" si="15"/>
        <v>0</v>
      </c>
      <c r="AD102" s="140"/>
      <c r="AE102" s="186">
        <f t="shared" si="16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17"/>
        <v>29500529.005044248</v>
      </c>
      <c r="AJ102" s="19">
        <f t="shared" si="18"/>
        <v>3253064.846231177</v>
      </c>
      <c r="AK102" s="20">
        <f t="shared" si="19"/>
        <v>0.11027140718984872</v>
      </c>
      <c r="AL102" s="69"/>
      <c r="AM102" s="69"/>
      <c r="AN102" s="69"/>
      <c r="AO102" s="69"/>
      <c r="AP102" s="28" t="str">
        <f t="shared" si="20"/>
        <v>202111</v>
      </c>
      <c r="AQ102" s="28" t="str">
        <f t="shared" si="21"/>
        <v/>
      </c>
    </row>
    <row r="103" spans="1:43" s="12" customFormat="1" ht="39.6">
      <c r="A103" s="65"/>
      <c r="B103" s="66"/>
      <c r="C103" s="66"/>
      <c r="D103" s="39" t="str">
        <f t="shared" si="11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2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3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4"/>
        <v/>
      </c>
      <c r="AA103" s="183"/>
      <c r="AB103" s="184">
        <v>284000</v>
      </c>
      <c r="AC103" s="185">
        <f t="shared" si="15"/>
        <v>0</v>
      </c>
      <c r="AD103" s="140"/>
      <c r="AE103" s="186">
        <f t="shared" si="16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17"/>
        <v>29500529.005044248</v>
      </c>
      <c r="AJ103" s="19">
        <f t="shared" si="18"/>
        <v>3253064.846231177</v>
      </c>
      <c r="AK103" s="20">
        <f t="shared" si="19"/>
        <v>0.11027140718984872</v>
      </c>
      <c r="AL103" s="69"/>
      <c r="AM103" s="69"/>
      <c r="AN103" s="69"/>
      <c r="AO103" s="69"/>
      <c r="AP103" s="28" t="str">
        <f t="shared" si="20"/>
        <v>202111</v>
      </c>
      <c r="AQ103" s="28" t="str">
        <f t="shared" si="21"/>
        <v/>
      </c>
    </row>
    <row r="104" spans="1:43" s="12" customFormat="1" ht="39.6">
      <c r="A104" s="65"/>
      <c r="B104" s="66"/>
      <c r="C104" s="66"/>
      <c r="D104" s="39" t="str">
        <f t="shared" si="11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2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3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4"/>
        <v/>
      </c>
      <c r="AA104" s="183"/>
      <c r="AB104" s="184">
        <v>0</v>
      </c>
      <c r="AC104" s="185">
        <f t="shared" si="15"/>
        <v>0</v>
      </c>
      <c r="AD104" s="140"/>
      <c r="AE104" s="186">
        <f t="shared" si="16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17"/>
        <v>29500529.005044248</v>
      </c>
      <c r="AJ104" s="19">
        <f t="shared" si="18"/>
        <v>3253064.846231177</v>
      </c>
      <c r="AK104" s="20">
        <f t="shared" si="19"/>
        <v>0.11027140718984872</v>
      </c>
      <c r="AL104" s="69"/>
      <c r="AM104" s="69"/>
      <c r="AN104" s="69"/>
      <c r="AO104" s="69"/>
      <c r="AP104" s="28" t="str">
        <f t="shared" si="20"/>
        <v>202111</v>
      </c>
      <c r="AQ104" s="28" t="str">
        <f t="shared" si="21"/>
        <v/>
      </c>
    </row>
    <row r="105" spans="1:43" s="12" customFormat="1" ht="39.6">
      <c r="A105" s="65"/>
      <c r="B105" s="66"/>
      <c r="C105" s="66"/>
      <c r="D105" s="39" t="str">
        <f t="shared" si="11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2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3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4"/>
        <v/>
      </c>
      <c r="AA105" s="183"/>
      <c r="AB105" s="184">
        <v>36000</v>
      </c>
      <c r="AC105" s="185">
        <f t="shared" si="15"/>
        <v>0</v>
      </c>
      <c r="AD105" s="140"/>
      <c r="AE105" s="186">
        <f t="shared" si="16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17"/>
        <v>29500529.005044248</v>
      </c>
      <c r="AJ105" s="19">
        <f t="shared" si="18"/>
        <v>3253064.846231177</v>
      </c>
      <c r="AK105" s="20">
        <f t="shared" si="19"/>
        <v>0.11027140718984872</v>
      </c>
      <c r="AL105" s="69"/>
      <c r="AM105" s="69"/>
      <c r="AN105" s="69"/>
      <c r="AO105" s="69"/>
      <c r="AP105" s="28" t="str">
        <f t="shared" si="20"/>
        <v>202111</v>
      </c>
      <c r="AQ105" s="28" t="str">
        <f t="shared" si="21"/>
        <v/>
      </c>
    </row>
    <row r="106" spans="1:43" s="12" customFormat="1" ht="39.6">
      <c r="A106" s="65"/>
      <c r="B106" s="66"/>
      <c r="C106" s="66"/>
      <c r="D106" s="39" t="str">
        <f t="shared" si="11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2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3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4"/>
        <v/>
      </c>
      <c r="AA106" s="183"/>
      <c r="AB106" s="184">
        <v>324000</v>
      </c>
      <c r="AC106" s="185">
        <f t="shared" si="15"/>
        <v>0</v>
      </c>
      <c r="AD106" s="140"/>
      <c r="AE106" s="186">
        <f t="shared" si="16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17"/>
        <v>25380121.402654864</v>
      </c>
      <c r="AJ106" s="19">
        <f t="shared" si="18"/>
        <v>3850343.1237796475</v>
      </c>
      <c r="AK106" s="20">
        <f t="shared" si="19"/>
        <v>0.15170704121915216</v>
      </c>
      <c r="AL106" s="69"/>
      <c r="AM106" s="69"/>
      <c r="AN106" s="69"/>
      <c r="AO106" s="69"/>
      <c r="AP106" s="28" t="str">
        <f t="shared" si="20"/>
        <v>202112</v>
      </c>
      <c r="AQ106" s="28" t="str">
        <f t="shared" si="21"/>
        <v/>
      </c>
    </row>
    <row r="107" spans="1:43" s="12" customFormat="1" ht="39.6">
      <c r="A107" s="65"/>
      <c r="B107" s="66"/>
      <c r="C107" s="66"/>
      <c r="D107" s="39" t="str">
        <f t="shared" si="11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2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3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4"/>
        <v/>
      </c>
      <c r="AA107" s="183"/>
      <c r="AB107" s="184">
        <v>130000</v>
      </c>
      <c r="AC107" s="185">
        <f t="shared" si="15"/>
        <v>0</v>
      </c>
      <c r="AD107" s="140"/>
      <c r="AE107" s="186">
        <f t="shared" si="16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17"/>
        <v>25380121.402654864</v>
      </c>
      <c r="AJ107" s="19">
        <f t="shared" si="18"/>
        <v>3850343.1237796475</v>
      </c>
      <c r="AK107" s="20">
        <f t="shared" si="19"/>
        <v>0.15170704121915216</v>
      </c>
      <c r="AL107" s="69"/>
      <c r="AM107" s="69"/>
      <c r="AN107" s="69"/>
      <c r="AO107" s="69"/>
      <c r="AP107" s="28" t="str">
        <f t="shared" si="20"/>
        <v>202112</v>
      </c>
      <c r="AQ107" s="28" t="str">
        <f t="shared" si="21"/>
        <v/>
      </c>
    </row>
    <row r="108" spans="1:43" s="12" customFormat="1" ht="39.6">
      <c r="A108" s="65"/>
      <c r="B108" s="66"/>
      <c r="C108" s="66"/>
      <c r="D108" s="39" t="str">
        <f t="shared" si="11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2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3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4"/>
        <v/>
      </c>
      <c r="AA108" s="183"/>
      <c r="AB108" s="184">
        <v>82000</v>
      </c>
      <c r="AC108" s="185">
        <f t="shared" si="15"/>
        <v>0</v>
      </c>
      <c r="AD108" s="140"/>
      <c r="AE108" s="186">
        <f t="shared" si="16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17"/>
        <v>25380121.402654864</v>
      </c>
      <c r="AJ108" s="19">
        <f t="shared" si="18"/>
        <v>3850343.1237796475</v>
      </c>
      <c r="AK108" s="20">
        <f t="shared" si="19"/>
        <v>0.15170704121915216</v>
      </c>
      <c r="AL108" s="69"/>
      <c r="AM108" s="69"/>
      <c r="AN108" s="69"/>
      <c r="AO108" s="69"/>
      <c r="AP108" s="28" t="str">
        <f t="shared" si="20"/>
        <v>202112</v>
      </c>
      <c r="AQ108" s="28" t="str">
        <f t="shared" si="21"/>
        <v/>
      </c>
    </row>
    <row r="109" spans="1:43" s="12" customFormat="1" ht="39.6">
      <c r="A109" s="65"/>
      <c r="B109" s="66"/>
      <c r="C109" s="66"/>
      <c r="D109" s="39" t="str">
        <f t="shared" si="11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2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3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4"/>
        <v/>
      </c>
      <c r="AA109" s="183"/>
      <c r="AB109" s="184">
        <v>126000</v>
      </c>
      <c r="AC109" s="185">
        <f t="shared" si="15"/>
        <v>0</v>
      </c>
      <c r="AD109" s="140"/>
      <c r="AE109" s="186">
        <f t="shared" si="16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17"/>
        <v>25380121.402654864</v>
      </c>
      <c r="AJ109" s="19">
        <f t="shared" si="18"/>
        <v>3850343.1237796475</v>
      </c>
      <c r="AK109" s="20">
        <f t="shared" si="19"/>
        <v>0.15170704121915216</v>
      </c>
      <c r="AL109" s="69"/>
      <c r="AM109" s="69"/>
      <c r="AN109" s="69"/>
      <c r="AO109" s="69"/>
      <c r="AP109" s="28" t="str">
        <f t="shared" si="20"/>
        <v>202112</v>
      </c>
      <c r="AQ109" s="28" t="str">
        <f t="shared" si="21"/>
        <v/>
      </c>
    </row>
    <row r="110" spans="1:43" s="12" customFormat="1" ht="39.6">
      <c r="A110" s="65"/>
      <c r="B110" s="66"/>
      <c r="C110" s="66"/>
      <c r="D110" s="39" t="str">
        <f t="shared" si="11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2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3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4"/>
        <v/>
      </c>
      <c r="AA110" s="183"/>
      <c r="AB110" s="184">
        <v>314000</v>
      </c>
      <c r="AC110" s="185">
        <f t="shared" si="15"/>
        <v>0</v>
      </c>
      <c r="AD110" s="140"/>
      <c r="AE110" s="186">
        <f t="shared" si="16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17"/>
        <v>26407088.359292038</v>
      </c>
      <c r="AJ110" s="19">
        <f t="shared" si="18"/>
        <v>3424510.6998470803</v>
      </c>
      <c r="AK110" s="20">
        <f t="shared" si="19"/>
        <v>0.12968149510667559</v>
      </c>
      <c r="AL110" s="69"/>
      <c r="AM110" s="69"/>
      <c r="AN110" s="69"/>
      <c r="AO110" s="69"/>
      <c r="AP110" s="28" t="str">
        <f t="shared" si="20"/>
        <v>20221</v>
      </c>
      <c r="AQ110" s="28" t="str">
        <f t="shared" si="21"/>
        <v/>
      </c>
    </row>
    <row r="111" spans="1:43" s="12" customFormat="1" ht="39.6">
      <c r="A111" s="65"/>
      <c r="B111" s="66"/>
      <c r="C111" s="66"/>
      <c r="D111" s="39" t="str">
        <f t="shared" si="11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2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3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4"/>
        <v/>
      </c>
      <c r="AA111" s="183"/>
      <c r="AB111" s="184">
        <v>137000</v>
      </c>
      <c r="AC111" s="185">
        <f t="shared" si="15"/>
        <v>0</v>
      </c>
      <c r="AD111" s="140"/>
      <c r="AE111" s="186">
        <f t="shared" si="16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17"/>
        <v>26407088.359292038</v>
      </c>
      <c r="AJ111" s="19">
        <f t="shared" si="18"/>
        <v>3424510.6998470803</v>
      </c>
      <c r="AK111" s="20">
        <f t="shared" si="19"/>
        <v>0.12968149510667559</v>
      </c>
      <c r="AL111" s="69"/>
      <c r="AM111" s="69"/>
      <c r="AN111" s="69"/>
      <c r="AO111" s="69"/>
      <c r="AP111" s="28" t="str">
        <f t="shared" si="20"/>
        <v>20221</v>
      </c>
      <c r="AQ111" s="28" t="str">
        <f t="shared" si="21"/>
        <v/>
      </c>
    </row>
    <row r="112" spans="1:43" s="12" customFormat="1" ht="39.6">
      <c r="A112" s="65"/>
      <c r="B112" s="66"/>
      <c r="C112" s="66"/>
      <c r="D112" s="39" t="str">
        <f t="shared" si="11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2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3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4"/>
        <v/>
      </c>
      <c r="AA112" s="183"/>
      <c r="AB112" s="184">
        <v>73000</v>
      </c>
      <c r="AC112" s="185">
        <f t="shared" si="15"/>
        <v>0</v>
      </c>
      <c r="AD112" s="140"/>
      <c r="AE112" s="186">
        <f t="shared" si="16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17"/>
        <v>26407088.359292038</v>
      </c>
      <c r="AJ112" s="19">
        <f t="shared" si="18"/>
        <v>3424510.6998470803</v>
      </c>
      <c r="AK112" s="20">
        <f t="shared" si="19"/>
        <v>0.12968149510667559</v>
      </c>
      <c r="AL112" s="69"/>
      <c r="AM112" s="69"/>
      <c r="AN112" s="69"/>
      <c r="AO112" s="69"/>
      <c r="AP112" s="28" t="str">
        <f t="shared" si="20"/>
        <v>20221</v>
      </c>
      <c r="AQ112" s="28" t="str">
        <f t="shared" si="21"/>
        <v/>
      </c>
    </row>
    <row r="113" spans="1:43" s="12" customFormat="1" ht="39.6">
      <c r="A113" s="65"/>
      <c r="B113" s="66"/>
      <c r="C113" s="66"/>
      <c r="D113" s="39" t="str">
        <f t="shared" si="11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2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3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4"/>
        <v/>
      </c>
      <c r="AA113" s="183"/>
      <c r="AB113" s="184">
        <v>5000</v>
      </c>
      <c r="AC113" s="185">
        <f t="shared" si="15"/>
        <v>0</v>
      </c>
      <c r="AD113" s="140"/>
      <c r="AE113" s="186">
        <f t="shared" si="16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17"/>
        <v>26407088.359292038</v>
      </c>
      <c r="AJ113" s="19">
        <f t="shared" si="18"/>
        <v>3424510.6998470803</v>
      </c>
      <c r="AK113" s="20">
        <f t="shared" si="19"/>
        <v>0.12968149510667559</v>
      </c>
      <c r="AL113" s="69"/>
      <c r="AM113" s="69"/>
      <c r="AN113" s="69"/>
      <c r="AO113" s="69"/>
      <c r="AP113" s="28" t="str">
        <f t="shared" si="20"/>
        <v>20221</v>
      </c>
      <c r="AQ113" s="28" t="str">
        <f t="shared" si="21"/>
        <v/>
      </c>
    </row>
    <row r="114" spans="1:43" s="12" customFormat="1" ht="39.6">
      <c r="A114" s="65"/>
      <c r="B114" s="66"/>
      <c r="C114" s="66"/>
      <c r="D114" s="39" t="str">
        <f t="shared" si="11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2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3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4"/>
        <v/>
      </c>
      <c r="AA114" s="183"/>
      <c r="AB114" s="184">
        <v>215000</v>
      </c>
      <c r="AC114" s="185">
        <f t="shared" si="15"/>
        <v>0</v>
      </c>
      <c r="AD114" s="140"/>
      <c r="AE114" s="186">
        <f t="shared" si="16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17"/>
        <v>31750699.113741599</v>
      </c>
      <c r="AJ114" s="19">
        <f t="shared" si="18"/>
        <v>4396077.3195289988</v>
      </c>
      <c r="AK114" s="20">
        <f t="shared" si="19"/>
        <v>0.13845607946397598</v>
      </c>
      <c r="AL114" s="69"/>
      <c r="AM114" s="69"/>
      <c r="AN114" s="69"/>
      <c r="AO114" s="69"/>
      <c r="AP114" s="28" t="str">
        <f t="shared" si="20"/>
        <v>20222</v>
      </c>
      <c r="AQ114" s="28" t="str">
        <f t="shared" si="21"/>
        <v/>
      </c>
    </row>
    <row r="115" spans="1:43" s="12" customFormat="1" ht="39.6">
      <c r="A115" s="65"/>
      <c r="B115" s="66"/>
      <c r="C115" s="66"/>
      <c r="D115" s="39" t="str">
        <f t="shared" si="11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2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3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4"/>
        <v/>
      </c>
      <c r="AA115" s="183"/>
      <c r="AB115" s="184">
        <v>296000</v>
      </c>
      <c r="AC115" s="185">
        <f t="shared" si="15"/>
        <v>0</v>
      </c>
      <c r="AD115" s="140"/>
      <c r="AE115" s="186">
        <f t="shared" si="16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17"/>
        <v>31750699.113741599</v>
      </c>
      <c r="AJ115" s="19">
        <f t="shared" si="18"/>
        <v>4396077.3195289988</v>
      </c>
      <c r="AK115" s="20">
        <f t="shared" si="19"/>
        <v>0.13845607946397598</v>
      </c>
      <c r="AL115" s="69"/>
      <c r="AM115" s="69"/>
      <c r="AN115" s="69"/>
      <c r="AO115" s="69"/>
      <c r="AP115" s="28" t="str">
        <f t="shared" si="20"/>
        <v>20222</v>
      </c>
      <c r="AQ115" s="28" t="str">
        <f t="shared" si="21"/>
        <v/>
      </c>
    </row>
    <row r="116" spans="1:43" s="12" customFormat="1" ht="39.6">
      <c r="A116" s="65"/>
      <c r="B116" s="66"/>
      <c r="C116" s="66"/>
      <c r="D116" s="39" t="str">
        <f t="shared" si="11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2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3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4"/>
        <v/>
      </c>
      <c r="AA116" s="183"/>
      <c r="AB116" s="184">
        <v>35000</v>
      </c>
      <c r="AC116" s="185">
        <f t="shared" si="15"/>
        <v>0</v>
      </c>
      <c r="AD116" s="140"/>
      <c r="AE116" s="186">
        <f t="shared" si="16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17"/>
        <v>31750699.113741599</v>
      </c>
      <c r="AJ116" s="19">
        <f t="shared" si="18"/>
        <v>4396077.3195289988</v>
      </c>
      <c r="AK116" s="20">
        <f t="shared" si="19"/>
        <v>0.13845607946397598</v>
      </c>
      <c r="AL116" s="69"/>
      <c r="AM116" s="69"/>
      <c r="AN116" s="69"/>
      <c r="AO116" s="69"/>
      <c r="AP116" s="28" t="str">
        <f t="shared" si="20"/>
        <v>20222</v>
      </c>
      <c r="AQ116" s="28" t="str">
        <f t="shared" si="21"/>
        <v/>
      </c>
    </row>
    <row r="117" spans="1:43" s="12" customFormat="1" ht="39.6">
      <c r="A117" s="65"/>
      <c r="B117" s="66"/>
      <c r="C117" s="66"/>
      <c r="D117" s="39" t="str">
        <f t="shared" si="11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2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3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4"/>
        <v/>
      </c>
      <c r="AA117" s="183"/>
      <c r="AB117" s="184">
        <v>0</v>
      </c>
      <c r="AC117" s="185">
        <f t="shared" si="15"/>
        <v>0</v>
      </c>
      <c r="AD117" s="140"/>
      <c r="AE117" s="186">
        <f t="shared" si="16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17"/>
        <v>31750699.113741599</v>
      </c>
      <c r="AJ117" s="19">
        <f t="shared" si="18"/>
        <v>4396077.3195289988</v>
      </c>
      <c r="AK117" s="20">
        <f t="shared" si="19"/>
        <v>0.13845607946397598</v>
      </c>
      <c r="AL117" s="69"/>
      <c r="AM117" s="69"/>
      <c r="AN117" s="69"/>
      <c r="AO117" s="69"/>
      <c r="AP117" s="28" t="str">
        <f t="shared" si="20"/>
        <v>20222</v>
      </c>
      <c r="AQ117" s="28" t="str">
        <f t="shared" si="21"/>
        <v/>
      </c>
    </row>
    <row r="118" spans="1:43" s="12" customFormat="1" ht="39.6">
      <c r="A118" s="65"/>
      <c r="B118" s="66"/>
      <c r="C118" s="66"/>
      <c r="D118" s="39" t="str">
        <f t="shared" si="11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2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3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4"/>
        <v/>
      </c>
      <c r="AA118" s="183"/>
      <c r="AB118" s="184">
        <v>372000</v>
      </c>
      <c r="AC118" s="185">
        <f t="shared" si="15"/>
        <v>0</v>
      </c>
      <c r="AD118" s="140"/>
      <c r="AE118" s="186">
        <f t="shared" si="16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17"/>
        <v>28726768.133805312</v>
      </c>
      <c r="AJ118" s="19">
        <f t="shared" si="18"/>
        <v>3888166.2308864431</v>
      </c>
      <c r="AK118" s="20">
        <f t="shared" si="19"/>
        <v>0.13534993608664583</v>
      </c>
      <c r="AL118" s="69"/>
      <c r="AM118" s="69"/>
      <c r="AN118" s="69"/>
      <c r="AO118" s="69"/>
      <c r="AP118" s="28" t="str">
        <f t="shared" si="20"/>
        <v>20223</v>
      </c>
      <c r="AQ118" s="28" t="str">
        <f t="shared" si="21"/>
        <v/>
      </c>
    </row>
    <row r="119" spans="1:43" s="12" customFormat="1" ht="39.6">
      <c r="A119" s="65"/>
      <c r="B119" s="66"/>
      <c r="C119" s="66"/>
      <c r="D119" s="39" t="str">
        <f t="shared" si="11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2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3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4"/>
        <v/>
      </c>
      <c r="AA119" s="183"/>
      <c r="AB119" s="184">
        <v>40000</v>
      </c>
      <c r="AC119" s="185">
        <f t="shared" si="15"/>
        <v>0</v>
      </c>
      <c r="AD119" s="140"/>
      <c r="AE119" s="186">
        <f t="shared" si="16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17"/>
        <v>28726768.133805312</v>
      </c>
      <c r="AJ119" s="19">
        <f t="shared" si="18"/>
        <v>3888166.2308864431</v>
      </c>
      <c r="AK119" s="20">
        <f t="shared" si="19"/>
        <v>0.13534993608664583</v>
      </c>
      <c r="AL119" s="69"/>
      <c r="AM119" s="69"/>
      <c r="AN119" s="69"/>
      <c r="AO119" s="69"/>
      <c r="AP119" s="28" t="str">
        <f t="shared" si="20"/>
        <v>20223</v>
      </c>
      <c r="AQ119" s="28" t="str">
        <f t="shared" si="21"/>
        <v/>
      </c>
    </row>
    <row r="120" spans="1:43" s="12" customFormat="1" ht="39.6">
      <c r="A120" s="65"/>
      <c r="B120" s="66"/>
      <c r="C120" s="66"/>
      <c r="D120" s="39" t="str">
        <f t="shared" si="11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2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3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4"/>
        <v/>
      </c>
      <c r="AA120" s="183"/>
      <c r="AB120" s="184">
        <v>483000</v>
      </c>
      <c r="AC120" s="185">
        <f t="shared" si="15"/>
        <v>0</v>
      </c>
      <c r="AD120" s="140"/>
      <c r="AE120" s="186">
        <f t="shared" si="16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17"/>
        <v>28726768.133805312</v>
      </c>
      <c r="AJ120" s="19">
        <f t="shared" si="18"/>
        <v>3888166.2308864431</v>
      </c>
      <c r="AK120" s="20">
        <f t="shared" si="19"/>
        <v>0.13534993608664583</v>
      </c>
      <c r="AL120" s="69"/>
      <c r="AM120" s="69"/>
      <c r="AN120" s="69"/>
      <c r="AO120" s="69"/>
      <c r="AP120" s="28" t="str">
        <f t="shared" si="20"/>
        <v>20223</v>
      </c>
      <c r="AQ120" s="28" t="str">
        <f t="shared" si="21"/>
        <v/>
      </c>
    </row>
    <row r="121" spans="1:43" s="12" customFormat="1" ht="39.6">
      <c r="A121" s="65"/>
      <c r="B121" s="66"/>
      <c r="C121" s="66"/>
      <c r="D121" s="39" t="str">
        <f t="shared" si="11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2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3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4"/>
        <v/>
      </c>
      <c r="AA121" s="183"/>
      <c r="AB121" s="184">
        <v>16000</v>
      </c>
      <c r="AC121" s="185">
        <f t="shared" si="15"/>
        <v>0</v>
      </c>
      <c r="AD121" s="140"/>
      <c r="AE121" s="186">
        <f t="shared" si="16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17"/>
        <v>28726768.133805312</v>
      </c>
      <c r="AJ121" s="19">
        <f t="shared" si="18"/>
        <v>3888166.2308864431</v>
      </c>
      <c r="AK121" s="20">
        <f t="shared" si="19"/>
        <v>0.13534993608664583</v>
      </c>
      <c r="AL121" s="69"/>
      <c r="AM121" s="69"/>
      <c r="AN121" s="69"/>
      <c r="AO121" s="69"/>
      <c r="AP121" s="28" t="str">
        <f t="shared" si="20"/>
        <v>20223</v>
      </c>
      <c r="AQ121" s="28" t="str">
        <f t="shared" si="21"/>
        <v/>
      </c>
    </row>
    <row r="122" spans="1:43" s="12" customFormat="1" ht="39.6">
      <c r="A122" s="65"/>
      <c r="B122" s="66"/>
      <c r="C122" s="66"/>
      <c r="D122" s="39" t="str">
        <f t="shared" si="11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2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3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4"/>
        <v/>
      </c>
      <c r="AA122" s="183"/>
      <c r="AB122" s="184">
        <v>277000</v>
      </c>
      <c r="AC122" s="185">
        <f t="shared" si="15"/>
        <v>0</v>
      </c>
      <c r="AD122" s="140"/>
      <c r="AE122" s="186">
        <f t="shared" si="16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17"/>
        <v>7502645.9971681433</v>
      </c>
      <c r="AJ122" s="19">
        <f t="shared" si="18"/>
        <v>664841.72044240707</v>
      </c>
      <c r="AK122" s="20">
        <f t="shared" si="19"/>
        <v>8.8614299634202393E-2</v>
      </c>
      <c r="AL122" s="69"/>
      <c r="AM122" s="69"/>
      <c r="AN122" s="69"/>
      <c r="AO122" s="69"/>
      <c r="AP122" s="28" t="str">
        <f t="shared" si="20"/>
        <v>20231</v>
      </c>
      <c r="AQ122" s="28" t="str">
        <f t="shared" si="21"/>
        <v/>
      </c>
    </row>
    <row r="123" spans="1:43" s="12" customFormat="1" ht="39.6">
      <c r="A123" s="65"/>
      <c r="B123" s="66"/>
      <c r="C123" s="66"/>
      <c r="D123" s="39" t="str">
        <f t="shared" si="11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2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3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4"/>
        <v/>
      </c>
      <c r="AA123" s="183"/>
      <c r="AB123" s="184">
        <v>4000</v>
      </c>
      <c r="AC123" s="185">
        <f t="shared" si="15"/>
        <v>0</v>
      </c>
      <c r="AD123" s="140"/>
      <c r="AE123" s="186">
        <f t="shared" si="16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17"/>
        <v>7502645.9971681433</v>
      </c>
      <c r="AJ123" s="19">
        <f t="shared" si="18"/>
        <v>664841.72044240707</v>
      </c>
      <c r="AK123" s="20">
        <f t="shared" si="19"/>
        <v>8.8614299634202393E-2</v>
      </c>
      <c r="AL123" s="69"/>
      <c r="AM123" s="69"/>
      <c r="AN123" s="69"/>
      <c r="AO123" s="69"/>
      <c r="AP123" s="28" t="str">
        <f t="shared" si="20"/>
        <v>20231</v>
      </c>
      <c r="AQ123" s="28" t="str">
        <f t="shared" si="21"/>
        <v/>
      </c>
    </row>
    <row r="124" spans="1:43" s="12" customFormat="1" ht="39.6">
      <c r="A124" s="65"/>
      <c r="B124" s="66"/>
      <c r="C124" s="66"/>
      <c r="D124" s="39" t="str">
        <f t="shared" si="11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2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3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4"/>
        <v/>
      </c>
      <c r="AA124" s="183"/>
      <c r="AB124" s="184">
        <v>212000</v>
      </c>
      <c r="AC124" s="185">
        <f t="shared" si="15"/>
        <v>0</v>
      </c>
      <c r="AD124" s="140"/>
      <c r="AE124" s="186">
        <f t="shared" si="16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17"/>
        <v>7502645.9971681433</v>
      </c>
      <c r="AJ124" s="19">
        <f t="shared" si="18"/>
        <v>664841.72044240707</v>
      </c>
      <c r="AK124" s="20">
        <f t="shared" si="19"/>
        <v>8.8614299634202393E-2</v>
      </c>
      <c r="AL124" s="69"/>
      <c r="AM124" s="69"/>
      <c r="AN124" s="69"/>
      <c r="AO124" s="69"/>
      <c r="AP124" s="28" t="str">
        <f t="shared" si="20"/>
        <v>20231</v>
      </c>
      <c r="AQ124" s="28" t="str">
        <f t="shared" si="21"/>
        <v/>
      </c>
    </row>
    <row r="125" spans="1:43" s="12" customFormat="1" ht="39.6">
      <c r="A125" s="65"/>
      <c r="B125" s="66"/>
      <c r="C125" s="66"/>
      <c r="D125" s="39" t="str">
        <f t="shared" si="11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2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3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4"/>
        <v/>
      </c>
      <c r="AA125" s="183"/>
      <c r="AB125" s="184">
        <v>148000</v>
      </c>
      <c r="AC125" s="185">
        <f t="shared" si="15"/>
        <v>0</v>
      </c>
      <c r="AD125" s="140"/>
      <c r="AE125" s="186">
        <f t="shared" si="16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17"/>
        <v>7502645.9971681433</v>
      </c>
      <c r="AJ125" s="19">
        <f t="shared" si="18"/>
        <v>664841.72044240707</v>
      </c>
      <c r="AK125" s="20">
        <f t="shared" si="19"/>
        <v>8.8614299634202393E-2</v>
      </c>
      <c r="AL125" s="69"/>
      <c r="AM125" s="69"/>
      <c r="AN125" s="69"/>
      <c r="AO125" s="69"/>
      <c r="AP125" s="28" t="str">
        <f t="shared" si="20"/>
        <v>20231</v>
      </c>
      <c r="AQ125" s="28" t="str">
        <f t="shared" si="21"/>
        <v/>
      </c>
    </row>
    <row r="126" spans="1:43" s="12" customFormat="1" ht="39.6">
      <c r="A126" s="65"/>
      <c r="B126" s="66"/>
      <c r="C126" s="66"/>
      <c r="D126" s="39" t="str">
        <f t="shared" si="11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2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3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4"/>
        <v/>
      </c>
      <c r="AA126" s="183"/>
      <c r="AB126" s="184">
        <v>363000</v>
      </c>
      <c r="AC126" s="185">
        <f t="shared" si="15"/>
        <v>0</v>
      </c>
      <c r="AD126" s="140"/>
      <c r="AE126" s="186">
        <f t="shared" si="16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17"/>
        <v>21045012.884955756</v>
      </c>
      <c r="AJ126" s="19">
        <f t="shared" si="18"/>
        <v>2650260.9603327434</v>
      </c>
      <c r="AK126" s="20">
        <f t="shared" si="19"/>
        <v>0.12593296924172043</v>
      </c>
      <c r="AL126" s="69"/>
      <c r="AM126" s="69"/>
      <c r="AN126" s="69"/>
      <c r="AO126" s="69"/>
      <c r="AP126" s="28" t="str">
        <f t="shared" si="20"/>
        <v>20232</v>
      </c>
      <c r="AQ126" s="28" t="str">
        <f t="shared" si="21"/>
        <v/>
      </c>
    </row>
    <row r="127" spans="1:43" s="12" customFormat="1" ht="39.6">
      <c r="A127" s="65"/>
      <c r="B127" s="66"/>
      <c r="C127" s="66"/>
      <c r="D127" s="39" t="str">
        <f t="shared" si="11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2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3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4"/>
        <v/>
      </c>
      <c r="AA127" s="183"/>
      <c r="AB127" s="184">
        <v>115000</v>
      </c>
      <c r="AC127" s="185">
        <f t="shared" si="15"/>
        <v>0</v>
      </c>
      <c r="AD127" s="140"/>
      <c r="AE127" s="186">
        <f t="shared" si="16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17"/>
        <v>21045012.884955756</v>
      </c>
      <c r="AJ127" s="19">
        <f t="shared" si="18"/>
        <v>2650260.9603327434</v>
      </c>
      <c r="AK127" s="20">
        <f t="shared" si="19"/>
        <v>0.12593296924172043</v>
      </c>
      <c r="AL127" s="69"/>
      <c r="AM127" s="69"/>
      <c r="AN127" s="69"/>
      <c r="AO127" s="69"/>
      <c r="AP127" s="28" t="str">
        <f t="shared" si="20"/>
        <v>20232</v>
      </c>
      <c r="AQ127" s="28" t="str">
        <f t="shared" si="21"/>
        <v/>
      </c>
    </row>
    <row r="128" spans="1:43" s="12" customFormat="1" ht="39.6">
      <c r="A128" s="65"/>
      <c r="B128" s="66"/>
      <c r="C128" s="66"/>
      <c r="D128" s="39" t="str">
        <f t="shared" si="11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2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3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4"/>
        <v/>
      </c>
      <c r="AA128" s="183"/>
      <c r="AB128" s="184">
        <v>6000</v>
      </c>
      <c r="AC128" s="185">
        <f t="shared" si="15"/>
        <v>0</v>
      </c>
      <c r="AD128" s="140"/>
      <c r="AE128" s="186">
        <f t="shared" si="16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17"/>
        <v>21045012.884955756</v>
      </c>
      <c r="AJ128" s="19">
        <f t="shared" si="18"/>
        <v>2650260.9603327434</v>
      </c>
      <c r="AK128" s="20">
        <f t="shared" si="19"/>
        <v>0.12593296924172043</v>
      </c>
      <c r="AL128" s="69"/>
      <c r="AM128" s="69"/>
      <c r="AN128" s="69"/>
      <c r="AO128" s="69"/>
      <c r="AP128" s="28" t="str">
        <f t="shared" si="20"/>
        <v>20232</v>
      </c>
      <c r="AQ128" s="28" t="str">
        <f t="shared" si="21"/>
        <v/>
      </c>
    </row>
    <row r="129" spans="1:43" s="12" customFormat="1" ht="39.6">
      <c r="A129" s="65"/>
      <c r="B129" s="66"/>
      <c r="C129" s="66"/>
      <c r="D129" s="39" t="str">
        <f t="shared" si="11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2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3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4"/>
        <v/>
      </c>
      <c r="AA129" s="183"/>
      <c r="AB129" s="184">
        <v>4000</v>
      </c>
      <c r="AC129" s="185">
        <f t="shared" si="15"/>
        <v>0</v>
      </c>
      <c r="AD129" s="140"/>
      <c r="AE129" s="186">
        <f t="shared" si="16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17"/>
        <v>21045012.884955756</v>
      </c>
      <c r="AJ129" s="19">
        <f t="shared" si="18"/>
        <v>2650260.9603327434</v>
      </c>
      <c r="AK129" s="20">
        <f t="shared" si="19"/>
        <v>0.12593296924172043</v>
      </c>
      <c r="AL129" s="69"/>
      <c r="AM129" s="69"/>
      <c r="AN129" s="69"/>
      <c r="AO129" s="69"/>
      <c r="AP129" s="28" t="str">
        <f t="shared" si="20"/>
        <v>20232</v>
      </c>
      <c r="AQ129" s="28" t="str">
        <f t="shared" si="21"/>
        <v/>
      </c>
    </row>
    <row r="130" spans="1:43" s="12" customFormat="1" ht="39.6">
      <c r="A130" s="65"/>
      <c r="B130" s="66"/>
      <c r="C130" s="66"/>
      <c r="D130" s="39" t="str">
        <f t="shared" ref="D130:D157" si="22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24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25">IF(X130="","",X130*MAX(O130,N130))</f>
        <v/>
      </c>
      <c r="AA130" s="183"/>
      <c r="AB130" s="184">
        <v>411000</v>
      </c>
      <c r="AC130" s="185">
        <f t="shared" ref="AC130:AC193" si="26">IF(R130&lt;&gt;"",AB130*AD130,"")</f>
        <v>0</v>
      </c>
      <c r="AD130" s="140"/>
      <c r="AE130" s="186">
        <f t="shared" ref="AE130:AE193" si="27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28">IF(P130="C66 SERVICE","",SUMIFS(AB:AB,F:F,F130,G:G,G130,E:E,E130))</f>
        <v>30573205.452778772</v>
      </c>
      <c r="AJ130" s="19">
        <f t="shared" ref="AJ130:AJ193" si="29">IF(P130="C66 SERVICE","",SUMIFS(AC:AC,F:F,F130,G:G,G130,E:E,E130))</f>
        <v>3790930.1683151261</v>
      </c>
      <c r="AK130" s="20">
        <f t="shared" ref="AK130:AK193" si="30">IF(AJ130&gt;0,AJ130/AI130,"")</f>
        <v>0.12399518179964253</v>
      </c>
      <c r="AL130" s="69"/>
      <c r="AM130" s="69"/>
      <c r="AN130" s="69"/>
      <c r="AO130" s="69"/>
      <c r="AP130" s="28" t="str">
        <f t="shared" ref="AP130:AP193" si="31">IF(F130="","",F130&amp;G130)</f>
        <v>20234</v>
      </c>
      <c r="AQ130" s="28" t="str">
        <f t="shared" ref="AQ130:AQ193" si="32">IF(W130="","",F130&amp;G130&amp;W130)</f>
        <v/>
      </c>
    </row>
    <row r="131" spans="1:43" s="12" customFormat="1" ht="39.6">
      <c r="A131" s="65"/>
      <c r="B131" s="66"/>
      <c r="C131" s="66"/>
      <c r="D131" s="39" t="str">
        <f t="shared" si="22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3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24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25"/>
        <v/>
      </c>
      <c r="AA131" s="183"/>
      <c r="AB131" s="184">
        <v>59000</v>
      </c>
      <c r="AC131" s="185">
        <f t="shared" si="26"/>
        <v>0</v>
      </c>
      <c r="AD131" s="140"/>
      <c r="AE131" s="186">
        <f t="shared" si="27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28"/>
        <v>30573205.452778772</v>
      </c>
      <c r="AJ131" s="19">
        <f t="shared" si="29"/>
        <v>3790930.1683151261</v>
      </c>
      <c r="AK131" s="20">
        <f t="shared" si="30"/>
        <v>0.12399518179964253</v>
      </c>
      <c r="AL131" s="69"/>
      <c r="AM131" s="69"/>
      <c r="AN131" s="69"/>
      <c r="AO131" s="69"/>
      <c r="AP131" s="28" t="str">
        <f t="shared" si="31"/>
        <v>20234</v>
      </c>
      <c r="AQ131" s="28" t="str">
        <f t="shared" si="32"/>
        <v/>
      </c>
    </row>
    <row r="132" spans="1:43" s="12" customFormat="1" ht="39.6">
      <c r="A132" s="65"/>
      <c r="B132" s="66"/>
      <c r="C132" s="66"/>
      <c r="D132" s="39" t="str">
        <f t="shared" si="22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3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24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25"/>
        <v/>
      </c>
      <c r="AA132" s="183"/>
      <c r="AB132" s="184">
        <v>21000</v>
      </c>
      <c r="AC132" s="185">
        <f t="shared" si="26"/>
        <v>0</v>
      </c>
      <c r="AD132" s="140"/>
      <c r="AE132" s="186">
        <f t="shared" si="27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28"/>
        <v>30573205.452778772</v>
      </c>
      <c r="AJ132" s="19">
        <f t="shared" si="29"/>
        <v>3790930.1683151261</v>
      </c>
      <c r="AK132" s="20">
        <f t="shared" si="30"/>
        <v>0.12399518179964253</v>
      </c>
      <c r="AL132" s="69"/>
      <c r="AM132" s="69"/>
      <c r="AN132" s="69"/>
      <c r="AO132" s="69"/>
      <c r="AP132" s="28" t="str">
        <f t="shared" si="31"/>
        <v>20234</v>
      </c>
      <c r="AQ132" s="28" t="str">
        <f t="shared" si="32"/>
        <v/>
      </c>
    </row>
    <row r="133" spans="1:43" s="12" customFormat="1" ht="39.6">
      <c r="A133" s="65"/>
      <c r="B133" s="70"/>
      <c r="C133" s="66"/>
      <c r="D133" s="39" t="str">
        <f t="shared" si="22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3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24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25"/>
        <v/>
      </c>
      <c r="AA133" s="183"/>
      <c r="AB133" s="184">
        <v>0</v>
      </c>
      <c r="AC133" s="185">
        <f t="shared" si="26"/>
        <v>0</v>
      </c>
      <c r="AD133" s="140"/>
      <c r="AE133" s="186">
        <f t="shared" si="27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28"/>
        <v>30573205.452778772</v>
      </c>
      <c r="AJ133" s="19">
        <f t="shared" si="29"/>
        <v>3790930.1683151261</v>
      </c>
      <c r="AK133" s="20">
        <f t="shared" si="30"/>
        <v>0.12399518179964253</v>
      </c>
      <c r="AL133" s="69"/>
      <c r="AM133" s="69"/>
      <c r="AN133" s="69"/>
      <c r="AO133" s="69"/>
      <c r="AP133" s="28" t="str">
        <f t="shared" si="31"/>
        <v>20234</v>
      </c>
      <c r="AQ133" s="28" t="str">
        <f t="shared" si="32"/>
        <v/>
      </c>
    </row>
    <row r="134" spans="1:43" s="12" customFormat="1" ht="39.6">
      <c r="A134" s="65"/>
      <c r="B134" s="70"/>
      <c r="C134" s="66"/>
      <c r="D134" s="39" t="str">
        <f t="shared" si="22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3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24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25"/>
        <v/>
      </c>
      <c r="AA134" s="183"/>
      <c r="AB134" s="184">
        <v>226000</v>
      </c>
      <c r="AC134" s="185">
        <f t="shared" si="26"/>
        <v>0</v>
      </c>
      <c r="AD134" s="140"/>
      <c r="AE134" s="186">
        <f t="shared" si="27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28"/>
        <v>28177779.013274323</v>
      </c>
      <c r="AJ134" s="19">
        <f t="shared" si="29"/>
        <v>4727216.637619026</v>
      </c>
      <c r="AK134" s="20">
        <f t="shared" si="30"/>
        <v>0.16776399003598091</v>
      </c>
      <c r="AL134" s="69"/>
      <c r="AM134" s="69"/>
      <c r="AN134" s="69"/>
      <c r="AO134" s="69"/>
      <c r="AP134" s="28" t="str">
        <f t="shared" si="31"/>
        <v>20235</v>
      </c>
      <c r="AQ134" s="28" t="str">
        <f t="shared" si="32"/>
        <v/>
      </c>
    </row>
    <row r="135" spans="1:43" s="12" customFormat="1" ht="39.6">
      <c r="A135" s="65"/>
      <c r="B135" s="66"/>
      <c r="C135" s="66"/>
      <c r="D135" s="39" t="str">
        <f t="shared" si="22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3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24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25"/>
        <v/>
      </c>
      <c r="AA135" s="183"/>
      <c r="AB135" s="184">
        <v>146000</v>
      </c>
      <c r="AC135" s="185">
        <f t="shared" si="26"/>
        <v>0</v>
      </c>
      <c r="AD135" s="140"/>
      <c r="AE135" s="186">
        <f t="shared" si="27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28"/>
        <v>28177779.013274323</v>
      </c>
      <c r="AJ135" s="19">
        <f t="shared" si="29"/>
        <v>4727216.637619026</v>
      </c>
      <c r="AK135" s="20">
        <f t="shared" si="30"/>
        <v>0.16776399003598091</v>
      </c>
      <c r="AL135" s="69"/>
      <c r="AM135" s="69"/>
      <c r="AN135" s="69"/>
      <c r="AO135" s="69"/>
      <c r="AP135" s="28" t="str">
        <f t="shared" si="31"/>
        <v>20235</v>
      </c>
      <c r="AQ135" s="28" t="str">
        <f t="shared" si="32"/>
        <v/>
      </c>
    </row>
    <row r="136" spans="1:43" s="12" customFormat="1" ht="39.6">
      <c r="A136" s="65"/>
      <c r="B136" s="66"/>
      <c r="C136" s="66"/>
      <c r="D136" s="39" t="str">
        <f t="shared" si="22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3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24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25"/>
        <v/>
      </c>
      <c r="AA136" s="183"/>
      <c r="AB136" s="184">
        <v>12000</v>
      </c>
      <c r="AC136" s="185">
        <f t="shared" si="26"/>
        <v>0</v>
      </c>
      <c r="AD136" s="140"/>
      <c r="AE136" s="186">
        <f t="shared" si="27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28"/>
        <v>28177779.013274323</v>
      </c>
      <c r="AJ136" s="19">
        <f t="shared" si="29"/>
        <v>4727216.637619026</v>
      </c>
      <c r="AK136" s="20">
        <f t="shared" si="30"/>
        <v>0.16776399003598091</v>
      </c>
      <c r="AL136" s="69"/>
      <c r="AM136" s="69"/>
      <c r="AN136" s="69"/>
      <c r="AO136" s="69"/>
      <c r="AP136" s="28" t="str">
        <f t="shared" si="31"/>
        <v>20235</v>
      </c>
      <c r="AQ136" s="28" t="str">
        <f t="shared" si="32"/>
        <v/>
      </c>
    </row>
    <row r="137" spans="1:43" s="12" customFormat="1" ht="39.6">
      <c r="A137" s="65"/>
      <c r="B137" s="66"/>
      <c r="C137" s="66"/>
      <c r="D137" s="39" t="str">
        <f t="shared" si="22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3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24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25"/>
        <v/>
      </c>
      <c r="AA137" s="183"/>
      <c r="AB137" s="184">
        <v>116000</v>
      </c>
      <c r="AC137" s="185">
        <f t="shared" si="26"/>
        <v>0</v>
      </c>
      <c r="AD137" s="140"/>
      <c r="AE137" s="186">
        <f t="shared" si="27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28"/>
        <v>28177779.013274323</v>
      </c>
      <c r="AJ137" s="19">
        <f t="shared" si="29"/>
        <v>4727216.637619026</v>
      </c>
      <c r="AK137" s="20">
        <f t="shared" si="30"/>
        <v>0.16776399003598091</v>
      </c>
      <c r="AL137" s="69"/>
      <c r="AM137" s="69"/>
      <c r="AN137" s="69"/>
      <c r="AO137" s="69"/>
      <c r="AP137" s="28" t="str">
        <f t="shared" si="31"/>
        <v>20235</v>
      </c>
      <c r="AQ137" s="28" t="str">
        <f t="shared" si="32"/>
        <v/>
      </c>
    </row>
    <row r="138" spans="1:43" s="12" customFormat="1" ht="39.6">
      <c r="A138" s="65"/>
      <c r="B138" s="66"/>
      <c r="C138" s="66"/>
      <c r="D138" s="39" t="str">
        <f t="shared" si="22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3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24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25"/>
        <v/>
      </c>
      <c r="AA138" s="183"/>
      <c r="AB138" s="184">
        <v>275000</v>
      </c>
      <c r="AC138" s="185">
        <f t="shared" si="26"/>
        <v>0</v>
      </c>
      <c r="AD138" s="140"/>
      <c r="AE138" s="186">
        <f t="shared" si="27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28"/>
        <v>13640480.497522123</v>
      </c>
      <c r="AJ138" s="19">
        <f t="shared" si="29"/>
        <v>1928605.8020906285</v>
      </c>
      <c r="AK138" s="20">
        <f t="shared" si="30"/>
        <v>0.14138840654777313</v>
      </c>
      <c r="AL138" s="69"/>
      <c r="AM138" s="69"/>
      <c r="AN138" s="69"/>
      <c r="AO138" s="69"/>
      <c r="AP138" s="28" t="str">
        <f t="shared" si="31"/>
        <v>20236</v>
      </c>
      <c r="AQ138" s="28" t="str">
        <f t="shared" si="32"/>
        <v/>
      </c>
    </row>
    <row r="139" spans="1:43" s="12" customFormat="1" ht="39.6">
      <c r="A139" s="65"/>
      <c r="B139" s="66"/>
      <c r="C139" s="66"/>
      <c r="D139" s="39" t="str">
        <f t="shared" si="22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3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24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25"/>
        <v/>
      </c>
      <c r="AA139" s="183"/>
      <c r="AB139" s="184">
        <v>316000</v>
      </c>
      <c r="AC139" s="185">
        <f t="shared" si="26"/>
        <v>0</v>
      </c>
      <c r="AD139" s="140"/>
      <c r="AE139" s="186">
        <f t="shared" si="27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28"/>
        <v>13640480.497522123</v>
      </c>
      <c r="AJ139" s="19">
        <f t="shared" si="29"/>
        <v>1928605.8020906285</v>
      </c>
      <c r="AK139" s="20">
        <f t="shared" si="30"/>
        <v>0.14138840654777313</v>
      </c>
      <c r="AL139" s="69"/>
      <c r="AM139" s="69"/>
      <c r="AN139" s="69"/>
      <c r="AO139" s="69"/>
      <c r="AP139" s="28" t="str">
        <f t="shared" si="31"/>
        <v>20236</v>
      </c>
      <c r="AQ139" s="28" t="str">
        <f t="shared" si="32"/>
        <v/>
      </c>
    </row>
    <row r="140" spans="1:43" s="12" customFormat="1" ht="39.6">
      <c r="A140" s="65"/>
      <c r="B140" s="66"/>
      <c r="C140" s="66"/>
      <c r="D140" s="39" t="str">
        <f t="shared" si="22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3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24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25"/>
        <v/>
      </c>
      <c r="AA140" s="183"/>
      <c r="AB140" s="184">
        <v>8000</v>
      </c>
      <c r="AC140" s="185">
        <f t="shared" si="26"/>
        <v>0</v>
      </c>
      <c r="AD140" s="140"/>
      <c r="AE140" s="186">
        <f t="shared" si="27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28"/>
        <v>13640480.497522123</v>
      </c>
      <c r="AJ140" s="19">
        <f t="shared" si="29"/>
        <v>1928605.8020906285</v>
      </c>
      <c r="AK140" s="20">
        <f t="shared" si="30"/>
        <v>0.14138840654777313</v>
      </c>
      <c r="AL140" s="69"/>
      <c r="AM140" s="69"/>
      <c r="AN140" s="69"/>
      <c r="AO140" s="69"/>
      <c r="AP140" s="28" t="str">
        <f t="shared" si="31"/>
        <v>20236</v>
      </c>
      <c r="AQ140" s="28" t="str">
        <f t="shared" si="32"/>
        <v/>
      </c>
    </row>
    <row r="141" spans="1:43" s="12" customFormat="1" ht="39.6">
      <c r="A141" s="65"/>
      <c r="B141" s="66"/>
      <c r="C141" s="66"/>
      <c r="D141" s="39" t="str">
        <f t="shared" si="22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3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24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25"/>
        <v/>
      </c>
      <c r="AA141" s="183"/>
      <c r="AB141" s="184">
        <v>24000</v>
      </c>
      <c r="AC141" s="185">
        <f t="shared" si="26"/>
        <v>0</v>
      </c>
      <c r="AD141" s="140"/>
      <c r="AE141" s="186">
        <f t="shared" si="27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28"/>
        <v>13640480.497522123</v>
      </c>
      <c r="AJ141" s="19">
        <f t="shared" si="29"/>
        <v>1928605.8020906285</v>
      </c>
      <c r="AK141" s="20">
        <f t="shared" si="30"/>
        <v>0.14138840654777313</v>
      </c>
      <c r="AL141" s="69"/>
      <c r="AM141" s="69"/>
      <c r="AN141" s="69"/>
      <c r="AO141" s="69"/>
      <c r="AP141" s="28" t="str">
        <f t="shared" si="31"/>
        <v>20236</v>
      </c>
      <c r="AQ141" s="28" t="str">
        <f t="shared" si="32"/>
        <v/>
      </c>
    </row>
    <row r="142" spans="1:43" s="12" customFormat="1" ht="39.6">
      <c r="A142" s="65"/>
      <c r="B142" s="66"/>
      <c r="C142" s="66"/>
      <c r="D142" s="39" t="str">
        <f t="shared" si="22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3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24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25"/>
        <v/>
      </c>
      <c r="AA142" s="183"/>
      <c r="AB142" s="184">
        <v>514000</v>
      </c>
      <c r="AC142" s="185">
        <f t="shared" si="26"/>
        <v>0</v>
      </c>
      <c r="AD142" s="140"/>
      <c r="AE142" s="186">
        <f t="shared" si="27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28"/>
        <v>15951056.41591504</v>
      </c>
      <c r="AJ142" s="19">
        <f t="shared" si="29"/>
        <v>1966354.6022462985</v>
      </c>
      <c r="AK142" s="20">
        <f t="shared" si="30"/>
        <v>0.12327425538313461</v>
      </c>
      <c r="AL142" s="69"/>
      <c r="AM142" s="69"/>
      <c r="AN142" s="69"/>
      <c r="AO142" s="69"/>
      <c r="AP142" s="28" t="str">
        <f t="shared" si="31"/>
        <v>20237</v>
      </c>
      <c r="AQ142" s="28" t="str">
        <f t="shared" si="32"/>
        <v/>
      </c>
    </row>
    <row r="143" spans="1:43" s="12" customFormat="1" ht="39.6">
      <c r="A143" s="65"/>
      <c r="B143" s="66"/>
      <c r="C143" s="66"/>
      <c r="D143" s="39" t="str">
        <f t="shared" si="22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3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24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25"/>
        <v/>
      </c>
      <c r="AA143" s="183"/>
      <c r="AB143" s="184">
        <v>187000</v>
      </c>
      <c r="AC143" s="185">
        <f t="shared" si="26"/>
        <v>0</v>
      </c>
      <c r="AD143" s="140"/>
      <c r="AE143" s="186">
        <f t="shared" si="27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28"/>
        <v>15951056.41591504</v>
      </c>
      <c r="AJ143" s="19">
        <f t="shared" si="29"/>
        <v>1966354.6022462985</v>
      </c>
      <c r="AK143" s="20">
        <f t="shared" si="30"/>
        <v>0.12327425538313461</v>
      </c>
      <c r="AL143" s="69"/>
      <c r="AM143" s="69"/>
      <c r="AN143" s="69"/>
      <c r="AO143" s="69"/>
      <c r="AP143" s="28" t="str">
        <f t="shared" si="31"/>
        <v>20237</v>
      </c>
      <c r="AQ143" s="28" t="str">
        <f t="shared" si="32"/>
        <v/>
      </c>
    </row>
    <row r="144" spans="1:43" s="12" customFormat="1" ht="39.6">
      <c r="A144" s="65"/>
      <c r="B144" s="66"/>
      <c r="C144" s="66"/>
      <c r="D144" s="39" t="str">
        <f t="shared" si="22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3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24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25"/>
        <v/>
      </c>
      <c r="AA144" s="183"/>
      <c r="AB144" s="184">
        <v>1000</v>
      </c>
      <c r="AC144" s="185">
        <f t="shared" si="26"/>
        <v>0</v>
      </c>
      <c r="AD144" s="140"/>
      <c r="AE144" s="186">
        <f t="shared" si="27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28"/>
        <v>15951056.41591504</v>
      </c>
      <c r="AJ144" s="19">
        <f t="shared" si="29"/>
        <v>1966354.6022462985</v>
      </c>
      <c r="AK144" s="20">
        <f t="shared" si="30"/>
        <v>0.12327425538313461</v>
      </c>
      <c r="AL144" s="69"/>
      <c r="AM144" s="69"/>
      <c r="AN144" s="69"/>
      <c r="AO144" s="69"/>
      <c r="AP144" s="28" t="str">
        <f t="shared" si="31"/>
        <v>20237</v>
      </c>
      <c r="AQ144" s="28" t="str">
        <f t="shared" si="32"/>
        <v/>
      </c>
    </row>
    <row r="145" spans="1:43" s="12" customFormat="1" ht="39.6">
      <c r="A145" s="65"/>
      <c r="B145" s="66"/>
      <c r="C145" s="66"/>
      <c r="D145" s="39" t="str">
        <f t="shared" si="22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3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24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25"/>
        <v/>
      </c>
      <c r="AA145" s="183"/>
      <c r="AB145" s="184">
        <v>0</v>
      </c>
      <c r="AC145" s="185">
        <f t="shared" si="26"/>
        <v>0</v>
      </c>
      <c r="AD145" s="140"/>
      <c r="AE145" s="186">
        <f t="shared" si="27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28"/>
        <v>15951056.41591504</v>
      </c>
      <c r="AJ145" s="19">
        <f t="shared" si="29"/>
        <v>1966354.6022462985</v>
      </c>
      <c r="AK145" s="20">
        <f t="shared" si="30"/>
        <v>0.12327425538313461</v>
      </c>
      <c r="AL145" s="69"/>
      <c r="AM145" s="69"/>
      <c r="AN145" s="69"/>
      <c r="AO145" s="69"/>
      <c r="AP145" s="28" t="str">
        <f t="shared" si="31"/>
        <v>20237</v>
      </c>
      <c r="AQ145" s="28" t="str">
        <f t="shared" si="32"/>
        <v/>
      </c>
    </row>
    <row r="146" spans="1:43" s="12" customFormat="1" ht="39.6">
      <c r="A146" s="65"/>
      <c r="B146" s="66"/>
      <c r="C146" s="66"/>
      <c r="D146" s="39" t="str">
        <f t="shared" si="22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3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24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25"/>
        <v/>
      </c>
      <c r="AA146" s="183"/>
      <c r="AB146" s="184">
        <v>275000</v>
      </c>
      <c r="AC146" s="185">
        <f t="shared" si="26"/>
        <v>0</v>
      </c>
      <c r="AD146" s="140"/>
      <c r="AE146" s="186">
        <f t="shared" si="27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28"/>
        <v>22953677.784070797</v>
      </c>
      <c r="AJ146" s="19">
        <f t="shared" si="29"/>
        <v>4168706.6744155749</v>
      </c>
      <c r="AK146" s="20">
        <f t="shared" si="30"/>
        <v>0.18161388835511752</v>
      </c>
      <c r="AL146" s="69"/>
      <c r="AM146" s="69"/>
      <c r="AN146" s="69"/>
      <c r="AO146" s="69"/>
      <c r="AP146" s="28" t="str">
        <f t="shared" si="31"/>
        <v>20238</v>
      </c>
      <c r="AQ146" s="28" t="str">
        <f t="shared" si="32"/>
        <v/>
      </c>
    </row>
    <row r="147" spans="1:43" s="12" customFormat="1" ht="39.6">
      <c r="A147" s="65"/>
      <c r="B147" s="66"/>
      <c r="C147" s="66"/>
      <c r="D147" s="39" t="str">
        <f t="shared" si="22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3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24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25"/>
        <v/>
      </c>
      <c r="AA147" s="183"/>
      <c r="AB147" s="184">
        <v>160000</v>
      </c>
      <c r="AC147" s="185">
        <f t="shared" si="26"/>
        <v>0</v>
      </c>
      <c r="AD147" s="140"/>
      <c r="AE147" s="186">
        <f t="shared" si="27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28"/>
        <v>22953677.784070797</v>
      </c>
      <c r="AJ147" s="19">
        <f t="shared" si="29"/>
        <v>4168706.6744155749</v>
      </c>
      <c r="AK147" s="20">
        <f t="shared" si="30"/>
        <v>0.18161388835511752</v>
      </c>
      <c r="AL147" s="69"/>
      <c r="AM147" s="69"/>
      <c r="AN147" s="69"/>
      <c r="AO147" s="69"/>
      <c r="AP147" s="28" t="str">
        <f t="shared" si="31"/>
        <v>20238</v>
      </c>
      <c r="AQ147" s="28" t="str">
        <f t="shared" si="32"/>
        <v/>
      </c>
    </row>
    <row r="148" spans="1:43" s="12" customFormat="1" ht="39.6">
      <c r="A148" s="65"/>
      <c r="B148" s="66"/>
      <c r="C148" s="66"/>
      <c r="D148" s="39" t="str">
        <f t="shared" si="22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3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24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25"/>
        <v/>
      </c>
      <c r="AA148" s="183"/>
      <c r="AB148" s="184">
        <v>10000</v>
      </c>
      <c r="AC148" s="185">
        <f t="shared" si="26"/>
        <v>0</v>
      </c>
      <c r="AD148" s="140"/>
      <c r="AE148" s="186">
        <f t="shared" si="27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28"/>
        <v>22953677.784070797</v>
      </c>
      <c r="AJ148" s="19">
        <f t="shared" si="29"/>
        <v>4168706.6744155749</v>
      </c>
      <c r="AK148" s="20">
        <f t="shared" si="30"/>
        <v>0.18161388835511752</v>
      </c>
      <c r="AL148" s="69"/>
      <c r="AM148" s="69"/>
      <c r="AN148" s="69"/>
      <c r="AO148" s="69"/>
      <c r="AP148" s="28" t="str">
        <f t="shared" si="31"/>
        <v>20238</v>
      </c>
      <c r="AQ148" s="28" t="str">
        <f t="shared" si="32"/>
        <v/>
      </c>
    </row>
    <row r="149" spans="1:43" s="12" customFormat="1" ht="39.6">
      <c r="A149" s="65"/>
      <c r="B149" s="66"/>
      <c r="C149" s="66"/>
      <c r="D149" s="39" t="str">
        <f t="shared" si="22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3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24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25"/>
        <v/>
      </c>
      <c r="AA149" s="183"/>
      <c r="AB149" s="184">
        <v>12000</v>
      </c>
      <c r="AC149" s="185">
        <f t="shared" si="26"/>
        <v>0</v>
      </c>
      <c r="AD149" s="140"/>
      <c r="AE149" s="186">
        <f t="shared" si="27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28"/>
        <v>22953677.784070797</v>
      </c>
      <c r="AJ149" s="19">
        <f t="shared" si="29"/>
        <v>4168706.6744155749</v>
      </c>
      <c r="AK149" s="20">
        <f t="shared" si="30"/>
        <v>0.18161388835511752</v>
      </c>
      <c r="AL149" s="69"/>
      <c r="AM149" s="69"/>
      <c r="AN149" s="69"/>
      <c r="AO149" s="69"/>
      <c r="AP149" s="28" t="str">
        <f t="shared" si="31"/>
        <v>20238</v>
      </c>
      <c r="AQ149" s="28" t="str">
        <f t="shared" si="32"/>
        <v/>
      </c>
    </row>
    <row r="150" spans="1:43" s="12" customFormat="1" ht="39.6">
      <c r="A150" s="65"/>
      <c r="B150" s="66"/>
      <c r="C150" s="66"/>
      <c r="D150" s="39" t="str">
        <f t="shared" si="22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3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24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25"/>
        <v/>
      </c>
      <c r="AA150" s="183"/>
      <c r="AB150" s="184">
        <v>234000</v>
      </c>
      <c r="AC150" s="185">
        <f t="shared" si="26"/>
        <v>0</v>
      </c>
      <c r="AD150" s="140"/>
      <c r="AE150" s="186">
        <f t="shared" si="27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28"/>
        <v>26078226.463097349</v>
      </c>
      <c r="AJ150" s="19">
        <f t="shared" si="29"/>
        <v>3137870.4427774516</v>
      </c>
      <c r="AK150" s="20">
        <f t="shared" si="30"/>
        <v>0.12032530077218917</v>
      </c>
      <c r="AL150" s="69"/>
      <c r="AM150" s="69"/>
      <c r="AN150" s="69"/>
      <c r="AO150" s="69"/>
      <c r="AP150" s="28" t="str">
        <f t="shared" si="31"/>
        <v>20239</v>
      </c>
      <c r="AQ150" s="28" t="str">
        <f t="shared" si="32"/>
        <v/>
      </c>
    </row>
    <row r="151" spans="1:43" s="12" customFormat="1" ht="39.6">
      <c r="A151" s="65"/>
      <c r="B151" s="66"/>
      <c r="C151" s="66"/>
      <c r="D151" s="39" t="str">
        <f t="shared" si="22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3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24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25"/>
        <v/>
      </c>
      <c r="AA151" s="183"/>
      <c r="AB151" s="184">
        <v>159000</v>
      </c>
      <c r="AC151" s="185">
        <f t="shared" si="26"/>
        <v>0</v>
      </c>
      <c r="AD151" s="140"/>
      <c r="AE151" s="186">
        <f t="shared" si="27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28"/>
        <v>26078226.463097349</v>
      </c>
      <c r="AJ151" s="19">
        <f t="shared" si="29"/>
        <v>3137870.4427774516</v>
      </c>
      <c r="AK151" s="20">
        <f t="shared" si="30"/>
        <v>0.12032530077218917</v>
      </c>
      <c r="AL151" s="69"/>
      <c r="AM151" s="69"/>
      <c r="AN151" s="69"/>
      <c r="AO151" s="69"/>
      <c r="AP151" s="28" t="str">
        <f t="shared" si="31"/>
        <v>20239</v>
      </c>
      <c r="AQ151" s="28" t="str">
        <f t="shared" si="32"/>
        <v/>
      </c>
    </row>
    <row r="152" spans="1:43" s="12" customFormat="1" ht="39.6">
      <c r="A152" s="65"/>
      <c r="B152" s="66"/>
      <c r="C152" s="66"/>
      <c r="D152" s="39" t="str">
        <f t="shared" si="22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3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24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25"/>
        <v/>
      </c>
      <c r="AA152" s="183"/>
      <c r="AB152" s="184">
        <v>2000</v>
      </c>
      <c r="AC152" s="185">
        <f t="shared" si="26"/>
        <v>0</v>
      </c>
      <c r="AD152" s="140"/>
      <c r="AE152" s="186">
        <f t="shared" si="27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28"/>
        <v>26078226.463097349</v>
      </c>
      <c r="AJ152" s="19">
        <f t="shared" si="29"/>
        <v>3137870.4427774516</v>
      </c>
      <c r="AK152" s="20">
        <f t="shared" si="30"/>
        <v>0.12032530077218917</v>
      </c>
      <c r="AL152" s="69"/>
      <c r="AM152" s="69"/>
      <c r="AN152" s="69"/>
      <c r="AO152" s="69"/>
      <c r="AP152" s="28" t="str">
        <f t="shared" si="31"/>
        <v>20239</v>
      </c>
      <c r="AQ152" s="28" t="str">
        <f t="shared" si="32"/>
        <v/>
      </c>
    </row>
    <row r="153" spans="1:43" s="12" customFormat="1" ht="39.6">
      <c r="A153" s="65"/>
      <c r="B153" s="66"/>
      <c r="C153" s="66"/>
      <c r="D153" s="39" t="str">
        <f t="shared" si="22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3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24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25"/>
        <v/>
      </c>
      <c r="AA153" s="183"/>
      <c r="AB153" s="184">
        <v>36000</v>
      </c>
      <c r="AC153" s="185">
        <f t="shared" si="26"/>
        <v>0</v>
      </c>
      <c r="AD153" s="140"/>
      <c r="AE153" s="186">
        <f t="shared" si="27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28"/>
        <v>26078226.463097349</v>
      </c>
      <c r="AJ153" s="19">
        <f t="shared" si="29"/>
        <v>3137870.4427774516</v>
      </c>
      <c r="AK153" s="20">
        <f t="shared" si="30"/>
        <v>0.12032530077218917</v>
      </c>
      <c r="AL153" s="69"/>
      <c r="AM153" s="69"/>
      <c r="AN153" s="69"/>
      <c r="AO153" s="69"/>
      <c r="AP153" s="28" t="str">
        <f t="shared" si="31"/>
        <v>20239</v>
      </c>
      <c r="AQ153" s="28" t="str">
        <f t="shared" si="32"/>
        <v/>
      </c>
    </row>
    <row r="154" spans="1:43" s="12" customFormat="1" ht="39.6">
      <c r="A154" s="14"/>
      <c r="B154" s="70"/>
      <c r="C154" s="70"/>
      <c r="D154" s="39" t="str">
        <f t="shared" si="22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3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24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26"/>
        <v>0</v>
      </c>
      <c r="AD154" s="140"/>
      <c r="AE154" s="186">
        <f t="shared" si="27"/>
        <v>0</v>
      </c>
      <c r="AF154" s="186"/>
      <c r="AG154" s="186"/>
      <c r="AH154" s="186"/>
      <c r="AI154" s="19">
        <f t="shared" si="28"/>
        <v>5219988.5752212387</v>
      </c>
      <c r="AJ154" s="19">
        <f t="shared" si="29"/>
        <v>631627.0013460177</v>
      </c>
      <c r="AK154" s="20">
        <f t="shared" si="30"/>
        <v>0.12100160608478869</v>
      </c>
      <c r="AL154" s="69"/>
      <c r="AM154" s="69"/>
      <c r="AN154" s="69"/>
      <c r="AO154" s="69"/>
      <c r="AP154" s="28" t="str">
        <f t="shared" si="31"/>
        <v>202310</v>
      </c>
      <c r="AQ154" s="28" t="str">
        <f t="shared" si="32"/>
        <v/>
      </c>
    </row>
    <row r="155" spans="1:43" s="12" customFormat="1" ht="39.6">
      <c r="A155" s="14"/>
      <c r="B155" s="70"/>
      <c r="C155" s="70"/>
      <c r="D155" s="39" t="str">
        <f t="shared" si="22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3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24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26"/>
        <v>0</v>
      </c>
      <c r="AD155" s="140"/>
      <c r="AE155" s="186">
        <f t="shared" si="27"/>
        <v>0</v>
      </c>
      <c r="AF155" s="186"/>
      <c r="AG155" s="186"/>
      <c r="AH155" s="186"/>
      <c r="AI155" s="19">
        <f t="shared" si="28"/>
        <v>5219988.5752212387</v>
      </c>
      <c r="AJ155" s="19">
        <f t="shared" si="29"/>
        <v>631627.0013460177</v>
      </c>
      <c r="AK155" s="20">
        <f t="shared" si="30"/>
        <v>0.12100160608478869</v>
      </c>
      <c r="AL155" s="69"/>
      <c r="AM155" s="69"/>
      <c r="AN155" s="69"/>
      <c r="AO155" s="69"/>
      <c r="AP155" s="28" t="str">
        <f t="shared" si="31"/>
        <v>202310</v>
      </c>
      <c r="AQ155" s="28" t="str">
        <f t="shared" si="32"/>
        <v/>
      </c>
    </row>
    <row r="156" spans="1:43" s="12" customFormat="1" ht="39.6">
      <c r="A156" s="14"/>
      <c r="B156" s="70"/>
      <c r="C156" s="70"/>
      <c r="D156" s="39" t="str">
        <f t="shared" si="22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3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24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26"/>
        <v>0</v>
      </c>
      <c r="AD156" s="140"/>
      <c r="AE156" s="186">
        <f t="shared" si="27"/>
        <v>0</v>
      </c>
      <c r="AF156" s="186"/>
      <c r="AG156" s="186"/>
      <c r="AH156" s="186"/>
      <c r="AI156" s="19">
        <f t="shared" si="28"/>
        <v>5219988.5752212387</v>
      </c>
      <c r="AJ156" s="19">
        <f t="shared" si="29"/>
        <v>631627.0013460177</v>
      </c>
      <c r="AK156" s="20">
        <f t="shared" si="30"/>
        <v>0.12100160608478869</v>
      </c>
      <c r="AL156" s="69"/>
      <c r="AM156" s="69"/>
      <c r="AN156" s="69"/>
      <c r="AO156" s="69"/>
      <c r="AP156" s="28" t="str">
        <f t="shared" si="31"/>
        <v>202310</v>
      </c>
      <c r="AQ156" s="28" t="str">
        <f t="shared" si="32"/>
        <v/>
      </c>
    </row>
    <row r="157" spans="1:43" s="12" customFormat="1" ht="39.6">
      <c r="A157" s="14"/>
      <c r="B157" s="70"/>
      <c r="C157" s="70"/>
      <c r="D157" s="39" t="str">
        <f t="shared" si="22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3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24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26"/>
        <v>0</v>
      </c>
      <c r="AD157" s="140"/>
      <c r="AE157" s="186">
        <f t="shared" si="27"/>
        <v>0</v>
      </c>
      <c r="AF157" s="186"/>
      <c r="AG157" s="186"/>
      <c r="AH157" s="186"/>
      <c r="AI157" s="19">
        <f t="shared" si="28"/>
        <v>5219988.5752212387</v>
      </c>
      <c r="AJ157" s="19">
        <f t="shared" si="29"/>
        <v>631627.0013460177</v>
      </c>
      <c r="AK157" s="20">
        <f t="shared" si="30"/>
        <v>0.12100160608478869</v>
      </c>
      <c r="AL157" s="69"/>
      <c r="AM157" s="69"/>
      <c r="AN157" s="69"/>
      <c r="AO157" s="69"/>
      <c r="AP157" s="28" t="str">
        <f t="shared" si="31"/>
        <v>202310</v>
      </c>
      <c r="AQ157" s="28" t="str">
        <f t="shared" si="32"/>
        <v/>
      </c>
    </row>
    <row r="158" spans="1:43" s="12" customFormat="1" ht="39.6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3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24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26"/>
        <v>0</v>
      </c>
      <c r="AD158" s="141"/>
      <c r="AE158" s="186">
        <f t="shared" si="27"/>
        <v>0</v>
      </c>
      <c r="AF158" s="186"/>
      <c r="AG158" s="186"/>
      <c r="AH158" s="186"/>
      <c r="AI158" s="19">
        <f t="shared" si="28"/>
        <v>11730565.00042478</v>
      </c>
      <c r="AJ158" s="19">
        <f t="shared" si="29"/>
        <v>1439625.5685810829</v>
      </c>
      <c r="AK158" s="20">
        <f t="shared" si="30"/>
        <v>0.1227243162225308</v>
      </c>
      <c r="AL158" s="69"/>
      <c r="AM158" s="69"/>
      <c r="AN158" s="69"/>
      <c r="AO158" s="69"/>
      <c r="AP158" s="28" t="str">
        <f t="shared" si="31"/>
        <v>202311</v>
      </c>
      <c r="AQ158" s="28" t="str">
        <f t="shared" si="32"/>
        <v/>
      </c>
    </row>
    <row r="159" spans="1:43" s="12" customFormat="1" ht="39.6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3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24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26"/>
        <v>0</v>
      </c>
      <c r="AD159" s="141"/>
      <c r="AE159" s="186">
        <f t="shared" si="27"/>
        <v>0</v>
      </c>
      <c r="AF159" s="186"/>
      <c r="AG159" s="186"/>
      <c r="AH159" s="186"/>
      <c r="AI159" s="19">
        <f t="shared" si="28"/>
        <v>11730565.00042478</v>
      </c>
      <c r="AJ159" s="19">
        <f t="shared" si="29"/>
        <v>1439625.5685810829</v>
      </c>
      <c r="AK159" s="20">
        <f t="shared" si="30"/>
        <v>0.1227243162225308</v>
      </c>
      <c r="AL159" s="69"/>
      <c r="AM159" s="69"/>
      <c r="AN159" s="69"/>
      <c r="AO159" s="69"/>
      <c r="AP159" s="28" t="str">
        <f t="shared" si="31"/>
        <v>202311</v>
      </c>
      <c r="AQ159" s="28" t="str">
        <f t="shared" si="32"/>
        <v/>
      </c>
    </row>
    <row r="160" spans="1:43" s="12" customFormat="1" ht="39.6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3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24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26"/>
        <v>0</v>
      </c>
      <c r="AD160" s="141"/>
      <c r="AE160" s="186">
        <f t="shared" si="27"/>
        <v>0</v>
      </c>
      <c r="AF160" s="186"/>
      <c r="AG160" s="186"/>
      <c r="AH160" s="186"/>
      <c r="AI160" s="19">
        <f t="shared" si="28"/>
        <v>11730565.00042478</v>
      </c>
      <c r="AJ160" s="19">
        <f t="shared" si="29"/>
        <v>1439625.5685810829</v>
      </c>
      <c r="AK160" s="20">
        <f t="shared" si="30"/>
        <v>0.1227243162225308</v>
      </c>
      <c r="AL160" s="69"/>
      <c r="AM160" s="69"/>
      <c r="AN160" s="69"/>
      <c r="AO160" s="69"/>
      <c r="AP160" s="28" t="str">
        <f t="shared" si="31"/>
        <v>202311</v>
      </c>
      <c r="AQ160" s="28" t="str">
        <f t="shared" si="32"/>
        <v/>
      </c>
    </row>
    <row r="161" spans="1:43" s="12" customFormat="1" ht="39.6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3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24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26"/>
        <v>0</v>
      </c>
      <c r="AD161" s="141"/>
      <c r="AE161" s="186">
        <f t="shared" si="27"/>
        <v>0</v>
      </c>
      <c r="AF161" s="186"/>
      <c r="AG161" s="186"/>
      <c r="AH161" s="186"/>
      <c r="AI161" s="19">
        <f t="shared" si="28"/>
        <v>11730565.00042478</v>
      </c>
      <c r="AJ161" s="19">
        <f t="shared" si="29"/>
        <v>1439625.5685810829</v>
      </c>
      <c r="AK161" s="20">
        <f t="shared" si="30"/>
        <v>0.1227243162225308</v>
      </c>
      <c r="AL161" s="69"/>
      <c r="AM161" s="69"/>
      <c r="AN161" s="69"/>
      <c r="AO161" s="69"/>
      <c r="AP161" s="28" t="str">
        <f t="shared" si="31"/>
        <v>202311</v>
      </c>
      <c r="AQ161" s="28" t="str">
        <f t="shared" si="32"/>
        <v/>
      </c>
    </row>
    <row r="162" spans="1:43" s="12" customFormat="1" ht="39.6">
      <c r="A162" s="65"/>
      <c r="B162" s="66"/>
      <c r="C162" s="66"/>
      <c r="D162" s="39" t="str">
        <f t="shared" ref="D162:D225" si="33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3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24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34">IF(X162="","",X162*MAX(O162,N162))</f>
        <v/>
      </c>
      <c r="AA162" s="183"/>
      <c r="AB162" s="184">
        <v>525000</v>
      </c>
      <c r="AC162" s="185">
        <f t="shared" si="26"/>
        <v>0</v>
      </c>
      <c r="AD162" s="140"/>
      <c r="AE162" s="186">
        <f t="shared" si="27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28"/>
        <v>33543315.897345133</v>
      </c>
      <c r="AJ162" s="19">
        <f t="shared" si="29"/>
        <v>4706169.325298408</v>
      </c>
      <c r="AK162" s="20">
        <f t="shared" si="30"/>
        <v>0.14030125523967321</v>
      </c>
      <c r="AL162" s="69"/>
      <c r="AM162" s="69"/>
      <c r="AN162" s="69"/>
      <c r="AO162" s="69"/>
      <c r="AP162" s="28" t="str">
        <f t="shared" si="31"/>
        <v>20233</v>
      </c>
      <c r="AQ162" s="28" t="str">
        <f t="shared" si="32"/>
        <v/>
      </c>
    </row>
    <row r="163" spans="1:43" s="12" customFormat="1" ht="39.6">
      <c r="A163" s="65"/>
      <c r="B163" s="66"/>
      <c r="C163" s="66"/>
      <c r="D163" s="39" t="str">
        <f t="shared" si="33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3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24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34"/>
        <v/>
      </c>
      <c r="AA163" s="183"/>
      <c r="AB163" s="184">
        <v>228000</v>
      </c>
      <c r="AC163" s="185">
        <f t="shared" si="26"/>
        <v>0</v>
      </c>
      <c r="AD163" s="140"/>
      <c r="AE163" s="186">
        <f t="shared" si="27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28"/>
        <v>33543315.897345133</v>
      </c>
      <c r="AJ163" s="19">
        <f t="shared" si="29"/>
        <v>4706169.325298408</v>
      </c>
      <c r="AK163" s="20">
        <f t="shared" si="30"/>
        <v>0.14030125523967321</v>
      </c>
      <c r="AL163" s="69"/>
      <c r="AM163" s="69"/>
      <c r="AN163" s="69"/>
      <c r="AO163" s="69"/>
      <c r="AP163" s="28" t="str">
        <f t="shared" si="31"/>
        <v>20233</v>
      </c>
      <c r="AQ163" s="28" t="str">
        <f t="shared" si="32"/>
        <v/>
      </c>
    </row>
    <row r="164" spans="1:43" s="12" customFormat="1" ht="39.6">
      <c r="A164" s="65"/>
      <c r="B164" s="66"/>
      <c r="C164" s="66"/>
      <c r="D164" s="39" t="str">
        <f t="shared" si="33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3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24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34"/>
        <v/>
      </c>
      <c r="AA164" s="183"/>
      <c r="AB164" s="184">
        <v>160000</v>
      </c>
      <c r="AC164" s="185">
        <f t="shared" si="26"/>
        <v>0</v>
      </c>
      <c r="AD164" s="140"/>
      <c r="AE164" s="186">
        <f t="shared" si="27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28"/>
        <v>33543315.897345133</v>
      </c>
      <c r="AJ164" s="19">
        <f t="shared" si="29"/>
        <v>4706169.325298408</v>
      </c>
      <c r="AK164" s="20">
        <f t="shared" si="30"/>
        <v>0.14030125523967321</v>
      </c>
      <c r="AL164" s="69"/>
      <c r="AM164" s="69"/>
      <c r="AN164" s="69"/>
      <c r="AO164" s="69"/>
      <c r="AP164" s="28" t="str">
        <f t="shared" si="31"/>
        <v>20233</v>
      </c>
      <c r="AQ164" s="28" t="str">
        <f t="shared" si="32"/>
        <v/>
      </c>
    </row>
    <row r="165" spans="1:43" s="12" customFormat="1" ht="39.6">
      <c r="A165" s="65"/>
      <c r="B165" s="66"/>
      <c r="C165" s="66"/>
      <c r="D165" s="39" t="str">
        <f t="shared" si="33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3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24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34"/>
        <v/>
      </c>
      <c r="AA165" s="183"/>
      <c r="AB165" s="184">
        <v>27000</v>
      </c>
      <c r="AC165" s="185">
        <f t="shared" si="26"/>
        <v>0</v>
      </c>
      <c r="AD165" s="140"/>
      <c r="AE165" s="186">
        <f t="shared" si="27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28"/>
        <v>33543315.897345133</v>
      </c>
      <c r="AJ165" s="19">
        <f t="shared" si="29"/>
        <v>4706169.325298408</v>
      </c>
      <c r="AK165" s="20">
        <f t="shared" si="30"/>
        <v>0.14030125523967321</v>
      </c>
      <c r="AL165" s="69"/>
      <c r="AM165" s="69"/>
      <c r="AN165" s="69"/>
      <c r="AO165" s="69"/>
      <c r="AP165" s="28" t="str">
        <f t="shared" si="31"/>
        <v>20233</v>
      </c>
      <c r="AQ165" s="28" t="str">
        <f t="shared" si="32"/>
        <v/>
      </c>
    </row>
    <row r="166" spans="1:43" s="12" customFormat="1" ht="39.6">
      <c r="A166" s="65"/>
      <c r="B166" s="66"/>
      <c r="C166" s="66"/>
      <c r="D166" s="39" t="str">
        <f t="shared" si="33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3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24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34"/>
        <v/>
      </c>
      <c r="AA166" s="183"/>
      <c r="AB166" s="184">
        <v>478000</v>
      </c>
      <c r="AC166" s="185">
        <f t="shared" si="26"/>
        <v>0</v>
      </c>
      <c r="AD166" s="140"/>
      <c r="AE166" s="186">
        <f t="shared" si="27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28"/>
        <v>46600814.041769922</v>
      </c>
      <c r="AJ166" s="19">
        <f t="shared" si="29"/>
        <v>5956366.3435927089</v>
      </c>
      <c r="AK166" s="20">
        <f t="shared" si="30"/>
        <v>0.1278167874546958</v>
      </c>
      <c r="AL166" s="69"/>
      <c r="AM166" s="69"/>
      <c r="AN166" s="69"/>
      <c r="AO166" s="69"/>
      <c r="AP166" s="28" t="str">
        <f t="shared" si="31"/>
        <v>20224</v>
      </c>
      <c r="AQ166" s="28" t="str">
        <f t="shared" si="32"/>
        <v/>
      </c>
    </row>
    <row r="167" spans="1:43" s="12" customFormat="1" ht="39.6">
      <c r="A167" s="65"/>
      <c r="B167" s="66"/>
      <c r="C167" s="66"/>
      <c r="D167" s="39" t="str">
        <f t="shared" si="33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3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24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34"/>
        <v/>
      </c>
      <c r="AA167" s="183"/>
      <c r="AB167" s="184">
        <v>49000</v>
      </c>
      <c r="AC167" s="185">
        <f t="shared" si="26"/>
        <v>0</v>
      </c>
      <c r="AD167" s="140"/>
      <c r="AE167" s="186">
        <f t="shared" si="27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28"/>
        <v>46600814.041769922</v>
      </c>
      <c r="AJ167" s="19">
        <f t="shared" si="29"/>
        <v>5956366.3435927089</v>
      </c>
      <c r="AK167" s="20">
        <f t="shared" si="30"/>
        <v>0.1278167874546958</v>
      </c>
      <c r="AL167" s="69"/>
      <c r="AM167" s="69"/>
      <c r="AN167" s="69"/>
      <c r="AO167" s="69"/>
      <c r="AP167" s="28" t="str">
        <f t="shared" si="31"/>
        <v>20224</v>
      </c>
      <c r="AQ167" s="28" t="str">
        <f t="shared" si="32"/>
        <v/>
      </c>
    </row>
    <row r="168" spans="1:43" s="12" customFormat="1" ht="39.6">
      <c r="A168" s="65"/>
      <c r="B168" s="66"/>
      <c r="C168" s="66"/>
      <c r="D168" s="39" t="str">
        <f t="shared" si="33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3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24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34"/>
        <v/>
      </c>
      <c r="AA168" s="183"/>
      <c r="AB168" s="184">
        <v>2000</v>
      </c>
      <c r="AC168" s="185">
        <f t="shared" si="26"/>
        <v>0</v>
      </c>
      <c r="AD168" s="140"/>
      <c r="AE168" s="186">
        <f t="shared" si="27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28"/>
        <v>46600814.041769922</v>
      </c>
      <c r="AJ168" s="19">
        <f t="shared" si="29"/>
        <v>5956366.3435927089</v>
      </c>
      <c r="AK168" s="20">
        <f t="shared" si="30"/>
        <v>0.1278167874546958</v>
      </c>
      <c r="AL168" s="69"/>
      <c r="AM168" s="69"/>
      <c r="AN168" s="69"/>
      <c r="AO168" s="69"/>
      <c r="AP168" s="28" t="str">
        <f t="shared" si="31"/>
        <v>20224</v>
      </c>
      <c r="AQ168" s="28" t="str">
        <f t="shared" si="32"/>
        <v/>
      </c>
    </row>
    <row r="169" spans="1:43" s="12" customFormat="1" ht="39.6">
      <c r="A169" s="65"/>
      <c r="B169" s="66"/>
      <c r="C169" s="66"/>
      <c r="D169" s="39" t="str">
        <f t="shared" si="33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3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24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34"/>
        <v/>
      </c>
      <c r="AA169" s="183"/>
      <c r="AB169" s="184">
        <v>3000</v>
      </c>
      <c r="AC169" s="185">
        <f t="shared" si="26"/>
        <v>0</v>
      </c>
      <c r="AD169" s="140"/>
      <c r="AE169" s="186">
        <f t="shared" si="27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28"/>
        <v>46600814.041769922</v>
      </c>
      <c r="AJ169" s="19">
        <f t="shared" si="29"/>
        <v>5956366.3435927089</v>
      </c>
      <c r="AK169" s="20">
        <f t="shared" si="30"/>
        <v>0.1278167874546958</v>
      </c>
      <c r="AL169" s="69"/>
      <c r="AM169" s="69"/>
      <c r="AN169" s="69"/>
      <c r="AO169" s="69"/>
      <c r="AP169" s="28" t="str">
        <f t="shared" si="31"/>
        <v>20224</v>
      </c>
      <c r="AQ169" s="28" t="str">
        <f t="shared" si="32"/>
        <v/>
      </c>
    </row>
    <row r="170" spans="1:43" s="12" customFormat="1" ht="39.6">
      <c r="A170" s="65"/>
      <c r="B170" s="66"/>
      <c r="C170" s="66"/>
      <c r="D170" s="39" t="str">
        <f t="shared" si="33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3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24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34"/>
        <v/>
      </c>
      <c r="AA170" s="183"/>
      <c r="AB170" s="184">
        <v>365000</v>
      </c>
      <c r="AC170" s="185">
        <f t="shared" si="26"/>
        <v>0</v>
      </c>
      <c r="AD170" s="140"/>
      <c r="AE170" s="186">
        <f t="shared" si="27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28"/>
        <v>44014086.982070781</v>
      </c>
      <c r="AJ170" s="19">
        <f t="shared" si="29"/>
        <v>6419974.022188928</v>
      </c>
      <c r="AK170" s="20">
        <f t="shared" si="30"/>
        <v>0.14586180158193707</v>
      </c>
      <c r="AL170" s="69"/>
      <c r="AM170" s="69"/>
      <c r="AN170" s="69"/>
      <c r="AO170" s="69"/>
      <c r="AP170" s="28" t="str">
        <f t="shared" si="31"/>
        <v>20225</v>
      </c>
      <c r="AQ170" s="28" t="str">
        <f t="shared" si="32"/>
        <v/>
      </c>
    </row>
    <row r="171" spans="1:43" s="12" customFormat="1" ht="39.6">
      <c r="A171" s="65"/>
      <c r="B171" s="66"/>
      <c r="C171" s="66"/>
      <c r="D171" s="39" t="str">
        <f t="shared" si="33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3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24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34"/>
        <v/>
      </c>
      <c r="AA171" s="183"/>
      <c r="AB171" s="184">
        <v>23000</v>
      </c>
      <c r="AC171" s="185">
        <f t="shared" si="26"/>
        <v>0</v>
      </c>
      <c r="AD171" s="140"/>
      <c r="AE171" s="186">
        <f t="shared" si="27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28"/>
        <v>44014086.982070781</v>
      </c>
      <c r="AJ171" s="19">
        <f t="shared" si="29"/>
        <v>6419974.022188928</v>
      </c>
      <c r="AK171" s="20">
        <f t="shared" si="30"/>
        <v>0.14586180158193707</v>
      </c>
      <c r="AL171" s="69"/>
      <c r="AM171" s="69"/>
      <c r="AN171" s="69"/>
      <c r="AO171" s="69"/>
      <c r="AP171" s="28" t="str">
        <f t="shared" si="31"/>
        <v>20225</v>
      </c>
      <c r="AQ171" s="28" t="str">
        <f t="shared" si="32"/>
        <v/>
      </c>
    </row>
    <row r="172" spans="1:43" s="12" customFormat="1" ht="39.6">
      <c r="A172" s="65"/>
      <c r="B172" s="66"/>
      <c r="C172" s="66"/>
      <c r="D172" s="39" t="str">
        <f t="shared" si="33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3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24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34"/>
        <v/>
      </c>
      <c r="AA172" s="183"/>
      <c r="AB172" s="184">
        <v>30000</v>
      </c>
      <c r="AC172" s="185">
        <f t="shared" si="26"/>
        <v>0</v>
      </c>
      <c r="AD172" s="140"/>
      <c r="AE172" s="186">
        <f t="shared" si="27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28"/>
        <v>44014086.982070781</v>
      </c>
      <c r="AJ172" s="19">
        <f t="shared" si="29"/>
        <v>6419974.022188928</v>
      </c>
      <c r="AK172" s="20">
        <f t="shared" si="30"/>
        <v>0.14586180158193707</v>
      </c>
      <c r="AL172" s="69"/>
      <c r="AM172" s="69"/>
      <c r="AN172" s="69"/>
      <c r="AO172" s="69"/>
      <c r="AP172" s="28" t="str">
        <f t="shared" si="31"/>
        <v>20225</v>
      </c>
      <c r="AQ172" s="28" t="str">
        <f t="shared" si="32"/>
        <v/>
      </c>
    </row>
    <row r="173" spans="1:43" s="12" customFormat="1" ht="39.6">
      <c r="A173" s="65"/>
      <c r="B173" s="66"/>
      <c r="C173" s="66"/>
      <c r="D173" s="39" t="str">
        <f t="shared" si="33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3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24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34"/>
        <v/>
      </c>
      <c r="AA173" s="183"/>
      <c r="AB173" s="184">
        <v>0</v>
      </c>
      <c r="AC173" s="185">
        <f t="shared" si="26"/>
        <v>0</v>
      </c>
      <c r="AD173" s="140"/>
      <c r="AE173" s="186">
        <f t="shared" si="27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28"/>
        <v>44014086.982070781</v>
      </c>
      <c r="AJ173" s="19">
        <f t="shared" si="29"/>
        <v>6419974.022188928</v>
      </c>
      <c r="AK173" s="20">
        <f t="shared" si="30"/>
        <v>0.14586180158193707</v>
      </c>
      <c r="AL173" s="69"/>
      <c r="AM173" s="69"/>
      <c r="AN173" s="69"/>
      <c r="AO173" s="69"/>
      <c r="AP173" s="28" t="str">
        <f t="shared" si="31"/>
        <v>20225</v>
      </c>
      <c r="AQ173" s="28" t="str">
        <f t="shared" si="32"/>
        <v/>
      </c>
    </row>
    <row r="174" spans="1:43" s="12" customFormat="1" ht="39.6">
      <c r="A174" s="65"/>
      <c r="B174" s="66"/>
      <c r="C174" s="66"/>
      <c r="D174" s="39" t="str">
        <f t="shared" si="33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3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24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34"/>
        <v/>
      </c>
      <c r="AA174" s="183"/>
      <c r="AB174" s="184">
        <v>348000</v>
      </c>
      <c r="AC174" s="185">
        <f t="shared" si="26"/>
        <v>0</v>
      </c>
      <c r="AD174" s="140"/>
      <c r="AE174" s="186">
        <f t="shared" si="27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28"/>
        <v>35682787.057522133</v>
      </c>
      <c r="AJ174" s="19">
        <f t="shared" si="29"/>
        <v>5833368.3789623892</v>
      </c>
      <c r="AK174" s="20">
        <f t="shared" si="30"/>
        <v>0.16347849649632909</v>
      </c>
      <c r="AL174" s="69"/>
      <c r="AM174" s="69"/>
      <c r="AN174" s="69"/>
      <c r="AO174" s="69"/>
      <c r="AP174" s="28" t="str">
        <f t="shared" si="31"/>
        <v>20226</v>
      </c>
      <c r="AQ174" s="28" t="str">
        <f t="shared" si="32"/>
        <v/>
      </c>
    </row>
    <row r="175" spans="1:43" s="12" customFormat="1" ht="39.6">
      <c r="A175" s="65"/>
      <c r="B175" s="66"/>
      <c r="C175" s="66"/>
      <c r="D175" s="39" t="str">
        <f t="shared" si="33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3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24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34"/>
        <v/>
      </c>
      <c r="AA175" s="183"/>
      <c r="AB175" s="184">
        <v>363000</v>
      </c>
      <c r="AC175" s="185">
        <f t="shared" si="26"/>
        <v>0</v>
      </c>
      <c r="AD175" s="140"/>
      <c r="AE175" s="186">
        <f t="shared" si="27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28"/>
        <v>35682787.057522133</v>
      </c>
      <c r="AJ175" s="19">
        <f t="shared" si="29"/>
        <v>5833368.3789623892</v>
      </c>
      <c r="AK175" s="20">
        <f t="shared" si="30"/>
        <v>0.16347849649632909</v>
      </c>
      <c r="AL175" s="69"/>
      <c r="AM175" s="69"/>
      <c r="AN175" s="69"/>
      <c r="AO175" s="69"/>
      <c r="AP175" s="28" t="str">
        <f t="shared" si="31"/>
        <v>20226</v>
      </c>
      <c r="AQ175" s="28" t="str">
        <f t="shared" si="32"/>
        <v/>
      </c>
    </row>
    <row r="176" spans="1:43" s="12" customFormat="1" ht="39.6">
      <c r="A176" s="65"/>
      <c r="B176" s="66"/>
      <c r="C176" s="66"/>
      <c r="D176" s="39" t="str">
        <f t="shared" si="33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3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24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34"/>
        <v/>
      </c>
      <c r="AA176" s="183"/>
      <c r="AB176" s="184">
        <v>37000</v>
      </c>
      <c r="AC176" s="185">
        <f t="shared" si="26"/>
        <v>0</v>
      </c>
      <c r="AD176" s="140"/>
      <c r="AE176" s="186">
        <f t="shared" si="27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28"/>
        <v>35682787.057522133</v>
      </c>
      <c r="AJ176" s="19">
        <f t="shared" si="29"/>
        <v>5833368.3789623892</v>
      </c>
      <c r="AK176" s="20">
        <f t="shared" si="30"/>
        <v>0.16347849649632909</v>
      </c>
      <c r="AL176" s="69"/>
      <c r="AM176" s="69"/>
      <c r="AN176" s="69"/>
      <c r="AO176" s="69"/>
      <c r="AP176" s="28" t="str">
        <f t="shared" si="31"/>
        <v>20226</v>
      </c>
      <c r="AQ176" s="28" t="str">
        <f t="shared" si="32"/>
        <v/>
      </c>
    </row>
    <row r="177" spans="1:43" s="12" customFormat="1" ht="39.6">
      <c r="A177" s="65"/>
      <c r="B177" s="66"/>
      <c r="C177" s="66"/>
      <c r="D177" s="39" t="str">
        <f t="shared" si="33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3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24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34"/>
        <v/>
      </c>
      <c r="AA177" s="183"/>
      <c r="AB177" s="184">
        <v>9000</v>
      </c>
      <c r="AC177" s="185">
        <f t="shared" si="26"/>
        <v>0</v>
      </c>
      <c r="AD177" s="140"/>
      <c r="AE177" s="186">
        <f t="shared" si="27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28"/>
        <v>35682787.057522133</v>
      </c>
      <c r="AJ177" s="19">
        <f t="shared" si="29"/>
        <v>5833368.3789623892</v>
      </c>
      <c r="AK177" s="20">
        <f t="shared" si="30"/>
        <v>0.16347849649632909</v>
      </c>
      <c r="AL177" s="69"/>
      <c r="AM177" s="69"/>
      <c r="AN177" s="69"/>
      <c r="AO177" s="69"/>
      <c r="AP177" s="28" t="str">
        <f t="shared" si="31"/>
        <v>20226</v>
      </c>
      <c r="AQ177" s="28" t="str">
        <f t="shared" si="32"/>
        <v/>
      </c>
    </row>
    <row r="178" spans="1:43" s="12" customFormat="1" ht="39.6">
      <c r="A178" s="65"/>
      <c r="B178" s="66"/>
      <c r="C178" s="66"/>
      <c r="D178" s="39" t="str">
        <f t="shared" si="33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3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24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34"/>
        <v/>
      </c>
      <c r="AA178" s="183"/>
      <c r="AB178" s="184">
        <v>295000</v>
      </c>
      <c r="AC178" s="185">
        <f t="shared" si="26"/>
        <v>0</v>
      </c>
      <c r="AD178" s="140"/>
      <c r="AE178" s="186">
        <f t="shared" si="27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28"/>
        <v>36480247.665929191</v>
      </c>
      <c r="AJ178" s="19">
        <f t="shared" si="29"/>
        <v>5330996.6372757507</v>
      </c>
      <c r="AK178" s="20">
        <f t="shared" si="30"/>
        <v>0.14613378412599559</v>
      </c>
      <c r="AL178" s="69"/>
      <c r="AM178" s="69"/>
      <c r="AN178" s="69"/>
      <c r="AO178" s="69"/>
      <c r="AP178" s="28" t="str">
        <f t="shared" si="31"/>
        <v>20227</v>
      </c>
      <c r="AQ178" s="28" t="str">
        <f t="shared" si="32"/>
        <v/>
      </c>
    </row>
    <row r="179" spans="1:43" s="12" customFormat="1" ht="39.6">
      <c r="A179" s="65"/>
      <c r="B179" s="66"/>
      <c r="C179" s="66"/>
      <c r="D179" s="39" t="str">
        <f t="shared" si="33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3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24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34"/>
        <v/>
      </c>
      <c r="AA179" s="183"/>
      <c r="AB179" s="184">
        <v>218000</v>
      </c>
      <c r="AC179" s="185">
        <f t="shared" si="26"/>
        <v>0</v>
      </c>
      <c r="AD179" s="140"/>
      <c r="AE179" s="186">
        <f t="shared" si="27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28"/>
        <v>36480247.665929191</v>
      </c>
      <c r="AJ179" s="19">
        <f t="shared" si="29"/>
        <v>5330996.6372757507</v>
      </c>
      <c r="AK179" s="20">
        <f t="shared" si="30"/>
        <v>0.14613378412599559</v>
      </c>
      <c r="AL179" s="69"/>
      <c r="AM179" s="69"/>
      <c r="AN179" s="69"/>
      <c r="AO179" s="69"/>
      <c r="AP179" s="28" t="str">
        <f t="shared" si="31"/>
        <v>20227</v>
      </c>
      <c r="AQ179" s="28" t="str">
        <f t="shared" si="32"/>
        <v/>
      </c>
    </row>
    <row r="180" spans="1:43" s="12" customFormat="1" ht="39.6">
      <c r="A180" s="65"/>
      <c r="B180" s="66"/>
      <c r="C180" s="66"/>
      <c r="D180" s="39" t="str">
        <f t="shared" si="33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3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24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34"/>
        <v/>
      </c>
      <c r="AA180" s="183"/>
      <c r="AB180" s="184">
        <v>30000</v>
      </c>
      <c r="AC180" s="185">
        <f t="shared" si="26"/>
        <v>0</v>
      </c>
      <c r="AD180" s="140"/>
      <c r="AE180" s="186">
        <f t="shared" si="27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28"/>
        <v>36480247.665929191</v>
      </c>
      <c r="AJ180" s="19">
        <f t="shared" si="29"/>
        <v>5330996.6372757507</v>
      </c>
      <c r="AK180" s="20">
        <f t="shared" si="30"/>
        <v>0.14613378412599559</v>
      </c>
      <c r="AL180" s="69"/>
      <c r="AM180" s="69"/>
      <c r="AN180" s="69"/>
      <c r="AO180" s="69"/>
      <c r="AP180" s="28" t="str">
        <f t="shared" si="31"/>
        <v>20227</v>
      </c>
      <c r="AQ180" s="28" t="str">
        <f t="shared" si="32"/>
        <v/>
      </c>
    </row>
    <row r="181" spans="1:43" s="12" customFormat="1" ht="39.6">
      <c r="A181" s="65"/>
      <c r="B181" s="66"/>
      <c r="C181" s="66"/>
      <c r="D181" s="39" t="str">
        <f t="shared" si="33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3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24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34"/>
        <v/>
      </c>
      <c r="AA181" s="183"/>
      <c r="AB181" s="184">
        <v>58000</v>
      </c>
      <c r="AC181" s="185">
        <f t="shared" si="26"/>
        <v>0</v>
      </c>
      <c r="AD181" s="140"/>
      <c r="AE181" s="186">
        <f t="shared" si="27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28"/>
        <v>36480247.665929191</v>
      </c>
      <c r="AJ181" s="19">
        <f t="shared" si="29"/>
        <v>5330996.6372757507</v>
      </c>
      <c r="AK181" s="20">
        <f t="shared" si="30"/>
        <v>0.14613378412599559</v>
      </c>
      <c r="AL181" s="69"/>
      <c r="AM181" s="69"/>
      <c r="AN181" s="69"/>
      <c r="AO181" s="69"/>
      <c r="AP181" s="28" t="str">
        <f t="shared" si="31"/>
        <v>20227</v>
      </c>
      <c r="AQ181" s="28" t="str">
        <f t="shared" si="32"/>
        <v/>
      </c>
    </row>
    <row r="182" spans="1:43" s="12" customFormat="1" ht="39.6">
      <c r="A182" s="65"/>
      <c r="B182" s="66"/>
      <c r="C182" s="66"/>
      <c r="D182" s="39" t="str">
        <f t="shared" si="33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3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24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34"/>
        <v/>
      </c>
      <c r="AA182" s="183"/>
      <c r="AB182" s="184">
        <v>441000</v>
      </c>
      <c r="AC182" s="185">
        <f t="shared" si="26"/>
        <v>0</v>
      </c>
      <c r="AD182" s="140"/>
      <c r="AE182" s="186">
        <f t="shared" si="27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28"/>
        <v>35073581.838938065</v>
      </c>
      <c r="AJ182" s="19">
        <f t="shared" si="29"/>
        <v>5034113.9728989378</v>
      </c>
      <c r="AK182" s="20">
        <f t="shared" si="30"/>
        <v>0.1435300790211895</v>
      </c>
      <c r="AL182" s="69"/>
      <c r="AM182" s="69"/>
      <c r="AN182" s="69"/>
      <c r="AO182" s="69"/>
      <c r="AP182" s="28" t="str">
        <f t="shared" si="31"/>
        <v>20228</v>
      </c>
      <c r="AQ182" s="28" t="str">
        <f t="shared" si="32"/>
        <v/>
      </c>
    </row>
    <row r="183" spans="1:43" s="12" customFormat="1" ht="39.6">
      <c r="A183" s="65"/>
      <c r="B183" s="66"/>
      <c r="C183" s="66"/>
      <c r="D183" s="39" t="str">
        <f t="shared" si="33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3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24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34"/>
        <v/>
      </c>
      <c r="AA183" s="183"/>
      <c r="AB183" s="184">
        <v>301000</v>
      </c>
      <c r="AC183" s="185">
        <f t="shared" si="26"/>
        <v>0</v>
      </c>
      <c r="AD183" s="140"/>
      <c r="AE183" s="186">
        <f t="shared" si="27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28"/>
        <v>35073581.838938065</v>
      </c>
      <c r="AJ183" s="19">
        <f t="shared" si="29"/>
        <v>5034113.9728989378</v>
      </c>
      <c r="AK183" s="20">
        <f t="shared" si="30"/>
        <v>0.1435300790211895</v>
      </c>
      <c r="AL183" s="69"/>
      <c r="AM183" s="69"/>
      <c r="AN183" s="69"/>
      <c r="AO183" s="69"/>
      <c r="AP183" s="28" t="str">
        <f t="shared" si="31"/>
        <v>20228</v>
      </c>
      <c r="AQ183" s="28" t="str">
        <f t="shared" si="32"/>
        <v/>
      </c>
    </row>
    <row r="184" spans="1:43" s="12" customFormat="1" ht="39.6">
      <c r="A184" s="65"/>
      <c r="B184" s="66"/>
      <c r="C184" s="66"/>
      <c r="D184" s="39" t="str">
        <f t="shared" si="33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3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24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34"/>
        <v/>
      </c>
      <c r="AA184" s="183"/>
      <c r="AB184" s="184">
        <v>102000</v>
      </c>
      <c r="AC184" s="185">
        <f t="shared" si="26"/>
        <v>0</v>
      </c>
      <c r="AD184" s="140"/>
      <c r="AE184" s="186">
        <f t="shared" si="27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28"/>
        <v>35073581.838938065</v>
      </c>
      <c r="AJ184" s="19">
        <f t="shared" si="29"/>
        <v>5034113.9728989378</v>
      </c>
      <c r="AK184" s="20">
        <f t="shared" si="30"/>
        <v>0.1435300790211895</v>
      </c>
      <c r="AL184" s="69"/>
      <c r="AM184" s="69"/>
      <c r="AN184" s="69"/>
      <c r="AO184" s="69"/>
      <c r="AP184" s="28" t="str">
        <f t="shared" si="31"/>
        <v>20228</v>
      </c>
      <c r="AQ184" s="28" t="str">
        <f t="shared" si="32"/>
        <v/>
      </c>
    </row>
    <row r="185" spans="1:43" s="12" customFormat="1" ht="39.6">
      <c r="A185" s="65"/>
      <c r="B185" s="66"/>
      <c r="C185" s="66"/>
      <c r="D185" s="39" t="str">
        <f t="shared" si="33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3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24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34"/>
        <v/>
      </c>
      <c r="AA185" s="183"/>
      <c r="AB185" s="184">
        <v>29000</v>
      </c>
      <c r="AC185" s="185">
        <f t="shared" si="26"/>
        <v>0</v>
      </c>
      <c r="AD185" s="140"/>
      <c r="AE185" s="186">
        <f t="shared" si="27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28"/>
        <v>35073581.838938065</v>
      </c>
      <c r="AJ185" s="19">
        <f t="shared" si="29"/>
        <v>5034113.9728989378</v>
      </c>
      <c r="AK185" s="20">
        <f t="shared" si="30"/>
        <v>0.1435300790211895</v>
      </c>
      <c r="AL185" s="69"/>
      <c r="AM185" s="69"/>
      <c r="AN185" s="69"/>
      <c r="AO185" s="69"/>
      <c r="AP185" s="28" t="str">
        <f t="shared" si="31"/>
        <v>20228</v>
      </c>
      <c r="AQ185" s="28" t="str">
        <f t="shared" si="32"/>
        <v/>
      </c>
    </row>
    <row r="186" spans="1:43" s="12" customFormat="1" ht="39.6">
      <c r="A186" s="65"/>
      <c r="B186" s="66"/>
      <c r="C186" s="66"/>
      <c r="D186" s="39" t="str">
        <f t="shared" si="33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3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24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34"/>
        <v/>
      </c>
      <c r="AA186" s="183"/>
      <c r="AB186" s="184">
        <v>243000</v>
      </c>
      <c r="AC186" s="185">
        <f t="shared" si="26"/>
        <v>0</v>
      </c>
      <c r="AD186" s="140"/>
      <c r="AE186" s="186">
        <f t="shared" si="27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28"/>
        <v>15948576.102654872</v>
      </c>
      <c r="AJ186" s="19">
        <f t="shared" si="29"/>
        <v>2739848.7004853101</v>
      </c>
      <c r="AK186" s="20">
        <f t="shared" si="30"/>
        <v>0.17179268436567341</v>
      </c>
      <c r="AL186" s="69"/>
      <c r="AM186" s="69"/>
      <c r="AN186" s="69"/>
      <c r="AO186" s="69"/>
      <c r="AP186" s="28" t="str">
        <f t="shared" si="31"/>
        <v>20229</v>
      </c>
      <c r="AQ186" s="28" t="str">
        <f t="shared" si="32"/>
        <v/>
      </c>
    </row>
    <row r="187" spans="1:43" s="12" customFormat="1" ht="39.6">
      <c r="A187" s="65"/>
      <c r="B187" s="66"/>
      <c r="C187" s="66"/>
      <c r="D187" s="39" t="str">
        <f t="shared" si="33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3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24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34"/>
        <v/>
      </c>
      <c r="AA187" s="183"/>
      <c r="AB187" s="184">
        <v>210000</v>
      </c>
      <c r="AC187" s="185">
        <f t="shared" si="26"/>
        <v>0</v>
      </c>
      <c r="AD187" s="140"/>
      <c r="AE187" s="186">
        <f t="shared" si="27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28"/>
        <v>15948576.102654872</v>
      </c>
      <c r="AJ187" s="19">
        <f t="shared" si="29"/>
        <v>2739848.7004853101</v>
      </c>
      <c r="AK187" s="20">
        <f t="shared" si="30"/>
        <v>0.17179268436567341</v>
      </c>
      <c r="AL187" s="69"/>
      <c r="AM187" s="69"/>
      <c r="AN187" s="69"/>
      <c r="AO187" s="69"/>
      <c r="AP187" s="28" t="str">
        <f t="shared" si="31"/>
        <v>20229</v>
      </c>
      <c r="AQ187" s="28" t="str">
        <f t="shared" si="32"/>
        <v/>
      </c>
    </row>
    <row r="188" spans="1:43" s="12" customFormat="1" ht="39.6">
      <c r="A188" s="65"/>
      <c r="B188" s="66"/>
      <c r="C188" s="66"/>
      <c r="D188" s="39" t="str">
        <f t="shared" si="33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3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24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34"/>
        <v/>
      </c>
      <c r="AA188" s="183"/>
      <c r="AB188" s="184">
        <v>7000</v>
      </c>
      <c r="AC188" s="185">
        <f t="shared" si="26"/>
        <v>0</v>
      </c>
      <c r="AD188" s="140"/>
      <c r="AE188" s="186">
        <f t="shared" si="27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28"/>
        <v>15948576.102654872</v>
      </c>
      <c r="AJ188" s="19">
        <f t="shared" si="29"/>
        <v>2739848.7004853101</v>
      </c>
      <c r="AK188" s="20">
        <f t="shared" si="30"/>
        <v>0.17179268436567341</v>
      </c>
      <c r="AL188" s="69"/>
      <c r="AM188" s="69"/>
      <c r="AN188" s="69"/>
      <c r="AO188" s="69"/>
      <c r="AP188" s="28" t="str">
        <f t="shared" si="31"/>
        <v>20229</v>
      </c>
      <c r="AQ188" s="28" t="str">
        <f t="shared" si="32"/>
        <v/>
      </c>
    </row>
    <row r="189" spans="1:43" s="12" customFormat="1" ht="39.6">
      <c r="A189" s="65"/>
      <c r="B189" s="66"/>
      <c r="C189" s="66"/>
      <c r="D189" s="39" t="str">
        <f t="shared" si="33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3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24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34"/>
        <v/>
      </c>
      <c r="AA189" s="183"/>
      <c r="AB189" s="184">
        <v>0</v>
      </c>
      <c r="AC189" s="185">
        <f t="shared" si="26"/>
        <v>0</v>
      </c>
      <c r="AD189" s="140"/>
      <c r="AE189" s="186">
        <f t="shared" si="27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28"/>
        <v>15948576.102654872</v>
      </c>
      <c r="AJ189" s="19">
        <f t="shared" si="29"/>
        <v>2739848.7004853101</v>
      </c>
      <c r="AK189" s="20">
        <f t="shared" si="30"/>
        <v>0.17179268436567341</v>
      </c>
      <c r="AL189" s="69"/>
      <c r="AM189" s="69"/>
      <c r="AN189" s="69"/>
      <c r="AO189" s="69"/>
      <c r="AP189" s="28" t="str">
        <f t="shared" si="31"/>
        <v>20229</v>
      </c>
      <c r="AQ189" s="28" t="str">
        <f t="shared" si="32"/>
        <v/>
      </c>
    </row>
    <row r="190" spans="1:43" s="12" customFormat="1" ht="39.6">
      <c r="A190" s="65"/>
      <c r="B190" s="66"/>
      <c r="C190" s="66"/>
      <c r="D190" s="39" t="str">
        <f t="shared" si="33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3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24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34"/>
        <v/>
      </c>
      <c r="AA190" s="183"/>
      <c r="AB190" s="184">
        <v>122000</v>
      </c>
      <c r="AC190" s="185">
        <f t="shared" si="26"/>
        <v>0</v>
      </c>
      <c r="AD190" s="140"/>
      <c r="AE190" s="186">
        <f t="shared" si="27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28"/>
        <v>22717528.991150446</v>
      </c>
      <c r="AJ190" s="19">
        <f t="shared" si="29"/>
        <v>3947747.192555753</v>
      </c>
      <c r="AK190" s="20">
        <f t="shared" si="30"/>
        <v>0.17377537821536787</v>
      </c>
      <c r="AL190" s="69"/>
      <c r="AM190" s="69"/>
      <c r="AN190" s="69"/>
      <c r="AO190" s="69"/>
      <c r="AP190" s="28" t="str">
        <f t="shared" si="31"/>
        <v>202210</v>
      </c>
      <c r="AQ190" s="28" t="str">
        <f t="shared" si="32"/>
        <v/>
      </c>
    </row>
    <row r="191" spans="1:43" s="12" customFormat="1" ht="39.6">
      <c r="A191" s="65"/>
      <c r="B191" s="66"/>
      <c r="C191" s="66"/>
      <c r="D191" s="39" t="str">
        <f t="shared" si="33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3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24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34"/>
        <v/>
      </c>
      <c r="AA191" s="183"/>
      <c r="AB191" s="184">
        <v>175000</v>
      </c>
      <c r="AC191" s="185">
        <f t="shared" si="26"/>
        <v>0</v>
      </c>
      <c r="AD191" s="140"/>
      <c r="AE191" s="186">
        <f t="shared" si="27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28"/>
        <v>22717528.991150446</v>
      </c>
      <c r="AJ191" s="19">
        <f t="shared" si="29"/>
        <v>3947747.192555753</v>
      </c>
      <c r="AK191" s="20">
        <f t="shared" si="30"/>
        <v>0.17377537821536787</v>
      </c>
      <c r="AL191" s="69"/>
      <c r="AM191" s="69"/>
      <c r="AN191" s="69"/>
      <c r="AO191" s="69"/>
      <c r="AP191" s="28" t="str">
        <f t="shared" si="31"/>
        <v>202210</v>
      </c>
      <c r="AQ191" s="28" t="str">
        <f t="shared" si="32"/>
        <v/>
      </c>
    </row>
    <row r="192" spans="1:43" s="12" customFormat="1" ht="39.6">
      <c r="A192" s="65"/>
      <c r="B192" s="66"/>
      <c r="C192" s="66"/>
      <c r="D192" s="39" t="str">
        <f t="shared" si="33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3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24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34"/>
        <v/>
      </c>
      <c r="AA192" s="183"/>
      <c r="AB192" s="184">
        <v>21000</v>
      </c>
      <c r="AC192" s="185">
        <f t="shared" si="26"/>
        <v>0</v>
      </c>
      <c r="AD192" s="140"/>
      <c r="AE192" s="186">
        <f t="shared" si="27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28"/>
        <v>22717528.991150446</v>
      </c>
      <c r="AJ192" s="19">
        <f t="shared" si="29"/>
        <v>3947747.192555753</v>
      </c>
      <c r="AK192" s="20">
        <f t="shared" si="30"/>
        <v>0.17377537821536787</v>
      </c>
      <c r="AL192" s="69"/>
      <c r="AM192" s="69"/>
      <c r="AN192" s="69"/>
      <c r="AO192" s="69"/>
      <c r="AP192" s="28" t="str">
        <f t="shared" si="31"/>
        <v>202210</v>
      </c>
      <c r="AQ192" s="28" t="str">
        <f t="shared" si="32"/>
        <v/>
      </c>
    </row>
    <row r="193" spans="1:43" s="12" customFormat="1" ht="39.6">
      <c r="A193" s="65"/>
      <c r="B193" s="66"/>
      <c r="C193" s="66"/>
      <c r="D193" s="39" t="str">
        <f t="shared" si="33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3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24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34"/>
        <v/>
      </c>
      <c r="AA193" s="183"/>
      <c r="AB193" s="184">
        <v>15000</v>
      </c>
      <c r="AC193" s="185">
        <f t="shared" si="26"/>
        <v>0</v>
      </c>
      <c r="AD193" s="140"/>
      <c r="AE193" s="186">
        <f t="shared" si="27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28"/>
        <v>22717528.991150446</v>
      </c>
      <c r="AJ193" s="19">
        <f t="shared" si="29"/>
        <v>3947747.192555753</v>
      </c>
      <c r="AK193" s="20">
        <f t="shared" si="30"/>
        <v>0.17377537821536787</v>
      </c>
      <c r="AL193" s="69"/>
      <c r="AM193" s="69"/>
      <c r="AN193" s="69"/>
      <c r="AO193" s="69"/>
      <c r="AP193" s="28" t="str">
        <f t="shared" si="31"/>
        <v>202210</v>
      </c>
      <c r="AQ193" s="28" t="str">
        <f t="shared" si="32"/>
        <v/>
      </c>
    </row>
    <row r="194" spans="1:43" s="12" customFormat="1" ht="39.6">
      <c r="A194" s="65"/>
      <c r="B194" s="66"/>
      <c r="C194" s="66"/>
      <c r="D194" s="39" t="str">
        <f t="shared" si="33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36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34"/>
        <v/>
      </c>
      <c r="AA194" s="183"/>
      <c r="AB194" s="184">
        <v>352000</v>
      </c>
      <c r="AC194" s="185">
        <f t="shared" ref="AC194:AC257" si="37">IF(R194&lt;&gt;"",AB194*AD194,"")</f>
        <v>0</v>
      </c>
      <c r="AD194" s="140"/>
      <c r="AE194" s="186">
        <f t="shared" ref="AE194:AE257" si="38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39">IF(P194="C66 SERVICE","",SUMIFS(AB:AB,F:F,F194,G:G,G194,E:E,E194))</f>
        <v>31017966.201968145</v>
      </c>
      <c r="AJ194" s="19">
        <f t="shared" ref="AJ194:AJ257" si="40">IF(P194="C66 SERVICE","",SUMIFS(AC:AC,F:F,F194,G:G,G194,E:E,E194))</f>
        <v>4704250.3347305888</v>
      </c>
      <c r="AK194" s="20">
        <f t="shared" ref="AK194:AK257" si="41">IF(AJ194&gt;0,AJ194/AI194,"")</f>
        <v>0.15166211427595455</v>
      </c>
      <c r="AL194" s="69"/>
      <c r="AM194" s="69"/>
      <c r="AN194" s="69"/>
      <c r="AO194" s="69"/>
      <c r="AP194" s="28" t="str">
        <f t="shared" ref="AP194:AP257" si="42">IF(F194="","",F194&amp;G194)</f>
        <v>202211</v>
      </c>
      <c r="AQ194" s="28" t="str">
        <f t="shared" ref="AQ194:AQ257" si="43">IF(W194="","",F194&amp;G194&amp;W194)</f>
        <v/>
      </c>
    </row>
    <row r="195" spans="1:43" s="12" customFormat="1" ht="39.6">
      <c r="A195" s="65"/>
      <c r="B195" s="66"/>
      <c r="C195" s="66"/>
      <c r="D195" s="39" t="str">
        <f t="shared" si="33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35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36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34"/>
        <v/>
      </c>
      <c r="AA195" s="183"/>
      <c r="AB195" s="184">
        <v>325000</v>
      </c>
      <c r="AC195" s="185">
        <f t="shared" si="37"/>
        <v>0</v>
      </c>
      <c r="AD195" s="140"/>
      <c r="AE195" s="186">
        <f t="shared" si="38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39"/>
        <v>31017966.201968145</v>
      </c>
      <c r="AJ195" s="19">
        <f t="shared" si="40"/>
        <v>4704250.3347305888</v>
      </c>
      <c r="AK195" s="20">
        <f t="shared" si="41"/>
        <v>0.15166211427595455</v>
      </c>
      <c r="AL195" s="69"/>
      <c r="AM195" s="69"/>
      <c r="AN195" s="69"/>
      <c r="AO195" s="69"/>
      <c r="AP195" s="28" t="str">
        <f t="shared" si="42"/>
        <v>202211</v>
      </c>
      <c r="AQ195" s="28" t="str">
        <f t="shared" si="43"/>
        <v/>
      </c>
    </row>
    <row r="196" spans="1:43" s="12" customFormat="1" ht="39.6">
      <c r="A196" s="65"/>
      <c r="B196" s="66"/>
      <c r="C196" s="66"/>
      <c r="D196" s="39" t="str">
        <f t="shared" si="33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35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36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34"/>
        <v/>
      </c>
      <c r="AA196" s="183"/>
      <c r="AB196" s="184">
        <v>7000</v>
      </c>
      <c r="AC196" s="185">
        <f t="shared" si="37"/>
        <v>0</v>
      </c>
      <c r="AD196" s="140"/>
      <c r="AE196" s="186">
        <f t="shared" si="38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39"/>
        <v>31017966.201968145</v>
      </c>
      <c r="AJ196" s="19">
        <f t="shared" si="40"/>
        <v>4704250.3347305888</v>
      </c>
      <c r="AK196" s="20">
        <f t="shared" si="41"/>
        <v>0.15166211427595455</v>
      </c>
      <c r="AL196" s="69"/>
      <c r="AM196" s="69"/>
      <c r="AN196" s="69"/>
      <c r="AO196" s="69"/>
      <c r="AP196" s="28" t="str">
        <f t="shared" si="42"/>
        <v>202211</v>
      </c>
      <c r="AQ196" s="28" t="str">
        <f t="shared" si="43"/>
        <v/>
      </c>
    </row>
    <row r="197" spans="1:43" s="12" customFormat="1" ht="39.6">
      <c r="A197" s="65"/>
      <c r="B197" s="66"/>
      <c r="C197" s="66"/>
      <c r="D197" s="39" t="str">
        <f t="shared" si="33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35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36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34"/>
        <v/>
      </c>
      <c r="AA197" s="183"/>
      <c r="AB197" s="184">
        <v>0</v>
      </c>
      <c r="AC197" s="185">
        <f t="shared" si="37"/>
        <v>0</v>
      </c>
      <c r="AD197" s="140"/>
      <c r="AE197" s="186">
        <f t="shared" si="38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39"/>
        <v>31017966.201968145</v>
      </c>
      <c r="AJ197" s="19">
        <f t="shared" si="40"/>
        <v>4704250.3347305888</v>
      </c>
      <c r="AK197" s="20">
        <f t="shared" si="41"/>
        <v>0.15166211427595455</v>
      </c>
      <c r="AL197" s="69"/>
      <c r="AM197" s="69"/>
      <c r="AN197" s="69"/>
      <c r="AO197" s="69"/>
      <c r="AP197" s="28" t="str">
        <f t="shared" si="42"/>
        <v>202211</v>
      </c>
      <c r="AQ197" s="28" t="str">
        <f t="shared" si="43"/>
        <v/>
      </c>
    </row>
    <row r="198" spans="1:43" s="12" customFormat="1" ht="39.6">
      <c r="A198" s="65"/>
      <c r="B198" s="66"/>
      <c r="C198" s="66"/>
      <c r="D198" s="39" t="str">
        <f t="shared" si="33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35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36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34"/>
        <v/>
      </c>
      <c r="AA198" s="183"/>
      <c r="AB198" s="184">
        <v>211000</v>
      </c>
      <c r="AC198" s="185">
        <f t="shared" si="37"/>
        <v>0</v>
      </c>
      <c r="AD198" s="140"/>
      <c r="AE198" s="186">
        <f t="shared" si="38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39"/>
        <v>17329060.066371687</v>
      </c>
      <c r="AJ198" s="19">
        <f t="shared" si="40"/>
        <v>2472600.2142256647</v>
      </c>
      <c r="AK198" s="20">
        <f t="shared" si="41"/>
        <v>0.14268518919984166</v>
      </c>
      <c r="AL198" s="69"/>
      <c r="AM198" s="69"/>
      <c r="AN198" s="69"/>
      <c r="AO198" s="69"/>
      <c r="AP198" s="28" t="str">
        <f t="shared" si="42"/>
        <v>202212</v>
      </c>
      <c r="AQ198" s="28" t="str">
        <f t="shared" si="43"/>
        <v/>
      </c>
    </row>
    <row r="199" spans="1:43" s="12" customFormat="1" ht="39.6">
      <c r="A199" s="65"/>
      <c r="B199" s="66"/>
      <c r="C199" s="66"/>
      <c r="D199" s="39" t="str">
        <f t="shared" si="33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35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36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34"/>
        <v/>
      </c>
      <c r="AA199" s="183"/>
      <c r="AB199" s="184">
        <v>363000</v>
      </c>
      <c r="AC199" s="185">
        <f t="shared" si="37"/>
        <v>0</v>
      </c>
      <c r="AD199" s="140"/>
      <c r="AE199" s="186">
        <f t="shared" si="38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39"/>
        <v>17329060.066371687</v>
      </c>
      <c r="AJ199" s="19">
        <f t="shared" si="40"/>
        <v>2472600.2142256647</v>
      </c>
      <c r="AK199" s="20">
        <f t="shared" si="41"/>
        <v>0.14268518919984166</v>
      </c>
      <c r="AL199" s="69"/>
      <c r="AM199" s="69"/>
      <c r="AN199" s="69"/>
      <c r="AO199" s="69"/>
      <c r="AP199" s="28" t="str">
        <f t="shared" si="42"/>
        <v>202212</v>
      </c>
      <c r="AQ199" s="28" t="str">
        <f t="shared" si="43"/>
        <v/>
      </c>
    </row>
    <row r="200" spans="1:43" s="12" customFormat="1" ht="39.6">
      <c r="A200" s="65"/>
      <c r="B200" s="66"/>
      <c r="C200" s="66"/>
      <c r="D200" s="39" t="str">
        <f t="shared" si="33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35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36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34"/>
        <v/>
      </c>
      <c r="AA200" s="183"/>
      <c r="AB200" s="184">
        <v>439000</v>
      </c>
      <c r="AC200" s="185">
        <f t="shared" si="37"/>
        <v>0</v>
      </c>
      <c r="AD200" s="140"/>
      <c r="AE200" s="186">
        <f t="shared" si="38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39"/>
        <v>17329060.066371687</v>
      </c>
      <c r="AJ200" s="19">
        <f t="shared" si="40"/>
        <v>2472600.2142256647</v>
      </c>
      <c r="AK200" s="20">
        <f t="shared" si="41"/>
        <v>0.14268518919984166</v>
      </c>
      <c r="AL200" s="69"/>
      <c r="AM200" s="69"/>
      <c r="AN200" s="69"/>
      <c r="AO200" s="69"/>
      <c r="AP200" s="28" t="str">
        <f t="shared" si="42"/>
        <v>202212</v>
      </c>
      <c r="AQ200" s="28" t="str">
        <f t="shared" si="43"/>
        <v/>
      </c>
    </row>
    <row r="201" spans="1:43" s="12" customFormat="1" ht="39.6">
      <c r="A201" s="65"/>
      <c r="B201" s="66"/>
      <c r="C201" s="66"/>
      <c r="D201" s="39" t="str">
        <f t="shared" si="33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35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36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34"/>
        <v/>
      </c>
      <c r="AA201" s="183"/>
      <c r="AB201" s="184">
        <v>55000</v>
      </c>
      <c r="AC201" s="185">
        <f t="shared" si="37"/>
        <v>0</v>
      </c>
      <c r="AD201" s="140"/>
      <c r="AE201" s="186">
        <f t="shared" si="38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39"/>
        <v>17329060.066371687</v>
      </c>
      <c r="AJ201" s="19">
        <f t="shared" si="40"/>
        <v>2472600.2142256647</v>
      </c>
      <c r="AK201" s="20">
        <f t="shared" si="41"/>
        <v>0.14268518919984166</v>
      </c>
      <c r="AL201" s="69"/>
      <c r="AM201" s="69"/>
      <c r="AN201" s="69"/>
      <c r="AO201" s="69"/>
      <c r="AP201" s="28" t="str">
        <f t="shared" si="42"/>
        <v>202212</v>
      </c>
      <c r="AQ201" s="28" t="str">
        <f t="shared" si="43"/>
        <v/>
      </c>
    </row>
    <row r="202" spans="1:43" s="12" customFormat="1">
      <c r="A202" s="13" t="s">
        <v>43</v>
      </c>
      <c r="B202" s="179">
        <v>2017</v>
      </c>
      <c r="C202" s="179">
        <v>12</v>
      </c>
      <c r="D202" s="39" t="str">
        <f t="shared" si="33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35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36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34"/>
        <v>630000</v>
      </c>
      <c r="AA202" s="13">
        <v>1.18</v>
      </c>
      <c r="AB202" s="21">
        <f t="shared" ref="AB202:AB265" si="44">IF(AND(R202&lt;&gt;"C66",R202&lt;&gt;""),Z202/Y202*AA202,"")</f>
        <v>635384.61538461538</v>
      </c>
      <c r="AC202" s="185">
        <f t="shared" si="37"/>
        <v>76246.153846153844</v>
      </c>
      <c r="AD202" s="141">
        <v>0.12</v>
      </c>
      <c r="AE202" s="186">
        <f t="shared" si="38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39"/>
        <v>635384.61538461538</v>
      </c>
      <c r="AJ202" s="19">
        <f t="shared" si="40"/>
        <v>76246.153846153844</v>
      </c>
      <c r="AK202" s="20">
        <f t="shared" si="41"/>
        <v>0.12</v>
      </c>
      <c r="AL202" s="17">
        <v>1100230</v>
      </c>
      <c r="AM202" s="17">
        <v>630000</v>
      </c>
      <c r="AN202" s="17"/>
      <c r="AO202" s="17"/>
      <c r="AP202" s="28" t="str">
        <f t="shared" si="42"/>
        <v>201712</v>
      </c>
      <c r="AQ202" s="28" t="str">
        <f t="shared" si="43"/>
        <v>201712RMB</v>
      </c>
    </row>
    <row r="203" spans="1:43" s="12" customFormat="1">
      <c r="A203" s="13" t="s">
        <v>51</v>
      </c>
      <c r="B203" s="179">
        <v>2017</v>
      </c>
      <c r="C203" s="179">
        <v>8</v>
      </c>
      <c r="D203" s="39" t="str">
        <f t="shared" si="33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35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36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34"/>
        <v>983000</v>
      </c>
      <c r="AA203" s="13">
        <v>1.23</v>
      </c>
      <c r="AB203" s="21">
        <f t="shared" si="44"/>
        <v>1033410.2564102565</v>
      </c>
      <c r="AC203" s="185">
        <f t="shared" si="37"/>
        <v>165448.98205128204</v>
      </c>
      <c r="AD203" s="141">
        <v>0.16009999999999999</v>
      </c>
      <c r="AE203" s="186">
        <f t="shared" si="38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39"/>
        <v>29288201.60307692</v>
      </c>
      <c r="AJ203" s="19">
        <f t="shared" si="40"/>
        <v>3870159.1769246156</v>
      </c>
      <c r="AK203" s="20">
        <f t="shared" si="41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42"/>
        <v>20184</v>
      </c>
      <c r="AQ203" s="28" t="str">
        <f t="shared" si="43"/>
        <v>20184RMB</v>
      </c>
    </row>
    <row r="204" spans="1:43" s="12" customFormat="1">
      <c r="A204" s="13" t="s">
        <v>51</v>
      </c>
      <c r="B204" s="179">
        <v>2017</v>
      </c>
      <c r="C204" s="179">
        <v>12</v>
      </c>
      <c r="D204" s="39" t="str">
        <f t="shared" si="33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35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36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34"/>
        <v>700000</v>
      </c>
      <c r="AA204" s="13">
        <v>1.23</v>
      </c>
      <c r="AB204" s="21">
        <f t="shared" si="44"/>
        <v>735897.43589743599</v>
      </c>
      <c r="AC204" s="185">
        <f t="shared" si="37"/>
        <v>90147.435897435906</v>
      </c>
      <c r="AD204" s="141">
        <v>0.1225</v>
      </c>
      <c r="AE204" s="186">
        <f t="shared" si="38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39"/>
        <v>29288201.60307692</v>
      </c>
      <c r="AJ204" s="19">
        <f t="shared" si="40"/>
        <v>3870159.1769246156</v>
      </c>
      <c r="AK204" s="20">
        <f t="shared" si="41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42"/>
        <v>20184</v>
      </c>
      <c r="AQ204" s="28" t="str">
        <f t="shared" si="43"/>
        <v>20184RMB</v>
      </c>
    </row>
    <row r="205" spans="1:43" s="12" customFormat="1">
      <c r="A205" s="13" t="s">
        <v>51</v>
      </c>
      <c r="B205" s="179">
        <v>2017</v>
      </c>
      <c r="C205" s="179">
        <v>11</v>
      </c>
      <c r="D205" s="39" t="str">
        <f t="shared" si="33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35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36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34"/>
        <v>852780</v>
      </c>
      <c r="AA205" s="13">
        <v>1.23</v>
      </c>
      <c r="AB205" s="21">
        <f t="shared" si="44"/>
        <v>896512.30769230763</v>
      </c>
      <c r="AC205" s="185">
        <f t="shared" si="37"/>
        <v>133132.07769230768</v>
      </c>
      <c r="AD205" s="141">
        <v>0.14849999999999999</v>
      </c>
      <c r="AE205" s="186">
        <f t="shared" si="38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39"/>
        <v>29288201.60307692</v>
      </c>
      <c r="AJ205" s="19">
        <f t="shared" si="40"/>
        <v>3870159.1769246156</v>
      </c>
      <c r="AK205" s="20">
        <f t="shared" si="41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42"/>
        <v>20184</v>
      </c>
      <c r="AQ205" s="28" t="str">
        <f t="shared" si="43"/>
        <v>20184RMB</v>
      </c>
    </row>
    <row r="206" spans="1:43" s="12" customFormat="1">
      <c r="A206" s="13" t="s">
        <v>51</v>
      </c>
      <c r="B206" s="179">
        <v>2017</v>
      </c>
      <c r="C206" s="179">
        <v>11</v>
      </c>
      <c r="D206" s="39" t="str">
        <f t="shared" si="33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35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36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34"/>
        <v>507000</v>
      </c>
      <c r="AA206" s="13">
        <v>1.23</v>
      </c>
      <c r="AB206" s="21">
        <f t="shared" si="44"/>
        <v>533000</v>
      </c>
      <c r="AC206" s="185">
        <f t="shared" si="37"/>
        <v>64972.7</v>
      </c>
      <c r="AD206" s="141">
        <v>0.12189999999999999</v>
      </c>
      <c r="AE206" s="186">
        <f t="shared" si="38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39"/>
        <v>29288201.60307692</v>
      </c>
      <c r="AJ206" s="19">
        <f t="shared" si="40"/>
        <v>3870159.1769246156</v>
      </c>
      <c r="AK206" s="20">
        <f t="shared" si="41"/>
        <v>0.13214055370740244</v>
      </c>
      <c r="AL206" s="17"/>
      <c r="AM206" s="17"/>
      <c r="AN206" s="17"/>
      <c r="AO206" s="17"/>
      <c r="AP206" s="28" t="str">
        <f t="shared" si="42"/>
        <v>20184</v>
      </c>
      <c r="AQ206" s="28" t="str">
        <f t="shared" si="43"/>
        <v>20184RMB</v>
      </c>
    </row>
    <row r="207" spans="1:43" s="12" customFormat="1">
      <c r="A207" s="13" t="s">
        <v>51</v>
      </c>
      <c r="B207" s="179">
        <v>2017</v>
      </c>
      <c r="C207" s="179">
        <v>11</v>
      </c>
      <c r="D207" s="39" t="str">
        <f t="shared" si="33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35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36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34"/>
        <v>1040000</v>
      </c>
      <c r="AA207" s="13">
        <v>1.23</v>
      </c>
      <c r="AB207" s="21">
        <f t="shared" si="44"/>
        <v>1093333.3333333335</v>
      </c>
      <c r="AC207" s="185">
        <f t="shared" si="37"/>
        <v>147600.00000000003</v>
      </c>
      <c r="AD207" s="141">
        <v>0.13500000000000001</v>
      </c>
      <c r="AE207" s="186">
        <f t="shared" si="38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39"/>
        <v>29288201.60307692</v>
      </c>
      <c r="AJ207" s="19">
        <f t="shared" si="40"/>
        <v>3870159.1769246156</v>
      </c>
      <c r="AK207" s="20">
        <f t="shared" si="41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42"/>
        <v>20184</v>
      </c>
      <c r="AQ207" s="28" t="str">
        <f t="shared" si="43"/>
        <v>20184RMB</v>
      </c>
    </row>
    <row r="208" spans="1:43" s="12" customFormat="1">
      <c r="A208" s="13" t="s">
        <v>51</v>
      </c>
      <c r="B208" s="179">
        <v>2017</v>
      </c>
      <c r="C208" s="179">
        <v>11</v>
      </c>
      <c r="D208" s="39" t="str">
        <f t="shared" si="33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35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36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34"/>
        <v>3637578</v>
      </c>
      <c r="AA208" s="13">
        <v>1.23</v>
      </c>
      <c r="AB208" s="21">
        <f t="shared" si="44"/>
        <v>3824120.461538462</v>
      </c>
      <c r="AC208" s="185">
        <f t="shared" si="37"/>
        <v>729642.18406153854</v>
      </c>
      <c r="AD208" s="141">
        <v>0.1908</v>
      </c>
      <c r="AE208" s="186">
        <f t="shared" si="38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39"/>
        <v>29288201.60307692</v>
      </c>
      <c r="AJ208" s="19">
        <f t="shared" si="40"/>
        <v>3870159.1769246156</v>
      </c>
      <c r="AK208" s="20">
        <f t="shared" si="41"/>
        <v>0.13214055370740244</v>
      </c>
      <c r="AL208" s="17"/>
      <c r="AM208" s="17"/>
      <c r="AN208" s="17"/>
      <c r="AO208" s="17"/>
      <c r="AP208" s="28" t="str">
        <f t="shared" si="42"/>
        <v>20184</v>
      </c>
      <c r="AQ208" s="28" t="str">
        <f t="shared" si="43"/>
        <v>20184RMB</v>
      </c>
    </row>
    <row r="209" spans="1:43" s="12" customFormat="1">
      <c r="A209" s="13" t="s">
        <v>51</v>
      </c>
      <c r="B209" s="179">
        <v>2017</v>
      </c>
      <c r="C209" s="179">
        <v>10</v>
      </c>
      <c r="D209" s="39" t="str">
        <f t="shared" si="33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35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36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34"/>
        <v>811934</v>
      </c>
      <c r="AA209" s="13">
        <v>1.23</v>
      </c>
      <c r="AB209" s="21">
        <f t="shared" si="44"/>
        <v>853571.641025641</v>
      </c>
      <c r="AC209" s="185">
        <f t="shared" si="37"/>
        <v>141522.17808205128</v>
      </c>
      <c r="AD209" s="141">
        <v>0.1658</v>
      </c>
      <c r="AE209" s="186">
        <f t="shared" si="38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39"/>
        <v>29288201.60307692</v>
      </c>
      <c r="AJ209" s="19">
        <f t="shared" si="40"/>
        <v>3870159.1769246156</v>
      </c>
      <c r="AK209" s="20">
        <f t="shared" si="41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42"/>
        <v>20184</v>
      </c>
      <c r="AQ209" s="28" t="str">
        <f t="shared" si="43"/>
        <v>20184RMB</v>
      </c>
    </row>
    <row r="210" spans="1:43" s="12" customFormat="1">
      <c r="A210" s="13" t="s">
        <v>51</v>
      </c>
      <c r="B210" s="179">
        <v>2017</v>
      </c>
      <c r="C210" s="179">
        <v>12</v>
      </c>
      <c r="D210" s="39" t="str">
        <f t="shared" si="33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35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36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34"/>
        <v>11820000</v>
      </c>
      <c r="AA210" s="13">
        <v>7.2099999999999997E-2</v>
      </c>
      <c r="AB210" s="21">
        <f t="shared" si="44"/>
        <v>852222</v>
      </c>
      <c r="AC210" s="185">
        <f t="shared" si="37"/>
        <v>137122.51979999998</v>
      </c>
      <c r="AD210" s="141">
        <v>0.16089999999999999</v>
      </c>
      <c r="AE210" s="186">
        <f t="shared" si="38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39"/>
        <v>26754147.763010345</v>
      </c>
      <c r="AJ210" s="19">
        <f t="shared" si="40"/>
        <v>3429137.9965357971</v>
      </c>
      <c r="AK210" s="20">
        <f t="shared" si="41"/>
        <v>0.12817220069617924</v>
      </c>
      <c r="AL210" s="17"/>
      <c r="AM210" s="17"/>
      <c r="AN210" s="17"/>
      <c r="AO210" s="17"/>
      <c r="AP210" s="28" t="str">
        <f t="shared" si="42"/>
        <v>20188</v>
      </c>
      <c r="AQ210" s="28" t="str">
        <f t="shared" si="43"/>
        <v>20188JPY</v>
      </c>
    </row>
    <row r="211" spans="1:43" s="12" customFormat="1">
      <c r="A211" s="13" t="s">
        <v>51</v>
      </c>
      <c r="B211" s="179">
        <v>2017</v>
      </c>
      <c r="C211" s="179">
        <v>12</v>
      </c>
      <c r="D211" s="39" t="str">
        <f t="shared" si="33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35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36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34"/>
        <v>18426000</v>
      </c>
      <c r="AA211" s="13">
        <v>7.2099999999999997E-2</v>
      </c>
      <c r="AB211" s="21">
        <f t="shared" si="44"/>
        <v>1328514.5999999999</v>
      </c>
      <c r="AC211" s="185">
        <f t="shared" si="37"/>
        <v>214687.95935999998</v>
      </c>
      <c r="AD211" s="141">
        <v>0.16159999999999999</v>
      </c>
      <c r="AE211" s="186">
        <f t="shared" si="38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39"/>
        <v>26754147.763010345</v>
      </c>
      <c r="AJ211" s="19">
        <f t="shared" si="40"/>
        <v>3429137.9965357971</v>
      </c>
      <c r="AK211" s="20">
        <f t="shared" si="41"/>
        <v>0.12817220069617924</v>
      </c>
      <c r="AL211" s="17"/>
      <c r="AM211" s="17"/>
      <c r="AN211" s="17"/>
      <c r="AO211" s="17"/>
      <c r="AP211" s="28" t="str">
        <f t="shared" si="42"/>
        <v>20188</v>
      </c>
      <c r="AQ211" s="28" t="str">
        <f t="shared" si="43"/>
        <v>20188JPY</v>
      </c>
    </row>
    <row r="212" spans="1:43" s="12" customFormat="1">
      <c r="A212" s="13" t="s">
        <v>99</v>
      </c>
      <c r="B212" s="179">
        <v>2017</v>
      </c>
      <c r="C212" s="179">
        <v>2</v>
      </c>
      <c r="D212" s="39" t="str">
        <f t="shared" si="33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35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36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34"/>
        <v>11327150</v>
      </c>
      <c r="AA212" s="13">
        <v>7.2099999999999997E-2</v>
      </c>
      <c r="AB212" s="21">
        <f t="shared" si="44"/>
        <v>816687.51500000001</v>
      </c>
      <c r="AC212" s="185">
        <f t="shared" si="37"/>
        <v>114499.589603</v>
      </c>
      <c r="AD212" s="141">
        <v>0.14019999999999999</v>
      </c>
      <c r="AE212" s="186">
        <f t="shared" si="38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39"/>
        <v>26754147.763010345</v>
      </c>
      <c r="AJ212" s="19">
        <f t="shared" si="40"/>
        <v>3429137.9965357971</v>
      </c>
      <c r="AK212" s="20">
        <f t="shared" si="41"/>
        <v>0.12817220069617924</v>
      </c>
      <c r="AL212" s="17"/>
      <c r="AM212" s="17"/>
      <c r="AN212" s="17"/>
      <c r="AO212" s="17"/>
      <c r="AP212" s="28" t="str">
        <f t="shared" si="42"/>
        <v>20188</v>
      </c>
      <c r="AQ212" s="28" t="str">
        <f t="shared" si="43"/>
        <v>20188JPY</v>
      </c>
    </row>
    <row r="213" spans="1:43" s="12" customFormat="1">
      <c r="A213" s="13" t="s">
        <v>99</v>
      </c>
      <c r="B213" s="179">
        <v>2017</v>
      </c>
      <c r="C213" s="179">
        <v>1</v>
      </c>
      <c r="D213" s="39" t="str">
        <f t="shared" si="33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35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36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34"/>
        <v>699900</v>
      </c>
      <c r="AA213" s="13">
        <v>1.18</v>
      </c>
      <c r="AB213" s="21">
        <f t="shared" si="44"/>
        <v>711967.24137931038</v>
      </c>
      <c r="AC213" s="185">
        <f t="shared" si="37"/>
        <v>85436.068965517246</v>
      </c>
      <c r="AD213" s="141">
        <v>0.12</v>
      </c>
      <c r="AE213" s="186">
        <f t="shared" si="38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39"/>
        <v>1596627.2413793104</v>
      </c>
      <c r="AJ213" s="19">
        <f t="shared" si="40"/>
        <v>191595.26896551723</v>
      </c>
      <c r="AK213" s="20">
        <f t="shared" si="41"/>
        <v>0.12</v>
      </c>
      <c r="AL213" s="17" t="s">
        <v>103</v>
      </c>
      <c r="AM213" s="17"/>
      <c r="AN213" s="17" t="s">
        <v>104</v>
      </c>
      <c r="AO213" s="17"/>
      <c r="AP213" s="28" t="str">
        <f t="shared" si="42"/>
        <v>20181</v>
      </c>
      <c r="AQ213" s="28" t="str">
        <f t="shared" si="43"/>
        <v>20181RMB</v>
      </c>
    </row>
    <row r="214" spans="1:43" s="12" customFormat="1">
      <c r="A214" s="13" t="s">
        <v>99</v>
      </c>
      <c r="B214" s="179">
        <v>2017</v>
      </c>
      <c r="C214" s="179">
        <v>1</v>
      </c>
      <c r="D214" s="39" t="str">
        <f t="shared" si="33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35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36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34"/>
        <v>1883760</v>
      </c>
      <c r="AA214" s="13">
        <v>1.18</v>
      </c>
      <c r="AB214" s="21">
        <f t="shared" si="44"/>
        <v>1916238.6206896552</v>
      </c>
      <c r="AC214" s="185">
        <f t="shared" si="37"/>
        <v>492281.70165517245</v>
      </c>
      <c r="AD214" s="141">
        <v>0.25690000000000002</v>
      </c>
      <c r="AE214" s="186">
        <f t="shared" si="38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39"/>
        <v>29946107.503386207</v>
      </c>
      <c r="AJ214" s="19">
        <f t="shared" si="40"/>
        <v>3987206.4954923098</v>
      </c>
      <c r="AK214" s="20">
        <f t="shared" si="41"/>
        <v>0.13314606898547499</v>
      </c>
      <c r="AL214" s="17"/>
      <c r="AM214" s="17"/>
      <c r="AN214" s="17"/>
      <c r="AO214" s="17"/>
      <c r="AP214" s="28" t="str">
        <f t="shared" si="42"/>
        <v>20187</v>
      </c>
      <c r="AQ214" s="28" t="str">
        <f t="shared" si="43"/>
        <v>20187RMB</v>
      </c>
    </row>
    <row r="215" spans="1:43" s="12" customFormat="1">
      <c r="A215" s="13" t="s">
        <v>99</v>
      </c>
      <c r="B215" s="179">
        <v>2017</v>
      </c>
      <c r="C215" s="179">
        <v>1</v>
      </c>
      <c r="D215" s="39" t="str">
        <f t="shared" si="33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35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36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34"/>
        <v>1200000</v>
      </c>
      <c r="AA215" s="13">
        <v>1.23</v>
      </c>
      <c r="AB215" s="21">
        <f t="shared" si="44"/>
        <v>1272413.7931034483</v>
      </c>
      <c r="AC215" s="185">
        <f t="shared" si="37"/>
        <v>285402.41379310348</v>
      </c>
      <c r="AD215" s="141">
        <v>0.2243</v>
      </c>
      <c r="AE215" s="186">
        <f t="shared" si="38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39"/>
        <v>24398045.860453524</v>
      </c>
      <c r="AJ215" s="19">
        <f t="shared" si="40"/>
        <v>3478417.4064663453</v>
      </c>
      <c r="AK215" s="20">
        <f t="shared" si="41"/>
        <v>0.14256950849102498</v>
      </c>
      <c r="AL215" s="17"/>
      <c r="AM215" s="17"/>
      <c r="AN215" s="17"/>
      <c r="AO215" s="17"/>
      <c r="AP215" s="28" t="str">
        <f t="shared" si="42"/>
        <v>20186</v>
      </c>
      <c r="AQ215" s="28" t="str">
        <f t="shared" si="43"/>
        <v>20186RMB</v>
      </c>
    </row>
    <row r="216" spans="1:43" s="12" customFormat="1">
      <c r="A216" s="13" t="s">
        <v>99</v>
      </c>
      <c r="B216" s="179">
        <v>2017</v>
      </c>
      <c r="C216" s="179">
        <v>1</v>
      </c>
      <c r="D216" s="39" t="str">
        <f t="shared" si="33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35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36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34"/>
        <v>1470000</v>
      </c>
      <c r="AA216" s="13">
        <v>1.23</v>
      </c>
      <c r="AB216" s="21">
        <f t="shared" si="44"/>
        <v>1558706.8965517241</v>
      </c>
      <c r="AC216" s="185">
        <f t="shared" si="37"/>
        <v>349617.95689655171</v>
      </c>
      <c r="AD216" s="141">
        <v>0.2243</v>
      </c>
      <c r="AE216" s="186">
        <f t="shared" si="38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39"/>
        <v>24398045.860453524</v>
      </c>
      <c r="AJ216" s="19">
        <f t="shared" si="40"/>
        <v>3478417.4064663453</v>
      </c>
      <c r="AK216" s="20">
        <f t="shared" si="41"/>
        <v>0.14256950849102498</v>
      </c>
      <c r="AL216" s="17"/>
      <c r="AM216" s="17"/>
      <c r="AN216" s="17"/>
      <c r="AO216" s="17"/>
      <c r="AP216" s="28" t="str">
        <f t="shared" si="42"/>
        <v>20186</v>
      </c>
      <c r="AQ216" s="28" t="str">
        <f t="shared" si="43"/>
        <v>20186RMB</v>
      </c>
    </row>
    <row r="217" spans="1:43" s="12" customFormat="1">
      <c r="A217" s="13" t="s">
        <v>51</v>
      </c>
      <c r="B217" s="179">
        <v>2017</v>
      </c>
      <c r="C217" s="179">
        <v>12</v>
      </c>
      <c r="D217" s="39" t="str">
        <f t="shared" si="33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35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36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34"/>
        <v>12460000</v>
      </c>
      <c r="AA217" s="13">
        <v>7.0999999999999994E-2</v>
      </c>
      <c r="AB217" s="21">
        <f t="shared" si="44"/>
        <v>884659.99999999988</v>
      </c>
      <c r="AC217" s="185">
        <f t="shared" si="37"/>
        <v>106159.19999999998</v>
      </c>
      <c r="AD217" s="141">
        <v>0.12</v>
      </c>
      <c r="AE217" s="186">
        <f t="shared" si="38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39"/>
        <v>1596627.2413793104</v>
      </c>
      <c r="AJ217" s="19">
        <f t="shared" si="40"/>
        <v>191595.26896551723</v>
      </c>
      <c r="AK217" s="20">
        <f t="shared" si="41"/>
        <v>0.12</v>
      </c>
      <c r="AL217" s="17">
        <v>11116049</v>
      </c>
      <c r="AM217" s="17">
        <v>12460000</v>
      </c>
      <c r="AN217" s="17"/>
      <c r="AO217" s="17"/>
      <c r="AP217" s="28" t="str">
        <f t="shared" si="42"/>
        <v>20181</v>
      </c>
      <c r="AQ217" s="28" t="str">
        <f t="shared" si="43"/>
        <v>20181JPY</v>
      </c>
    </row>
    <row r="218" spans="1:43" s="12" customFormat="1">
      <c r="A218" s="13" t="s">
        <v>51</v>
      </c>
      <c r="B218" s="179">
        <v>2017</v>
      </c>
      <c r="C218" s="179">
        <v>7</v>
      </c>
      <c r="D218" s="39" t="str">
        <f t="shared" si="33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35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36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34"/>
        <v>10337775</v>
      </c>
      <c r="AA218" s="13">
        <v>7.22E-2</v>
      </c>
      <c r="AB218" s="21">
        <f t="shared" si="44"/>
        <v>746387.35499999998</v>
      </c>
      <c r="AC218" s="185">
        <f t="shared" si="37"/>
        <v>79490.253307499996</v>
      </c>
      <c r="AD218" s="141">
        <v>0.1065</v>
      </c>
      <c r="AE218" s="186">
        <f t="shared" si="38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39"/>
        <v>29946107.503386207</v>
      </c>
      <c r="AJ218" s="19">
        <f t="shared" si="40"/>
        <v>3987206.4954923098</v>
      </c>
      <c r="AK218" s="20">
        <f t="shared" si="41"/>
        <v>0.13314606898547499</v>
      </c>
      <c r="AL218" s="17"/>
      <c r="AM218" s="17"/>
      <c r="AN218" s="17"/>
      <c r="AO218" s="17"/>
      <c r="AP218" s="28" t="str">
        <f t="shared" si="42"/>
        <v>20187</v>
      </c>
      <c r="AQ218" s="28" t="str">
        <f t="shared" si="43"/>
        <v>20187JPY</v>
      </c>
    </row>
    <row r="219" spans="1:43" s="12" customFormat="1">
      <c r="A219" s="13" t="s">
        <v>51</v>
      </c>
      <c r="B219" s="179">
        <v>2017</v>
      </c>
      <c r="C219" s="179">
        <v>11</v>
      </c>
      <c r="D219" s="39" t="str">
        <f t="shared" si="33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35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36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34"/>
        <v>21176000</v>
      </c>
      <c r="AA219" s="13">
        <v>7.22E-2</v>
      </c>
      <c r="AB219" s="21">
        <f t="shared" si="44"/>
        <v>1528907.2</v>
      </c>
      <c r="AC219" s="185">
        <f t="shared" si="37"/>
        <v>142035.47887999998</v>
      </c>
      <c r="AD219" s="141">
        <v>9.2899999999999996E-2</v>
      </c>
      <c r="AE219" s="186">
        <f t="shared" si="38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39"/>
        <v>29946107.503386207</v>
      </c>
      <c r="AJ219" s="19">
        <f t="shared" si="40"/>
        <v>3987206.4954923098</v>
      </c>
      <c r="AK219" s="20">
        <f t="shared" si="41"/>
        <v>0.13314606898547499</v>
      </c>
      <c r="AL219" s="17"/>
      <c r="AM219" s="17"/>
      <c r="AN219" s="17"/>
      <c r="AO219" s="17"/>
      <c r="AP219" s="28" t="str">
        <f t="shared" si="42"/>
        <v>20187</v>
      </c>
      <c r="AQ219" s="28" t="str">
        <f t="shared" si="43"/>
        <v>20187JPY</v>
      </c>
    </row>
    <row r="220" spans="1:43" s="12" customFormat="1">
      <c r="A220" s="13" t="s">
        <v>51</v>
      </c>
      <c r="B220" s="179">
        <v>2017</v>
      </c>
      <c r="C220" s="179">
        <v>12</v>
      </c>
      <c r="D220" s="39" t="str">
        <f t="shared" si="33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35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36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34"/>
        <v>12500000</v>
      </c>
      <c r="AA220" s="13">
        <v>7.3599999999999999E-2</v>
      </c>
      <c r="AB220" s="21">
        <f t="shared" si="44"/>
        <v>920000</v>
      </c>
      <c r="AC220" s="185">
        <f t="shared" si="37"/>
        <v>108928</v>
      </c>
      <c r="AD220" s="141">
        <v>0.11840000000000001</v>
      </c>
      <c r="AE220" s="186">
        <f t="shared" si="38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39"/>
        <v>24398045.860453524</v>
      </c>
      <c r="AJ220" s="19">
        <f t="shared" si="40"/>
        <v>3478417.4064663453</v>
      </c>
      <c r="AK220" s="20">
        <f t="shared" si="41"/>
        <v>0.14256950849102498</v>
      </c>
      <c r="AL220" s="17"/>
      <c r="AM220" s="17"/>
      <c r="AN220" s="17"/>
      <c r="AO220" s="17"/>
      <c r="AP220" s="28" t="str">
        <f t="shared" si="42"/>
        <v>20186</v>
      </c>
      <c r="AQ220" s="28" t="str">
        <f t="shared" si="43"/>
        <v>20186JPY</v>
      </c>
    </row>
    <row r="221" spans="1:43" s="12" customFormat="1">
      <c r="A221" s="13" t="s">
        <v>51</v>
      </c>
      <c r="B221" s="179">
        <v>2017</v>
      </c>
      <c r="C221" s="179">
        <v>12</v>
      </c>
      <c r="D221" s="39" t="str">
        <f t="shared" si="33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35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36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34"/>
        <v>20360000</v>
      </c>
      <c r="AA221" s="13">
        <v>7.3599999999999999E-2</v>
      </c>
      <c r="AB221" s="21">
        <f t="shared" si="44"/>
        <v>1498496</v>
      </c>
      <c r="AC221" s="185">
        <f t="shared" si="37"/>
        <v>133815.69280000002</v>
      </c>
      <c r="AD221" s="141">
        <v>8.9300000000000004E-2</v>
      </c>
      <c r="AE221" s="186">
        <f t="shared" si="38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39"/>
        <v>24398045.860453524</v>
      </c>
      <c r="AJ221" s="19">
        <f t="shared" si="40"/>
        <v>3478417.4064663453</v>
      </c>
      <c r="AK221" s="20">
        <f t="shared" si="41"/>
        <v>0.14256950849102498</v>
      </c>
      <c r="AL221" s="17"/>
      <c r="AM221" s="17"/>
      <c r="AN221" s="17"/>
      <c r="AO221" s="17"/>
      <c r="AP221" s="28" t="str">
        <f t="shared" si="42"/>
        <v>20186</v>
      </c>
      <c r="AQ221" s="28" t="str">
        <f t="shared" si="43"/>
        <v>20186JPY</v>
      </c>
    </row>
    <row r="222" spans="1:43" s="12" customFormat="1">
      <c r="A222" s="13" t="s">
        <v>51</v>
      </c>
      <c r="B222" s="179">
        <v>2017</v>
      </c>
      <c r="C222" s="179">
        <v>11</v>
      </c>
      <c r="D222" s="39" t="str">
        <f t="shared" si="33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35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36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34"/>
        <v>18200000</v>
      </c>
      <c r="AA222" s="13">
        <v>7.3599999999999999E-2</v>
      </c>
      <c r="AB222" s="21">
        <f t="shared" si="44"/>
        <v>1339520</v>
      </c>
      <c r="AC222" s="185">
        <f t="shared" si="37"/>
        <v>185255.61600000001</v>
      </c>
      <c r="AD222" s="141">
        <v>0.13830000000000001</v>
      </c>
      <c r="AE222" s="186">
        <f t="shared" si="38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39"/>
        <v>24398045.860453524</v>
      </c>
      <c r="AJ222" s="19">
        <f t="shared" si="40"/>
        <v>3478417.4064663453</v>
      </c>
      <c r="AK222" s="20">
        <f t="shared" si="41"/>
        <v>0.14256950849102498</v>
      </c>
      <c r="AL222" s="17"/>
      <c r="AM222" s="17"/>
      <c r="AN222" s="17"/>
      <c r="AO222" s="17"/>
      <c r="AP222" s="28" t="str">
        <f t="shared" si="42"/>
        <v>20186</v>
      </c>
      <c r="AQ222" s="28" t="str">
        <f t="shared" si="43"/>
        <v>20186JPY</v>
      </c>
    </row>
    <row r="223" spans="1:43" s="12" customFormat="1">
      <c r="A223" s="13" t="s">
        <v>51</v>
      </c>
      <c r="B223" s="179">
        <v>2017</v>
      </c>
      <c r="C223" s="179">
        <v>12</v>
      </c>
      <c r="D223" s="39" t="str">
        <f t="shared" si="33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35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36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34"/>
        <v>580000</v>
      </c>
      <c r="AA223" s="13">
        <v>1.123</v>
      </c>
      <c r="AB223" s="21">
        <f t="shared" si="44"/>
        <v>556700.85470085475</v>
      </c>
      <c r="AC223" s="185">
        <f t="shared" si="37"/>
        <v>66804.102564102563</v>
      </c>
      <c r="AD223" s="141">
        <v>0.12</v>
      </c>
      <c r="AE223" s="186">
        <f t="shared" si="38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39"/>
        <v>13250187.062905984</v>
      </c>
      <c r="AJ223" s="19">
        <f t="shared" si="40"/>
        <v>1545643.7555487179</v>
      </c>
      <c r="AK223" s="20">
        <f t="shared" si="41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42"/>
        <v>20183</v>
      </c>
      <c r="AQ223" s="28" t="str">
        <f t="shared" si="43"/>
        <v>20183RMB</v>
      </c>
    </row>
    <row r="224" spans="1:43" s="12" customFormat="1">
      <c r="A224" s="13" t="s">
        <v>99</v>
      </c>
      <c r="B224" s="179">
        <v>2017</v>
      </c>
      <c r="C224" s="179">
        <v>3</v>
      </c>
      <c r="D224" s="39" t="str">
        <f t="shared" si="33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35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36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34"/>
        <v>800000</v>
      </c>
      <c r="AA224" s="13">
        <v>1.1499999999999999</v>
      </c>
      <c r="AB224" s="21">
        <f t="shared" si="44"/>
        <v>793103.44827586203</v>
      </c>
      <c r="AC224" s="185">
        <f t="shared" si="37"/>
        <v>95172.413793103435</v>
      </c>
      <c r="AD224" s="141">
        <v>0.12</v>
      </c>
      <c r="AE224" s="186">
        <f t="shared" si="38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39"/>
        <v>26492741.106427066</v>
      </c>
      <c r="AJ224" s="19">
        <f t="shared" si="40"/>
        <v>3348032.1325698113</v>
      </c>
      <c r="AK224" s="20">
        <f t="shared" si="41"/>
        <v>0.12637545201985867</v>
      </c>
      <c r="AL224" s="17"/>
      <c r="AM224" s="17"/>
      <c r="AN224" s="17" t="s">
        <v>138</v>
      </c>
      <c r="AO224" s="17"/>
      <c r="AP224" s="28" t="str">
        <f t="shared" si="42"/>
        <v>20189</v>
      </c>
      <c r="AQ224" s="28" t="str">
        <f t="shared" si="43"/>
        <v>20189RMB</v>
      </c>
    </row>
    <row r="225" spans="1:43" s="12" customFormat="1">
      <c r="A225" s="13" t="s">
        <v>51</v>
      </c>
      <c r="B225" s="179">
        <v>2017</v>
      </c>
      <c r="C225" s="179">
        <v>12</v>
      </c>
      <c r="D225" s="39" t="str">
        <f t="shared" si="33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35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36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34"/>
        <v>12200000</v>
      </c>
      <c r="AA225" s="13">
        <v>7.0999999999999994E-2</v>
      </c>
      <c r="AB225" s="21">
        <f t="shared" si="44"/>
        <v>866199.99999999988</v>
      </c>
      <c r="AC225" s="185">
        <f t="shared" si="37"/>
        <v>103943.99999999999</v>
      </c>
      <c r="AD225" s="141">
        <v>0.12</v>
      </c>
      <c r="AE225" s="186">
        <f t="shared" si="38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39"/>
        <v>13250187.062905984</v>
      </c>
      <c r="AJ225" s="19">
        <f t="shared" si="40"/>
        <v>1545643.7555487179</v>
      </c>
      <c r="AK225" s="20">
        <f t="shared" si="41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42"/>
        <v>20183</v>
      </c>
      <c r="AQ225" s="28" t="str">
        <f t="shared" si="43"/>
        <v>20183JPY</v>
      </c>
    </row>
    <row r="226" spans="1:43" s="12" customFormat="1">
      <c r="A226" s="13" t="s">
        <v>51</v>
      </c>
      <c r="B226" s="179">
        <v>2017</v>
      </c>
      <c r="C226" s="179">
        <v>12</v>
      </c>
      <c r="D226" s="39" t="str">
        <f t="shared" ref="D226:D289" si="45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35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36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46">IF(X226="","",X226*MAX(O226,N226))</f>
        <v>10000000</v>
      </c>
      <c r="AA226" s="13">
        <v>7.0999999999999994E-2</v>
      </c>
      <c r="AB226" s="21">
        <f t="shared" si="44"/>
        <v>709999.99999999988</v>
      </c>
      <c r="AC226" s="185">
        <f t="shared" si="37"/>
        <v>85199.999999999985</v>
      </c>
      <c r="AD226" s="141">
        <v>0.12</v>
      </c>
      <c r="AE226" s="186">
        <f t="shared" si="38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39"/>
        <v>13250187.062905984</v>
      </c>
      <c r="AJ226" s="19">
        <f t="shared" si="40"/>
        <v>1545643.7555487179</v>
      </c>
      <c r="AK226" s="20">
        <f t="shared" si="41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42"/>
        <v>20183</v>
      </c>
      <c r="AQ226" s="28" t="str">
        <f t="shared" si="43"/>
        <v>20183JPY</v>
      </c>
    </row>
    <row r="227" spans="1:43" s="12" customFormat="1">
      <c r="A227" s="13" t="s">
        <v>51</v>
      </c>
      <c r="B227" s="179">
        <v>2017</v>
      </c>
      <c r="C227" s="179">
        <v>12</v>
      </c>
      <c r="D227" s="39" t="str">
        <f t="shared" si="45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35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36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46"/>
        <v>20360000</v>
      </c>
      <c r="AA227" s="13">
        <v>7.0999999999999994E-2</v>
      </c>
      <c r="AB227" s="21">
        <f t="shared" si="44"/>
        <v>1445559.9999999998</v>
      </c>
      <c r="AC227" s="185">
        <f t="shared" si="37"/>
        <v>129088.50799999999</v>
      </c>
      <c r="AD227" s="141">
        <v>8.9300000000000004E-2</v>
      </c>
      <c r="AE227" s="186">
        <f t="shared" si="38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39"/>
        <v>13250187.062905984</v>
      </c>
      <c r="AJ227" s="19">
        <f t="shared" si="40"/>
        <v>1545643.7555487179</v>
      </c>
      <c r="AK227" s="20">
        <f t="shared" si="41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42"/>
        <v>20183</v>
      </c>
      <c r="AQ227" s="28" t="str">
        <f t="shared" si="43"/>
        <v>20183JPY</v>
      </c>
    </row>
    <row r="228" spans="1:43" s="12" customFormat="1">
      <c r="A228" s="13" t="s">
        <v>99</v>
      </c>
      <c r="B228" s="179">
        <v>2017</v>
      </c>
      <c r="C228" s="179">
        <v>3</v>
      </c>
      <c r="D228" s="39" t="str">
        <f t="shared" si="45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35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36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46"/>
        <v>450000</v>
      </c>
      <c r="AA228" s="13">
        <v>1.1499999999999999</v>
      </c>
      <c r="AB228" s="21">
        <f t="shared" si="44"/>
        <v>446120.68965517241</v>
      </c>
      <c r="AC228" s="185">
        <f t="shared" si="37"/>
        <v>53534.482758620688</v>
      </c>
      <c r="AD228" s="141">
        <v>0.12</v>
      </c>
      <c r="AE228" s="186">
        <f t="shared" si="38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39"/>
        <v>26492741.106427066</v>
      </c>
      <c r="AJ228" s="19">
        <f t="shared" si="40"/>
        <v>3348032.1325698113</v>
      </c>
      <c r="AK228" s="20">
        <f t="shared" si="41"/>
        <v>0.12637545201985867</v>
      </c>
      <c r="AL228" s="17"/>
      <c r="AM228" s="17"/>
      <c r="AN228" s="17" t="s">
        <v>142</v>
      </c>
      <c r="AO228" s="17"/>
      <c r="AP228" s="28" t="str">
        <f t="shared" si="42"/>
        <v>20189</v>
      </c>
      <c r="AQ228" s="28" t="str">
        <f t="shared" si="43"/>
        <v>20189RMB</v>
      </c>
    </row>
    <row r="229" spans="1:43" s="12" customFormat="1">
      <c r="A229" s="13" t="s">
        <v>99</v>
      </c>
      <c r="B229" s="179">
        <v>2017</v>
      </c>
      <c r="C229" s="179">
        <v>3</v>
      </c>
      <c r="D229" s="39" t="str">
        <f t="shared" si="45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35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36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46"/>
        <v>673419</v>
      </c>
      <c r="AA229" s="13">
        <v>1.1499999999999999</v>
      </c>
      <c r="AB229" s="21">
        <f t="shared" si="44"/>
        <v>667613.66379310342</v>
      </c>
      <c r="AC229" s="185">
        <f t="shared" si="37"/>
        <v>80113.639655172403</v>
      </c>
      <c r="AD229" s="141">
        <v>0.12</v>
      </c>
      <c r="AE229" s="186">
        <f t="shared" si="38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39"/>
        <v>26492741.106427066</v>
      </c>
      <c r="AJ229" s="19">
        <f t="shared" si="40"/>
        <v>3348032.1325698113</v>
      </c>
      <c r="AK229" s="20">
        <f t="shared" si="41"/>
        <v>0.12637545201985867</v>
      </c>
      <c r="AL229" s="17"/>
      <c r="AM229" s="17"/>
      <c r="AN229" s="17" t="s">
        <v>143</v>
      </c>
      <c r="AO229" s="17"/>
      <c r="AP229" s="28" t="str">
        <f t="shared" si="42"/>
        <v>20189</v>
      </c>
      <c r="AQ229" s="28" t="str">
        <f t="shared" si="43"/>
        <v>20189RMB</v>
      </c>
    </row>
    <row r="230" spans="1:43" s="12" customFormat="1">
      <c r="A230" s="13" t="s">
        <v>51</v>
      </c>
      <c r="B230" s="179">
        <v>2017</v>
      </c>
      <c r="C230" s="179">
        <v>11</v>
      </c>
      <c r="D230" s="39" t="str">
        <f t="shared" si="45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35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36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46"/>
        <v>507000</v>
      </c>
      <c r="AA230" s="13">
        <v>1.123</v>
      </c>
      <c r="AB230" s="21">
        <f t="shared" si="44"/>
        <v>486633.33333333337</v>
      </c>
      <c r="AC230" s="185">
        <f t="shared" si="37"/>
        <v>58396</v>
      </c>
      <c r="AD230" s="141">
        <v>0.12</v>
      </c>
      <c r="AE230" s="186">
        <f t="shared" si="38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39"/>
        <v>13250187.062905984</v>
      </c>
      <c r="AJ230" s="19">
        <f t="shared" si="40"/>
        <v>1545643.7555487179</v>
      </c>
      <c r="AK230" s="20">
        <f t="shared" si="41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42"/>
        <v>20183</v>
      </c>
      <c r="AQ230" s="28" t="str">
        <f t="shared" si="43"/>
        <v>20183RMB</v>
      </c>
    </row>
    <row r="231" spans="1:43" s="12" customFormat="1">
      <c r="A231" s="13" t="s">
        <v>51</v>
      </c>
      <c r="B231" s="179">
        <v>2017</v>
      </c>
      <c r="C231" s="179">
        <v>11</v>
      </c>
      <c r="D231" s="39" t="str">
        <f t="shared" si="45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35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36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46"/>
        <v>11530000</v>
      </c>
      <c r="AA231" s="13">
        <v>7.0300000000000001E-2</v>
      </c>
      <c r="AB231" s="21">
        <f t="shared" si="44"/>
        <v>810559</v>
      </c>
      <c r="AC231" s="185">
        <f t="shared" si="37"/>
        <v>97267.08</v>
      </c>
      <c r="AD231" s="141">
        <v>0.12</v>
      </c>
      <c r="AE231" s="186">
        <f t="shared" si="38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39"/>
        <v>13250187.062905984</v>
      </c>
      <c r="AJ231" s="19">
        <f t="shared" si="40"/>
        <v>1545643.7555487179</v>
      </c>
      <c r="AK231" s="20">
        <f t="shared" si="41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42"/>
        <v>20183</v>
      </c>
      <c r="AQ231" s="28" t="str">
        <f t="shared" si="43"/>
        <v>20183JPY</v>
      </c>
    </row>
    <row r="232" spans="1:43" s="12" customFormat="1">
      <c r="A232" s="13" t="s">
        <v>51</v>
      </c>
      <c r="B232" s="179">
        <v>2017</v>
      </c>
      <c r="C232" s="179">
        <v>11</v>
      </c>
      <c r="D232" s="39" t="str">
        <f t="shared" si="45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35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36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46"/>
        <v>31764000</v>
      </c>
      <c r="AA232" s="13">
        <v>7.0300000000000001E-2</v>
      </c>
      <c r="AB232" s="21">
        <f t="shared" si="44"/>
        <v>2233009.2000000002</v>
      </c>
      <c r="AC232" s="185">
        <f t="shared" si="37"/>
        <v>267961.10399999999</v>
      </c>
      <c r="AD232" s="141">
        <v>0.12</v>
      </c>
      <c r="AE232" s="186">
        <f t="shared" si="38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39"/>
        <v>13250187.062905984</v>
      </c>
      <c r="AJ232" s="19">
        <f t="shared" si="40"/>
        <v>1545643.7555487179</v>
      </c>
      <c r="AK232" s="20">
        <f t="shared" si="41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42"/>
        <v>20183</v>
      </c>
      <c r="AQ232" s="28" t="str">
        <f t="shared" si="43"/>
        <v>20183JPY</v>
      </c>
    </row>
    <row r="233" spans="1:43" s="12" customFormat="1">
      <c r="A233" s="13" t="s">
        <v>51</v>
      </c>
      <c r="B233" s="179">
        <v>2017</v>
      </c>
      <c r="C233" s="179">
        <v>11</v>
      </c>
      <c r="D233" s="39" t="str">
        <f t="shared" si="45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35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36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46"/>
        <v>23000000</v>
      </c>
      <c r="AA233" s="13">
        <v>7.0300000000000001E-2</v>
      </c>
      <c r="AB233" s="21">
        <f t="shared" si="44"/>
        <v>1616900</v>
      </c>
      <c r="AC233" s="185">
        <f t="shared" si="37"/>
        <v>194028</v>
      </c>
      <c r="AD233" s="141">
        <v>0.12</v>
      </c>
      <c r="AE233" s="186">
        <f t="shared" si="38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39"/>
        <v>13250187.062905984</v>
      </c>
      <c r="AJ233" s="19">
        <f t="shared" si="40"/>
        <v>1545643.7555487179</v>
      </c>
      <c r="AK233" s="20">
        <f t="shared" si="41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42"/>
        <v>20183</v>
      </c>
      <c r="AQ233" s="28" t="str">
        <f t="shared" si="43"/>
        <v>20183JPY</v>
      </c>
    </row>
    <row r="234" spans="1:43" s="12" customFormat="1">
      <c r="A234" s="13" t="s">
        <v>51</v>
      </c>
      <c r="B234" s="179">
        <v>2017</v>
      </c>
      <c r="C234" s="179">
        <v>12</v>
      </c>
      <c r="D234" s="39" t="str">
        <f t="shared" si="45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35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36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46"/>
        <v>1450000</v>
      </c>
      <c r="AA234" s="13">
        <v>1.23</v>
      </c>
      <c r="AB234" s="21">
        <f t="shared" si="44"/>
        <v>1524358.9743589745</v>
      </c>
      <c r="AC234" s="185">
        <f t="shared" si="37"/>
        <v>244507.1794871795</v>
      </c>
      <c r="AD234" s="141">
        <v>0.16039999999999999</v>
      </c>
      <c r="AE234" s="186">
        <f t="shared" si="38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39"/>
        <v>34109166.105589926</v>
      </c>
      <c r="AJ234" s="19">
        <f t="shared" si="40"/>
        <v>4642032.7199573703</v>
      </c>
      <c r="AK234" s="20">
        <f t="shared" si="41"/>
        <v>0.13609340977692849</v>
      </c>
      <c r="AL234" s="17"/>
      <c r="AM234" s="17"/>
      <c r="AN234" s="17"/>
      <c r="AO234" s="17" t="s">
        <v>156</v>
      </c>
      <c r="AP234" s="28" t="str">
        <f t="shared" si="42"/>
        <v>20185</v>
      </c>
      <c r="AQ234" s="28" t="str">
        <f t="shared" si="43"/>
        <v>20185RMB</v>
      </c>
    </row>
    <row r="235" spans="1:43" s="12" customFormat="1">
      <c r="A235" s="13" t="s">
        <v>51</v>
      </c>
      <c r="B235" s="179">
        <v>2017</v>
      </c>
      <c r="C235" s="179">
        <v>12</v>
      </c>
      <c r="D235" s="39" t="str">
        <f t="shared" si="45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35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36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46"/>
        <v>900000</v>
      </c>
      <c r="AA235" s="13">
        <v>1.23</v>
      </c>
      <c r="AB235" s="21">
        <f t="shared" si="44"/>
        <v>946153.84615384613</v>
      </c>
      <c r="AC235" s="185">
        <f t="shared" si="37"/>
        <v>151763.07692307691</v>
      </c>
      <c r="AD235" s="141">
        <v>0.16039999999999999</v>
      </c>
      <c r="AE235" s="186">
        <f t="shared" si="38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39"/>
        <v>34109166.105589926</v>
      </c>
      <c r="AJ235" s="19">
        <f t="shared" si="40"/>
        <v>4642032.7199573703</v>
      </c>
      <c r="AK235" s="20">
        <f t="shared" si="41"/>
        <v>0.13609340977692849</v>
      </c>
      <c r="AL235" s="17"/>
      <c r="AM235" s="17"/>
      <c r="AN235" s="17"/>
      <c r="AO235" s="17" t="s">
        <v>156</v>
      </c>
      <c r="AP235" s="28" t="str">
        <f t="shared" si="42"/>
        <v>20185</v>
      </c>
      <c r="AQ235" s="28" t="str">
        <f t="shared" si="43"/>
        <v>20185RMB</v>
      </c>
    </row>
    <row r="236" spans="1:43" s="12" customFormat="1">
      <c r="A236" s="13" t="s">
        <v>51</v>
      </c>
      <c r="B236" s="179">
        <v>2017</v>
      </c>
      <c r="C236" s="179">
        <v>12</v>
      </c>
      <c r="D236" s="39" t="str">
        <f t="shared" si="45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35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36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46"/>
        <v>37200000</v>
      </c>
      <c r="AA236" s="13">
        <v>7.3400000000000007E-2</v>
      </c>
      <c r="AB236" s="21">
        <f t="shared" si="44"/>
        <v>2730480.0000000005</v>
      </c>
      <c r="AC236" s="185">
        <f t="shared" si="37"/>
        <v>327657.60000000003</v>
      </c>
      <c r="AD236" s="141">
        <v>0.12</v>
      </c>
      <c r="AE236" s="186">
        <f t="shared" si="38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39"/>
        <v>34109166.105589926</v>
      </c>
      <c r="AJ236" s="19">
        <f t="shared" si="40"/>
        <v>4642032.7199573703</v>
      </c>
      <c r="AK236" s="20">
        <f t="shared" si="41"/>
        <v>0.13609340977692849</v>
      </c>
      <c r="AL236" s="17"/>
      <c r="AM236" s="17"/>
      <c r="AN236" s="17"/>
      <c r="AO236" s="17"/>
      <c r="AP236" s="28" t="str">
        <f t="shared" si="42"/>
        <v>20185</v>
      </c>
      <c r="AQ236" s="28" t="str">
        <f t="shared" si="43"/>
        <v>20185JPY</v>
      </c>
    </row>
    <row r="237" spans="1:43" s="12" customFormat="1">
      <c r="A237" s="13" t="s">
        <v>51</v>
      </c>
      <c r="B237" s="179">
        <v>2017</v>
      </c>
      <c r="C237" s="179">
        <v>12</v>
      </c>
      <c r="D237" s="39" t="str">
        <f t="shared" si="45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35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36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46"/>
        <v>22527000</v>
      </c>
      <c r="AA237" s="13">
        <v>7.3400000000000007E-2</v>
      </c>
      <c r="AB237" s="21">
        <f t="shared" si="44"/>
        <v>1653481.8</v>
      </c>
      <c r="AC237" s="185">
        <f t="shared" si="37"/>
        <v>198417.81599999999</v>
      </c>
      <c r="AD237" s="141">
        <v>0.12</v>
      </c>
      <c r="AE237" s="186">
        <f t="shared" si="38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39"/>
        <v>34109166.105589926</v>
      </c>
      <c r="AJ237" s="19">
        <f t="shared" si="40"/>
        <v>4642032.7199573703</v>
      </c>
      <c r="AK237" s="20">
        <f t="shared" si="41"/>
        <v>0.13609340977692849</v>
      </c>
      <c r="AL237" s="17"/>
      <c r="AM237" s="17"/>
      <c r="AN237" s="17"/>
      <c r="AO237" s="17"/>
      <c r="AP237" s="28" t="str">
        <f t="shared" si="42"/>
        <v>20185</v>
      </c>
      <c r="AQ237" s="28" t="str">
        <f t="shared" si="43"/>
        <v>20185JPY</v>
      </c>
    </row>
    <row r="238" spans="1:43" s="12" customFormat="1">
      <c r="A238" s="13" t="s">
        <v>51</v>
      </c>
      <c r="B238" s="179">
        <v>2017</v>
      </c>
      <c r="C238" s="179">
        <v>11</v>
      </c>
      <c r="D238" s="39" t="str">
        <f t="shared" si="45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35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36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46"/>
        <v>800000</v>
      </c>
      <c r="AA238" s="13">
        <v>1.23</v>
      </c>
      <c r="AB238" s="21">
        <f t="shared" si="44"/>
        <v>848275.86206896557</v>
      </c>
      <c r="AC238" s="185">
        <f t="shared" si="37"/>
        <v>149975.17241379313</v>
      </c>
      <c r="AD238" s="141">
        <v>0.17680000000000001</v>
      </c>
      <c r="AE238" s="186">
        <f t="shared" si="38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39"/>
        <v>34109166.105589926</v>
      </c>
      <c r="AJ238" s="19">
        <f t="shared" si="40"/>
        <v>4642032.7199573703</v>
      </c>
      <c r="AK238" s="20">
        <f t="shared" si="41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42"/>
        <v>20185</v>
      </c>
      <c r="AQ238" s="28" t="str">
        <f t="shared" si="43"/>
        <v>20185RMB</v>
      </c>
    </row>
    <row r="239" spans="1:43" s="12" customFormat="1">
      <c r="A239" s="13" t="s">
        <v>51</v>
      </c>
      <c r="B239" s="179">
        <v>2017</v>
      </c>
      <c r="C239" s="179">
        <v>11</v>
      </c>
      <c r="D239" s="39" t="str">
        <f t="shared" si="45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35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36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46"/>
        <v>710000</v>
      </c>
      <c r="AA239" s="13">
        <v>1.23</v>
      </c>
      <c r="AB239" s="21">
        <f t="shared" si="44"/>
        <v>752844.82758620696</v>
      </c>
      <c r="AC239" s="185">
        <f t="shared" si="37"/>
        <v>133102.96551724139</v>
      </c>
      <c r="AD239" s="141">
        <v>0.17680000000000001</v>
      </c>
      <c r="AE239" s="186">
        <f t="shared" si="38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39"/>
        <v>34109166.105589926</v>
      </c>
      <c r="AJ239" s="19">
        <f t="shared" si="40"/>
        <v>4642032.7199573703</v>
      </c>
      <c r="AK239" s="20">
        <f t="shared" si="41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42"/>
        <v>20185</v>
      </c>
      <c r="AQ239" s="28" t="str">
        <f t="shared" si="43"/>
        <v>20185RMB</v>
      </c>
    </row>
    <row r="240" spans="1:43" s="12" customFormat="1">
      <c r="A240" s="13" t="s">
        <v>51</v>
      </c>
      <c r="B240" s="179">
        <v>2017</v>
      </c>
      <c r="C240" s="179">
        <v>11</v>
      </c>
      <c r="D240" s="39" t="str">
        <f t="shared" si="45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35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36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46"/>
        <v>37200000</v>
      </c>
      <c r="AA240" s="13">
        <v>7.3400000000000007E-2</v>
      </c>
      <c r="AB240" s="21">
        <f t="shared" si="44"/>
        <v>2730480.0000000005</v>
      </c>
      <c r="AC240" s="185">
        <f t="shared" si="37"/>
        <v>327657.60000000003</v>
      </c>
      <c r="AD240" s="141">
        <v>0.12</v>
      </c>
      <c r="AE240" s="186">
        <f t="shared" si="38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39"/>
        <v>34109166.105589926</v>
      </c>
      <c r="AJ240" s="19">
        <f t="shared" si="40"/>
        <v>4642032.7199573703</v>
      </c>
      <c r="AK240" s="20">
        <f t="shared" si="41"/>
        <v>0.13609340977692849</v>
      </c>
      <c r="AL240" s="17"/>
      <c r="AM240" s="17"/>
      <c r="AN240" s="17"/>
      <c r="AO240" s="17"/>
      <c r="AP240" s="28" t="str">
        <f t="shared" si="42"/>
        <v>20185</v>
      </c>
      <c r="AQ240" s="28" t="str">
        <f t="shared" si="43"/>
        <v>20185JPY</v>
      </c>
    </row>
    <row r="241" spans="1:43" s="12" customFormat="1">
      <c r="A241" s="13" t="s">
        <v>51</v>
      </c>
      <c r="B241" s="179">
        <v>2017</v>
      </c>
      <c r="C241" s="179">
        <v>11</v>
      </c>
      <c r="D241" s="39" t="str">
        <f t="shared" si="45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35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36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46"/>
        <v>22527000</v>
      </c>
      <c r="AA241" s="13">
        <v>7.3400000000000007E-2</v>
      </c>
      <c r="AB241" s="21">
        <f t="shared" si="44"/>
        <v>1653481.8</v>
      </c>
      <c r="AC241" s="185">
        <f t="shared" si="37"/>
        <v>198417.81599999999</v>
      </c>
      <c r="AD241" s="141">
        <v>0.12</v>
      </c>
      <c r="AE241" s="186">
        <f t="shared" si="38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39"/>
        <v>34109166.105589926</v>
      </c>
      <c r="AJ241" s="19">
        <f t="shared" si="40"/>
        <v>4642032.7199573703</v>
      </c>
      <c r="AK241" s="20">
        <f t="shared" si="41"/>
        <v>0.13609340977692849</v>
      </c>
      <c r="AL241" s="17"/>
      <c r="AM241" s="17"/>
      <c r="AN241" s="17"/>
      <c r="AO241" s="17"/>
      <c r="AP241" s="28" t="str">
        <f t="shared" si="42"/>
        <v>20185</v>
      </c>
      <c r="AQ241" s="28" t="str">
        <f t="shared" si="43"/>
        <v>20185JPY</v>
      </c>
    </row>
    <row r="242" spans="1:43" s="12" customFormat="1">
      <c r="A242" s="13" t="s">
        <v>51</v>
      </c>
      <c r="B242" s="179">
        <v>2017</v>
      </c>
      <c r="C242" s="179">
        <v>9</v>
      </c>
      <c r="D242" s="39" t="str">
        <f t="shared" si="45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35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36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46"/>
        <v>9900000</v>
      </c>
      <c r="AA242" s="13">
        <v>7.3400000000000007E-2</v>
      </c>
      <c r="AB242" s="21">
        <f t="shared" si="44"/>
        <v>726660.00000000012</v>
      </c>
      <c r="AC242" s="185">
        <f t="shared" si="37"/>
        <v>84437.892000000007</v>
      </c>
      <c r="AD242" s="141">
        <v>0.1162</v>
      </c>
      <c r="AE242" s="186">
        <f t="shared" si="38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39"/>
        <v>34109166.105589926</v>
      </c>
      <c r="AJ242" s="19">
        <f t="shared" si="40"/>
        <v>4642032.7199573703</v>
      </c>
      <c r="AK242" s="20">
        <f t="shared" si="41"/>
        <v>0.13609340977692849</v>
      </c>
      <c r="AL242" s="17"/>
      <c r="AM242" s="17"/>
      <c r="AN242" s="17"/>
      <c r="AO242" s="17"/>
      <c r="AP242" s="28" t="str">
        <f t="shared" si="42"/>
        <v>20185</v>
      </c>
      <c r="AQ242" s="28" t="str">
        <f t="shared" si="43"/>
        <v>20185JPY</v>
      </c>
    </row>
    <row r="243" spans="1:43" s="12" customFormat="1">
      <c r="A243" s="13" t="s">
        <v>51</v>
      </c>
      <c r="B243" s="179">
        <v>2017</v>
      </c>
      <c r="C243" s="179">
        <v>5</v>
      </c>
      <c r="D243" s="39" t="str">
        <f t="shared" si="45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35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36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46"/>
        <v>29000001</v>
      </c>
      <c r="AA243" s="13">
        <v>7.0300000000000001E-2</v>
      </c>
      <c r="AB243" s="21">
        <f t="shared" si="44"/>
        <v>2038700.0703</v>
      </c>
      <c r="AC243" s="185">
        <f t="shared" si="37"/>
        <v>244644.008436</v>
      </c>
      <c r="AD243" s="141">
        <v>0.12</v>
      </c>
      <c r="AE243" s="186">
        <f t="shared" si="38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39"/>
        <v>468573419.10712183</v>
      </c>
      <c r="AJ243" s="19">
        <f t="shared" si="40"/>
        <v>55829466.862621114</v>
      </c>
      <c r="AK243" s="20">
        <f t="shared" si="41"/>
        <v>0.11914774629983395</v>
      </c>
      <c r="AL243" s="17"/>
      <c r="AM243" s="17"/>
      <c r="AN243" s="17"/>
      <c r="AO243" s="17"/>
      <c r="AP243" s="28" t="str">
        <f t="shared" si="42"/>
        <v>CancelCancel</v>
      </c>
      <c r="AQ243" s="28" t="str">
        <f t="shared" si="43"/>
        <v>CancelCancelJPY</v>
      </c>
    </row>
    <row r="244" spans="1:43" s="12" customFormat="1">
      <c r="A244" s="13" t="s">
        <v>28</v>
      </c>
      <c r="B244" s="179">
        <v>2018</v>
      </c>
      <c r="C244" s="179">
        <v>4</v>
      </c>
      <c r="D244" s="39" t="str">
        <f t="shared" si="45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35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36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46"/>
        <v>508000</v>
      </c>
      <c r="AA244" s="13">
        <v>1.23</v>
      </c>
      <c r="AB244" s="21">
        <f t="shared" si="44"/>
        <v>534051.282051282</v>
      </c>
      <c r="AC244" s="185">
        <f t="shared" si="37"/>
        <v>62323.784615384611</v>
      </c>
      <c r="AD244" s="141">
        <v>0.1167</v>
      </c>
      <c r="AE244" s="186">
        <f t="shared" si="38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39"/>
        <v>29288201.60307692</v>
      </c>
      <c r="AJ244" s="19">
        <f t="shared" si="40"/>
        <v>3870159.1769246156</v>
      </c>
      <c r="AK244" s="20">
        <f t="shared" si="41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42"/>
        <v>20184</v>
      </c>
      <c r="AQ244" s="28" t="str">
        <f t="shared" si="43"/>
        <v>20184RMB</v>
      </c>
    </row>
    <row r="245" spans="1:43" s="12" customFormat="1">
      <c r="A245" s="13" t="s">
        <v>28</v>
      </c>
      <c r="B245" s="179">
        <v>2018</v>
      </c>
      <c r="C245" s="179">
        <v>4</v>
      </c>
      <c r="D245" s="39" t="str">
        <f t="shared" si="45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35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36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46"/>
        <v>870600</v>
      </c>
      <c r="AA245" s="13">
        <v>1.23</v>
      </c>
      <c r="AB245" s="21">
        <f t="shared" si="44"/>
        <v>915246.15384615387</v>
      </c>
      <c r="AC245" s="185">
        <f t="shared" si="37"/>
        <v>115137.96615384615</v>
      </c>
      <c r="AD245" s="141">
        <v>0.1258</v>
      </c>
      <c r="AE245" s="186">
        <f t="shared" si="38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39"/>
        <v>29288201.60307692</v>
      </c>
      <c r="AJ245" s="19">
        <f t="shared" si="40"/>
        <v>3870159.1769246156</v>
      </c>
      <c r="AK245" s="20">
        <f t="shared" si="41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42"/>
        <v>20184</v>
      </c>
      <c r="AQ245" s="28" t="str">
        <f t="shared" si="43"/>
        <v>20184RMB</v>
      </c>
    </row>
    <row r="246" spans="1:43" s="12" customFormat="1">
      <c r="A246" s="13" t="s">
        <v>28</v>
      </c>
      <c r="B246" s="179">
        <v>2018</v>
      </c>
      <c r="C246" s="179">
        <v>4</v>
      </c>
      <c r="D246" s="39" t="str">
        <f t="shared" si="45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35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36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46"/>
        <v>595000</v>
      </c>
      <c r="AA246" s="13">
        <v>1.23</v>
      </c>
      <c r="AB246" s="21">
        <f t="shared" si="44"/>
        <v>625512.8205128205</v>
      </c>
      <c r="AC246" s="185">
        <f t="shared" si="37"/>
        <v>79189.923076923063</v>
      </c>
      <c r="AD246" s="141">
        <v>0.12659999999999999</v>
      </c>
      <c r="AE246" s="186">
        <f t="shared" si="38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39"/>
        <v>29288201.60307692</v>
      </c>
      <c r="AJ246" s="19">
        <f t="shared" si="40"/>
        <v>3870159.1769246156</v>
      </c>
      <c r="AK246" s="20">
        <f t="shared" si="41"/>
        <v>0.13214055370740244</v>
      </c>
      <c r="AL246" s="17"/>
      <c r="AM246" s="17"/>
      <c r="AN246" s="17"/>
      <c r="AO246" s="17"/>
      <c r="AP246" s="28" t="str">
        <f t="shared" si="42"/>
        <v>20184</v>
      </c>
      <c r="AQ246" s="28" t="str">
        <f t="shared" si="43"/>
        <v>20184RMB</v>
      </c>
    </row>
    <row r="247" spans="1:43" s="12" customFormat="1">
      <c r="A247" s="13" t="s">
        <v>28</v>
      </c>
      <c r="B247" s="179">
        <v>2018</v>
      </c>
      <c r="C247" s="179">
        <v>4</v>
      </c>
      <c r="D247" s="39" t="str">
        <f t="shared" si="45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35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36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46"/>
        <v>31600000</v>
      </c>
      <c r="AA247" s="13">
        <v>7.2099999999999997E-2</v>
      </c>
      <c r="AB247" s="21">
        <f t="shared" si="44"/>
        <v>2278360</v>
      </c>
      <c r="AC247" s="185">
        <f t="shared" si="37"/>
        <v>306211.58399999997</v>
      </c>
      <c r="AD247" s="141">
        <v>0.13439999999999999</v>
      </c>
      <c r="AE247" s="186">
        <f t="shared" si="38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39"/>
        <v>26754147.763010345</v>
      </c>
      <c r="AJ247" s="19">
        <f t="shared" si="40"/>
        <v>3429137.9965357971</v>
      </c>
      <c r="AK247" s="20">
        <f t="shared" si="41"/>
        <v>0.12817220069617924</v>
      </c>
      <c r="AL247" s="17"/>
      <c r="AM247" s="17"/>
      <c r="AN247" s="17"/>
      <c r="AO247" s="17"/>
      <c r="AP247" s="28" t="str">
        <f t="shared" si="42"/>
        <v>20188</v>
      </c>
      <c r="AQ247" s="28" t="str">
        <f t="shared" si="43"/>
        <v>20188JPY</v>
      </c>
    </row>
    <row r="248" spans="1:43" s="12" customFormat="1">
      <c r="A248" s="13" t="s">
        <v>28</v>
      </c>
      <c r="B248" s="179">
        <v>2018</v>
      </c>
      <c r="C248" s="179">
        <v>4</v>
      </c>
      <c r="D248" s="39" t="str">
        <f t="shared" si="45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35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36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46"/>
        <v>23880000</v>
      </c>
      <c r="AA248" s="13">
        <v>7.2099999999999997E-2</v>
      </c>
      <c r="AB248" s="21">
        <f t="shared" si="44"/>
        <v>1721748</v>
      </c>
      <c r="AC248" s="185">
        <f t="shared" si="37"/>
        <v>275479.67999999999</v>
      </c>
      <c r="AD248" s="141">
        <v>0.16</v>
      </c>
      <c r="AE248" s="186">
        <f t="shared" si="38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39"/>
        <v>26754147.763010345</v>
      </c>
      <c r="AJ248" s="19">
        <f t="shared" si="40"/>
        <v>3429137.9965357971</v>
      </c>
      <c r="AK248" s="20">
        <f t="shared" si="41"/>
        <v>0.12817220069617924</v>
      </c>
      <c r="AL248" s="17"/>
      <c r="AM248" s="17"/>
      <c r="AN248" s="17"/>
      <c r="AO248" s="17"/>
      <c r="AP248" s="28" t="str">
        <f t="shared" si="42"/>
        <v>20188</v>
      </c>
      <c r="AQ248" s="28" t="str">
        <f t="shared" si="43"/>
        <v>20188JPY</v>
      </c>
    </row>
    <row r="249" spans="1:43" s="12" customFormat="1">
      <c r="A249" s="13" t="s">
        <v>28</v>
      </c>
      <c r="B249" s="179">
        <v>2018</v>
      </c>
      <c r="C249" s="179">
        <v>4</v>
      </c>
      <c r="D249" s="39" t="str">
        <f t="shared" si="45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35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36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46"/>
        <v>30000000</v>
      </c>
      <c r="AA249" s="13">
        <v>7.0400000000000004E-2</v>
      </c>
      <c r="AB249" s="21">
        <f t="shared" si="44"/>
        <v>2112000</v>
      </c>
      <c r="AC249" s="185">
        <f t="shared" si="37"/>
        <v>337920</v>
      </c>
      <c r="AD249" s="141">
        <v>0.16</v>
      </c>
      <c r="AE249" s="186">
        <f t="shared" si="38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39"/>
        <v>29840797.698275868</v>
      </c>
      <c r="AJ249" s="19">
        <f t="shared" si="40"/>
        <v>3940167.6555448268</v>
      </c>
      <c r="AK249" s="20">
        <f t="shared" si="41"/>
        <v>0.13203962224416274</v>
      </c>
      <c r="AL249" s="17"/>
      <c r="AM249" s="17"/>
      <c r="AN249" s="17"/>
      <c r="AO249" s="17"/>
      <c r="AP249" s="28" t="str">
        <f t="shared" si="42"/>
        <v>201812</v>
      </c>
      <c r="AQ249" s="28" t="str">
        <f t="shared" si="43"/>
        <v>201812JPY</v>
      </c>
    </row>
    <row r="250" spans="1:43" s="12" customFormat="1">
      <c r="A250" s="13" t="s">
        <v>28</v>
      </c>
      <c r="B250" s="179">
        <v>2018</v>
      </c>
      <c r="C250" s="179">
        <v>4</v>
      </c>
      <c r="D250" s="39" t="str">
        <f t="shared" si="45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35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36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46"/>
        <v>540000</v>
      </c>
      <c r="AA250" s="13">
        <v>1.18</v>
      </c>
      <c r="AB250" s="21">
        <f t="shared" si="44"/>
        <v>549310.3448275862</v>
      </c>
      <c r="AC250" s="185">
        <f t="shared" si="37"/>
        <v>70586.379310344826</v>
      </c>
      <c r="AD250" s="141">
        <v>0.1285</v>
      </c>
      <c r="AE250" s="186">
        <f t="shared" si="38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39"/>
        <v>29946107.503386207</v>
      </c>
      <c r="AJ250" s="19">
        <f t="shared" si="40"/>
        <v>3987206.4954923098</v>
      </c>
      <c r="AK250" s="20">
        <f t="shared" si="41"/>
        <v>0.13314606898547499</v>
      </c>
      <c r="AL250" s="17"/>
      <c r="AM250" s="17"/>
      <c r="AN250" s="17"/>
      <c r="AO250" s="17"/>
      <c r="AP250" s="28" t="str">
        <f t="shared" si="42"/>
        <v>20187</v>
      </c>
      <c r="AQ250" s="28" t="str">
        <f t="shared" si="43"/>
        <v>20187RMB</v>
      </c>
    </row>
    <row r="251" spans="1:43" s="12" customFormat="1">
      <c r="A251" s="13" t="s">
        <v>28</v>
      </c>
      <c r="B251" s="179">
        <v>2018</v>
      </c>
      <c r="C251" s="179">
        <v>4</v>
      </c>
      <c r="D251" s="39" t="str">
        <f t="shared" si="45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35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36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46"/>
        <v>834000</v>
      </c>
      <c r="AA251" s="13">
        <v>1.18</v>
      </c>
      <c r="AB251" s="21">
        <f t="shared" si="44"/>
        <v>848379.31034482759</v>
      </c>
      <c r="AC251" s="185">
        <f t="shared" si="37"/>
        <v>120469.86206896551</v>
      </c>
      <c r="AD251" s="141">
        <v>0.14199999999999999</v>
      </c>
      <c r="AE251" s="186">
        <f t="shared" si="38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39"/>
        <v>29946107.503386207</v>
      </c>
      <c r="AJ251" s="19">
        <f t="shared" si="40"/>
        <v>3987206.4954923098</v>
      </c>
      <c r="AK251" s="20">
        <f t="shared" si="41"/>
        <v>0.13314606898547499</v>
      </c>
      <c r="AL251" s="17"/>
      <c r="AM251" s="17"/>
      <c r="AN251" s="17"/>
      <c r="AO251" s="17"/>
      <c r="AP251" s="28" t="str">
        <f t="shared" si="42"/>
        <v>20187</v>
      </c>
      <c r="AQ251" s="28" t="str">
        <f t="shared" si="43"/>
        <v>20187RMB</v>
      </c>
    </row>
    <row r="252" spans="1:43" s="12" customFormat="1">
      <c r="A252" s="13" t="s">
        <v>28</v>
      </c>
      <c r="B252" s="179">
        <v>2018</v>
      </c>
      <c r="C252" s="179">
        <v>4</v>
      </c>
      <c r="D252" s="39" t="str">
        <f t="shared" si="45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35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36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46"/>
        <v>891952</v>
      </c>
      <c r="AA252" s="13">
        <v>1.18</v>
      </c>
      <c r="AB252" s="21">
        <f t="shared" si="44"/>
        <v>907330.48275862075</v>
      </c>
      <c r="AC252" s="185">
        <f t="shared" si="37"/>
        <v>119949.08982068967</v>
      </c>
      <c r="AD252" s="141">
        <v>0.13220000000000001</v>
      </c>
      <c r="AE252" s="186">
        <f t="shared" si="38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39"/>
        <v>29946107.503386207</v>
      </c>
      <c r="AJ252" s="19">
        <f t="shared" si="40"/>
        <v>3987206.4954923098</v>
      </c>
      <c r="AK252" s="20">
        <f t="shared" si="41"/>
        <v>0.13314606898547499</v>
      </c>
      <c r="AL252" s="17"/>
      <c r="AM252" s="17"/>
      <c r="AN252" s="17"/>
      <c r="AO252" s="17"/>
      <c r="AP252" s="28" t="str">
        <f t="shared" si="42"/>
        <v>20187</v>
      </c>
      <c r="AQ252" s="28" t="str">
        <f t="shared" si="43"/>
        <v>20187RMB</v>
      </c>
    </row>
    <row r="253" spans="1:43" s="12" customFormat="1">
      <c r="A253" s="13" t="s">
        <v>28</v>
      </c>
      <c r="B253" s="179">
        <v>2018</v>
      </c>
      <c r="C253" s="179">
        <v>4</v>
      </c>
      <c r="D253" s="39" t="str">
        <f t="shared" si="45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35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36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46"/>
        <v>1168048</v>
      </c>
      <c r="AA253" s="13">
        <v>1.18</v>
      </c>
      <c r="AB253" s="21">
        <f t="shared" si="44"/>
        <v>1188186.7586206896</v>
      </c>
      <c r="AC253" s="185">
        <f t="shared" si="37"/>
        <v>157078.28948965517</v>
      </c>
      <c r="AD253" s="141">
        <v>0.13220000000000001</v>
      </c>
      <c r="AE253" s="186">
        <f t="shared" si="38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39"/>
        <v>29946107.503386207</v>
      </c>
      <c r="AJ253" s="19">
        <f t="shared" si="40"/>
        <v>3987206.4954923098</v>
      </c>
      <c r="AK253" s="20">
        <f t="shared" si="41"/>
        <v>0.13314606898547499</v>
      </c>
      <c r="AL253" s="17"/>
      <c r="AM253" s="17"/>
      <c r="AN253" s="17"/>
      <c r="AO253" s="17"/>
      <c r="AP253" s="28" t="str">
        <f t="shared" si="42"/>
        <v>20187</v>
      </c>
      <c r="AQ253" s="28" t="str">
        <f t="shared" si="43"/>
        <v>20187RMB</v>
      </c>
    </row>
    <row r="254" spans="1:43" s="12" customFormat="1">
      <c r="A254" s="13" t="s">
        <v>28</v>
      </c>
      <c r="B254" s="179">
        <v>2018</v>
      </c>
      <c r="C254" s="179">
        <v>4</v>
      </c>
      <c r="D254" s="39" t="str">
        <f t="shared" si="45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35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36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46"/>
        <v>2612000</v>
      </c>
      <c r="AA254" s="13">
        <v>1.18</v>
      </c>
      <c r="AB254" s="21">
        <f t="shared" si="44"/>
        <v>2657034.4827586203</v>
      </c>
      <c r="AC254" s="185">
        <f t="shared" si="37"/>
        <v>254543.90344827581</v>
      </c>
      <c r="AD254" s="141">
        <v>9.5799999999999996E-2</v>
      </c>
      <c r="AE254" s="186">
        <f t="shared" si="38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39"/>
        <v>29946107.503386207</v>
      </c>
      <c r="AJ254" s="19">
        <f t="shared" si="40"/>
        <v>3987206.4954923098</v>
      </c>
      <c r="AK254" s="20">
        <f t="shared" si="41"/>
        <v>0.13314606898547499</v>
      </c>
      <c r="AL254" s="17"/>
      <c r="AM254" s="17"/>
      <c r="AN254" s="17"/>
      <c r="AO254" s="17"/>
      <c r="AP254" s="28" t="str">
        <f t="shared" si="42"/>
        <v>20187</v>
      </c>
      <c r="AQ254" s="28" t="str">
        <f t="shared" si="43"/>
        <v>20187RMB</v>
      </c>
    </row>
    <row r="255" spans="1:43" s="12" customFormat="1">
      <c r="A255" s="13" t="s">
        <v>28</v>
      </c>
      <c r="B255" s="179">
        <v>2018</v>
      </c>
      <c r="C255" s="179">
        <v>4</v>
      </c>
      <c r="D255" s="39" t="str">
        <f t="shared" si="45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35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36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46"/>
        <v>23400000</v>
      </c>
      <c r="AA255" s="13">
        <v>7.22E-2</v>
      </c>
      <c r="AB255" s="21">
        <f t="shared" si="44"/>
        <v>1689480</v>
      </c>
      <c r="AC255" s="185">
        <f t="shared" si="37"/>
        <v>227066.11199999999</v>
      </c>
      <c r="AD255" s="141">
        <v>0.13439999999999999</v>
      </c>
      <c r="AE255" s="186">
        <f t="shared" si="38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39"/>
        <v>29946107.503386207</v>
      </c>
      <c r="AJ255" s="19">
        <f t="shared" si="40"/>
        <v>3987206.4954923098</v>
      </c>
      <c r="AK255" s="20">
        <f t="shared" si="41"/>
        <v>0.13314606898547499</v>
      </c>
      <c r="AL255" s="17"/>
      <c r="AM255" s="17"/>
      <c r="AN255" s="17"/>
      <c r="AO255" s="17"/>
      <c r="AP255" s="28" t="str">
        <f t="shared" si="42"/>
        <v>20187</v>
      </c>
      <c r="AQ255" s="28" t="str">
        <f t="shared" si="43"/>
        <v>20187JPY</v>
      </c>
    </row>
    <row r="256" spans="1:43" s="12" customFormat="1">
      <c r="A256" s="13" t="s">
        <v>28</v>
      </c>
      <c r="B256" s="179">
        <v>2018</v>
      </c>
      <c r="C256" s="179">
        <v>4</v>
      </c>
      <c r="D256" s="39" t="str">
        <f t="shared" si="45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35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36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46"/>
        <v>17580000</v>
      </c>
      <c r="AA256" s="13">
        <v>7.22E-2</v>
      </c>
      <c r="AB256" s="21">
        <f t="shared" si="44"/>
        <v>1269276</v>
      </c>
      <c r="AC256" s="185">
        <f t="shared" si="37"/>
        <v>160055.70359999998</v>
      </c>
      <c r="AD256" s="141">
        <v>0.12609999999999999</v>
      </c>
      <c r="AE256" s="186">
        <f t="shared" si="38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39"/>
        <v>29946107.503386207</v>
      </c>
      <c r="AJ256" s="19">
        <f t="shared" si="40"/>
        <v>3987206.4954923098</v>
      </c>
      <c r="AK256" s="20">
        <f t="shared" si="41"/>
        <v>0.13314606898547499</v>
      </c>
      <c r="AL256" s="17"/>
      <c r="AM256" s="17"/>
      <c r="AN256" s="17"/>
      <c r="AO256" s="17"/>
      <c r="AP256" s="28" t="str">
        <f t="shared" si="42"/>
        <v>20187</v>
      </c>
      <c r="AQ256" s="28" t="str">
        <f t="shared" si="43"/>
        <v>20187JPY</v>
      </c>
    </row>
    <row r="257" spans="1:43" s="12" customFormat="1">
      <c r="A257" s="13" t="s">
        <v>28</v>
      </c>
      <c r="B257" s="179">
        <v>2018</v>
      </c>
      <c r="C257" s="179">
        <v>4</v>
      </c>
      <c r="D257" s="39" t="str">
        <f t="shared" si="45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35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36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46"/>
        <v>965000</v>
      </c>
      <c r="AA257" s="13">
        <v>1.23</v>
      </c>
      <c r="AB257" s="21">
        <f t="shared" si="44"/>
        <v>1023232.7586206897</v>
      </c>
      <c r="AC257" s="185">
        <f t="shared" si="37"/>
        <v>122890.25431034484</v>
      </c>
      <c r="AD257" s="141">
        <v>0.1201</v>
      </c>
      <c r="AE257" s="186">
        <f t="shared" si="38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39"/>
        <v>24398045.860453524</v>
      </c>
      <c r="AJ257" s="19">
        <f t="shared" si="40"/>
        <v>3478417.4064663453</v>
      </c>
      <c r="AK257" s="20">
        <f t="shared" si="41"/>
        <v>0.14256950849102498</v>
      </c>
      <c r="AL257" s="17"/>
      <c r="AM257" s="17"/>
      <c r="AN257" s="17"/>
      <c r="AO257" s="17" t="s">
        <v>203</v>
      </c>
      <c r="AP257" s="28" t="str">
        <f t="shared" si="42"/>
        <v>20186</v>
      </c>
      <c r="AQ257" s="28" t="str">
        <f t="shared" si="43"/>
        <v>20186RMB</v>
      </c>
    </row>
    <row r="258" spans="1:43" s="12" customFormat="1">
      <c r="A258" s="13" t="s">
        <v>28</v>
      </c>
      <c r="B258" s="179">
        <v>2018</v>
      </c>
      <c r="C258" s="179">
        <v>4</v>
      </c>
      <c r="D258" s="39" t="str">
        <f t="shared" si="45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48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46"/>
        <v>500000</v>
      </c>
      <c r="AA258" s="13">
        <v>1.23</v>
      </c>
      <c r="AB258" s="21">
        <f t="shared" si="44"/>
        <v>530172.41379310342</v>
      </c>
      <c r="AC258" s="185">
        <f t="shared" ref="AC258:AC321" si="49">IF(R258&lt;&gt;"",AB258*AD258,"")</f>
        <v>74966.379310344826</v>
      </c>
      <c r="AD258" s="141">
        <v>0.1414</v>
      </c>
      <c r="AE258" s="186">
        <f t="shared" ref="AE258:AE321" si="50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51">IF(P258="C66 SERVICE","",SUMIFS(AB:AB,F:F,F258,G:G,G258,E:E,E258))</f>
        <v>24398045.860453524</v>
      </c>
      <c r="AJ258" s="19">
        <f t="shared" ref="AJ258:AJ321" si="52">IF(P258="C66 SERVICE","",SUMIFS(AC:AC,F:F,F258,G:G,G258,E:E,E258))</f>
        <v>3478417.4064663453</v>
      </c>
      <c r="AK258" s="20">
        <f t="shared" ref="AK258:AK321" si="53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54">IF(F258="","",F258&amp;G258)</f>
        <v>20186</v>
      </c>
      <c r="AQ258" s="28" t="str">
        <f t="shared" ref="AQ258:AQ321" si="55">IF(W258="","",F258&amp;G258&amp;W258)</f>
        <v>20186RMB</v>
      </c>
    </row>
    <row r="259" spans="1:43" s="12" customFormat="1">
      <c r="A259" s="13" t="s">
        <v>28</v>
      </c>
      <c r="B259" s="179">
        <v>2018</v>
      </c>
      <c r="C259" s="179">
        <v>4</v>
      </c>
      <c r="D259" s="39" t="str">
        <f t="shared" si="45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47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48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46"/>
        <v>599000</v>
      </c>
      <c r="AA259" s="13">
        <v>1.23</v>
      </c>
      <c r="AB259" s="21">
        <f t="shared" si="44"/>
        <v>635146.55172413797</v>
      </c>
      <c r="AC259" s="185">
        <f t="shared" si="49"/>
        <v>92096.25</v>
      </c>
      <c r="AD259" s="141">
        <v>0.14499999999999999</v>
      </c>
      <c r="AE259" s="186">
        <f t="shared" si="50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51"/>
        <v>24398045.860453524</v>
      </c>
      <c r="AJ259" s="19">
        <f t="shared" si="52"/>
        <v>3478417.4064663453</v>
      </c>
      <c r="AK259" s="20">
        <f t="shared" si="53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54"/>
        <v>20186</v>
      </c>
      <c r="AQ259" s="28" t="str">
        <f t="shared" si="55"/>
        <v>20186RMB</v>
      </c>
    </row>
    <row r="260" spans="1:43" s="12" customFormat="1">
      <c r="A260" s="13" t="s">
        <v>28</v>
      </c>
      <c r="B260" s="179">
        <v>2018</v>
      </c>
      <c r="C260" s="179">
        <v>4</v>
      </c>
      <c r="D260" s="39" t="str">
        <f t="shared" si="45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47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48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46"/>
        <v>1560000</v>
      </c>
      <c r="AA260" s="13">
        <v>1.23</v>
      </c>
      <c r="AB260" s="21">
        <f t="shared" si="44"/>
        <v>1654137.931034483</v>
      </c>
      <c r="AC260" s="185">
        <f t="shared" si="49"/>
        <v>279880.13793103449</v>
      </c>
      <c r="AD260" s="141">
        <v>0.16919999999999999</v>
      </c>
      <c r="AE260" s="186">
        <f t="shared" si="50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51"/>
        <v>24398045.860453524</v>
      </c>
      <c r="AJ260" s="19">
        <f t="shared" si="52"/>
        <v>3478417.4064663453</v>
      </c>
      <c r="AK260" s="20">
        <f t="shared" si="53"/>
        <v>0.14256950849102498</v>
      </c>
      <c r="AL260" s="17"/>
      <c r="AM260" s="17"/>
      <c r="AN260" s="17"/>
      <c r="AO260" s="17"/>
      <c r="AP260" s="28" t="str">
        <f t="shared" si="54"/>
        <v>20186</v>
      </c>
      <c r="AQ260" s="28" t="str">
        <f t="shared" si="55"/>
        <v>20186RMB</v>
      </c>
    </row>
    <row r="261" spans="1:43" s="12" customFormat="1">
      <c r="A261" s="13" t="s">
        <v>28</v>
      </c>
      <c r="B261" s="179">
        <v>2018</v>
      </c>
      <c r="C261" s="179">
        <v>4</v>
      </c>
      <c r="D261" s="39" t="str">
        <f t="shared" si="45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47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48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46"/>
        <v>9330000</v>
      </c>
      <c r="AA261" s="13">
        <v>7.3599999999999999E-2</v>
      </c>
      <c r="AB261" s="21">
        <f t="shared" si="44"/>
        <v>686688</v>
      </c>
      <c r="AC261" s="185">
        <f t="shared" si="49"/>
        <v>113166.18240000001</v>
      </c>
      <c r="AD261" s="141">
        <v>0.1648</v>
      </c>
      <c r="AE261" s="186">
        <f t="shared" si="50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51"/>
        <v>24398045.860453524</v>
      </c>
      <c r="AJ261" s="19">
        <f t="shared" si="52"/>
        <v>3478417.4064663453</v>
      </c>
      <c r="AK261" s="20">
        <f t="shared" si="53"/>
        <v>0.14256950849102498</v>
      </c>
      <c r="AL261" s="17"/>
      <c r="AM261" s="17"/>
      <c r="AN261" s="17"/>
      <c r="AO261" s="17"/>
      <c r="AP261" s="28" t="str">
        <f t="shared" si="54"/>
        <v>20186</v>
      </c>
      <c r="AQ261" s="28" t="str">
        <f t="shared" si="55"/>
        <v>20186JPY</v>
      </c>
    </row>
    <row r="262" spans="1:43" s="12" customFormat="1">
      <c r="A262" s="13" t="s">
        <v>28</v>
      </c>
      <c r="B262" s="179">
        <v>2018</v>
      </c>
      <c r="C262" s="179">
        <v>4</v>
      </c>
      <c r="D262" s="39" t="str">
        <f t="shared" si="45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47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48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46"/>
        <v>9651240</v>
      </c>
      <c r="AA262" s="13">
        <v>7.3599999999999999E-2</v>
      </c>
      <c r="AB262" s="21">
        <f t="shared" si="44"/>
        <v>710331.26399999997</v>
      </c>
      <c r="AC262" s="185">
        <f t="shared" si="49"/>
        <v>127291.3625088</v>
      </c>
      <c r="AD262" s="141">
        <v>0.1792</v>
      </c>
      <c r="AE262" s="186">
        <f t="shared" si="50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51"/>
        <v>24398045.860453524</v>
      </c>
      <c r="AJ262" s="19">
        <f t="shared" si="52"/>
        <v>3478417.4064663453</v>
      </c>
      <c r="AK262" s="20">
        <f t="shared" si="53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54"/>
        <v>20186</v>
      </c>
      <c r="AQ262" s="28" t="str">
        <f t="shared" si="55"/>
        <v>20186JPY</v>
      </c>
    </row>
    <row r="263" spans="1:43" s="12" customFormat="1">
      <c r="A263" s="13" t="s">
        <v>28</v>
      </c>
      <c r="B263" s="179">
        <v>2018</v>
      </c>
      <c r="C263" s="179">
        <v>4</v>
      </c>
      <c r="D263" s="39" t="str">
        <f t="shared" si="45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47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48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46"/>
        <v>550000</v>
      </c>
      <c r="AA263" s="13">
        <v>1.23</v>
      </c>
      <c r="AB263" s="21">
        <f t="shared" si="44"/>
        <v>583189.6551724138</v>
      </c>
      <c r="AC263" s="185">
        <f t="shared" si="49"/>
        <v>72198.879310344826</v>
      </c>
      <c r="AD263" s="141">
        <v>0.12379999999999999</v>
      </c>
      <c r="AE263" s="186">
        <f t="shared" si="50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51"/>
        <v>34109166.105589926</v>
      </c>
      <c r="AJ263" s="19">
        <f t="shared" si="52"/>
        <v>4642032.7199573703</v>
      </c>
      <c r="AK263" s="20">
        <f t="shared" si="53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54"/>
        <v>20185</v>
      </c>
      <c r="AQ263" s="28" t="str">
        <f t="shared" si="55"/>
        <v>20185RMB</v>
      </c>
    </row>
    <row r="264" spans="1:43" s="12" customFormat="1">
      <c r="A264" s="13" t="s">
        <v>28</v>
      </c>
      <c r="B264" s="179">
        <v>2018</v>
      </c>
      <c r="C264" s="179">
        <v>4</v>
      </c>
      <c r="D264" s="39" t="str">
        <f t="shared" si="45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47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48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46"/>
        <v>1035500</v>
      </c>
      <c r="AA264" s="13">
        <v>1.23</v>
      </c>
      <c r="AB264" s="21">
        <f t="shared" si="44"/>
        <v>1097987.0689655175</v>
      </c>
      <c r="AC264" s="185">
        <f t="shared" si="49"/>
        <v>136699.39008620693</v>
      </c>
      <c r="AD264" s="141">
        <v>0.1245</v>
      </c>
      <c r="AE264" s="186">
        <f t="shared" si="50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51"/>
        <v>34109166.105589926</v>
      </c>
      <c r="AJ264" s="19">
        <f t="shared" si="52"/>
        <v>4642032.7199573703</v>
      </c>
      <c r="AK264" s="20">
        <f t="shared" si="53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54"/>
        <v>20185</v>
      </c>
      <c r="AQ264" s="28" t="str">
        <f t="shared" si="55"/>
        <v>20185RMB</v>
      </c>
    </row>
    <row r="265" spans="1:43" s="12" customFormat="1">
      <c r="A265" s="13" t="s">
        <v>28</v>
      </c>
      <c r="B265" s="179">
        <v>2018</v>
      </c>
      <c r="C265" s="179">
        <v>4</v>
      </c>
      <c r="D265" s="39" t="str">
        <f t="shared" si="45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47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48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46"/>
        <v>440339</v>
      </c>
      <c r="AA265" s="13">
        <v>1.23</v>
      </c>
      <c r="AB265" s="21">
        <f t="shared" si="44"/>
        <v>466911.18103448278</v>
      </c>
      <c r="AC265" s="185">
        <f t="shared" si="49"/>
        <v>57710.22197586207</v>
      </c>
      <c r="AD265" s="141">
        <v>0.1236</v>
      </c>
      <c r="AE265" s="186">
        <f t="shared" si="50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51"/>
        <v>34109166.105589926</v>
      </c>
      <c r="AJ265" s="19">
        <f t="shared" si="52"/>
        <v>4642032.7199573703</v>
      </c>
      <c r="AK265" s="20">
        <f t="shared" si="53"/>
        <v>0.13609340977692849</v>
      </c>
      <c r="AL265" s="17"/>
      <c r="AM265" s="17"/>
      <c r="AN265" s="17"/>
      <c r="AO265" s="17"/>
      <c r="AP265" s="28" t="str">
        <f t="shared" si="54"/>
        <v>20185</v>
      </c>
      <c r="AQ265" s="28" t="str">
        <f t="shared" si="55"/>
        <v>20185RMB</v>
      </c>
    </row>
    <row r="266" spans="1:43" s="12" customFormat="1">
      <c r="A266" s="13" t="s">
        <v>28</v>
      </c>
      <c r="B266" s="179">
        <v>2018</v>
      </c>
      <c r="C266" s="179">
        <v>4</v>
      </c>
      <c r="D266" s="39" t="str">
        <f t="shared" si="45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47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48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46"/>
        <v>9611403</v>
      </c>
      <c r="AA266" s="13">
        <v>7.3400000000000007E-2</v>
      </c>
      <c r="AB266" s="21">
        <f t="shared" ref="AB266:AB329" si="56">IF(AND(R266&lt;&gt;"C66",R266&lt;&gt;""),Z266/Y266*AA266,"")</f>
        <v>705476.98020000011</v>
      </c>
      <c r="AC266" s="185">
        <f t="shared" si="49"/>
        <v>116121.51094092001</v>
      </c>
      <c r="AD266" s="141">
        <v>0.1646</v>
      </c>
      <c r="AE266" s="186">
        <f t="shared" si="50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51"/>
        <v>34109166.105589926</v>
      </c>
      <c r="AJ266" s="19">
        <f t="shared" si="52"/>
        <v>4642032.7199573703</v>
      </c>
      <c r="AK266" s="20">
        <f t="shared" si="53"/>
        <v>0.13609340977692849</v>
      </c>
      <c r="AL266" s="17"/>
      <c r="AM266" s="17"/>
      <c r="AN266" s="17"/>
      <c r="AO266" s="17"/>
      <c r="AP266" s="28" t="str">
        <f t="shared" si="54"/>
        <v>20185</v>
      </c>
      <c r="AQ266" s="28" t="str">
        <f t="shared" si="55"/>
        <v>20185JPY</v>
      </c>
    </row>
    <row r="267" spans="1:43" s="12" customFormat="1">
      <c r="A267" s="13" t="s">
        <v>28</v>
      </c>
      <c r="B267" s="179">
        <v>2018</v>
      </c>
      <c r="C267" s="179">
        <v>4</v>
      </c>
      <c r="D267" s="39" t="str">
        <f t="shared" si="45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47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48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46"/>
        <v>650000</v>
      </c>
      <c r="AA267" s="13">
        <v>1.23</v>
      </c>
      <c r="AB267" s="21">
        <f t="shared" si="56"/>
        <v>689224.13793103455</v>
      </c>
      <c r="AC267" s="185">
        <f t="shared" si="49"/>
        <v>110275.86206896554</v>
      </c>
      <c r="AD267" s="141">
        <v>0.16</v>
      </c>
      <c r="AE267" s="186">
        <f t="shared" si="50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51"/>
        <v>34109166.105589926</v>
      </c>
      <c r="AJ267" s="19">
        <f t="shared" si="52"/>
        <v>4642032.7199573703</v>
      </c>
      <c r="AK267" s="20">
        <f t="shared" si="53"/>
        <v>0.13609340977692849</v>
      </c>
      <c r="AL267" s="17"/>
      <c r="AM267" s="17"/>
      <c r="AN267" s="17"/>
      <c r="AO267" s="17"/>
      <c r="AP267" s="28" t="str">
        <f t="shared" si="54"/>
        <v>20185</v>
      </c>
      <c r="AQ267" s="28" t="str">
        <f t="shared" si="55"/>
        <v>20185RMB</v>
      </c>
    </row>
    <row r="268" spans="1:43" s="12" customFormat="1">
      <c r="A268" s="13" t="s">
        <v>28</v>
      </c>
      <c r="B268" s="179">
        <v>2018</v>
      </c>
      <c r="C268" s="179">
        <v>4</v>
      </c>
      <c r="D268" s="39" t="str">
        <f t="shared" si="45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47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48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46"/>
        <v>783700</v>
      </c>
      <c r="AA268" s="13">
        <v>1.125</v>
      </c>
      <c r="AB268" s="21">
        <f t="shared" si="56"/>
        <v>760053.87931034493</v>
      </c>
      <c r="AC268" s="185">
        <f t="shared" si="49"/>
        <v>87786.223060344841</v>
      </c>
      <c r="AD268" s="141">
        <v>0.11550000000000001</v>
      </c>
      <c r="AE268" s="186">
        <f t="shared" si="50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51"/>
        <v>10785027.603448274</v>
      </c>
      <c r="AJ268" s="19">
        <f t="shared" si="52"/>
        <v>1540894.1297982759</v>
      </c>
      <c r="AK268" s="20">
        <f t="shared" si="53"/>
        <v>0.14287345257286213</v>
      </c>
      <c r="AL268" s="17"/>
      <c r="AM268" s="17"/>
      <c r="AN268" s="17"/>
      <c r="AO268" s="17"/>
      <c r="AP268" s="28" t="str">
        <f t="shared" si="54"/>
        <v>201811</v>
      </c>
      <c r="AQ268" s="28" t="str">
        <f t="shared" si="55"/>
        <v>201811RMB</v>
      </c>
    </row>
    <row r="269" spans="1:43" s="12" customFormat="1">
      <c r="A269" s="13" t="s">
        <v>28</v>
      </c>
      <c r="B269" s="179">
        <v>2018</v>
      </c>
      <c r="C269" s="179">
        <v>4</v>
      </c>
      <c r="D269" s="39" t="str">
        <f t="shared" si="45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47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48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46"/>
        <v>9000000</v>
      </c>
      <c r="AA269" s="13">
        <v>7.2099999999999997E-2</v>
      </c>
      <c r="AB269" s="21">
        <f t="shared" si="56"/>
        <v>648900</v>
      </c>
      <c r="AC269" s="185">
        <f t="shared" si="49"/>
        <v>73844.819999999992</v>
      </c>
      <c r="AD269" s="141">
        <v>0.1138</v>
      </c>
      <c r="AE269" s="186">
        <f t="shared" si="50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51"/>
        <v>26492741.106427066</v>
      </c>
      <c r="AJ269" s="19">
        <f t="shared" si="52"/>
        <v>3348032.1325698113</v>
      </c>
      <c r="AK269" s="20">
        <f t="shared" si="53"/>
        <v>0.12637545201985867</v>
      </c>
      <c r="AL269" s="17"/>
      <c r="AM269" s="17"/>
      <c r="AN269" s="17"/>
      <c r="AO269" s="17"/>
      <c r="AP269" s="28" t="str">
        <f t="shared" si="54"/>
        <v>20189</v>
      </c>
      <c r="AQ269" s="28" t="str">
        <f t="shared" si="55"/>
        <v>20189JPY</v>
      </c>
    </row>
    <row r="270" spans="1:43" s="12" customFormat="1">
      <c r="A270" s="13" t="s">
        <v>28</v>
      </c>
      <c r="B270" s="179">
        <v>2018</v>
      </c>
      <c r="C270" s="179">
        <v>4</v>
      </c>
      <c r="D270" s="39" t="str">
        <f t="shared" si="45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47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48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46"/>
        <v>28000000</v>
      </c>
      <c r="AA270" s="13">
        <v>7.2099999999999997E-2</v>
      </c>
      <c r="AB270" s="21">
        <f t="shared" si="56"/>
        <v>2018800</v>
      </c>
      <c r="AC270" s="185">
        <f t="shared" si="49"/>
        <v>229739.44</v>
      </c>
      <c r="AD270" s="141">
        <v>0.1138</v>
      </c>
      <c r="AE270" s="186">
        <f t="shared" si="50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51"/>
        <v>26492741.106427066</v>
      </c>
      <c r="AJ270" s="19">
        <f t="shared" si="52"/>
        <v>3348032.1325698113</v>
      </c>
      <c r="AK270" s="20">
        <f t="shared" si="53"/>
        <v>0.12637545201985867</v>
      </c>
      <c r="AL270" s="17"/>
      <c r="AM270" s="17"/>
      <c r="AN270" s="17"/>
      <c r="AO270" s="17"/>
      <c r="AP270" s="28" t="str">
        <f t="shared" si="54"/>
        <v>20189</v>
      </c>
      <c r="AQ270" s="28" t="str">
        <f t="shared" si="55"/>
        <v>20189JPY</v>
      </c>
    </row>
    <row r="271" spans="1:43" s="12" customFormat="1">
      <c r="A271" s="13" t="s">
        <v>28</v>
      </c>
      <c r="B271" s="179">
        <v>2018</v>
      </c>
      <c r="C271" s="179">
        <v>4</v>
      </c>
      <c r="D271" s="39" t="str">
        <f t="shared" si="45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47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48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46"/>
        <v>580000</v>
      </c>
      <c r="AA271" s="13">
        <v>1.23</v>
      </c>
      <c r="AB271" s="21">
        <f t="shared" si="56"/>
        <v>609743.58974358975</v>
      </c>
      <c r="AC271" s="185">
        <f t="shared" si="49"/>
        <v>82010.512820512828</v>
      </c>
      <c r="AD271" s="141">
        <v>0.13450000000000001</v>
      </c>
      <c r="AE271" s="186">
        <f t="shared" si="50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51"/>
        <v>29288201.60307692</v>
      </c>
      <c r="AJ271" s="19">
        <f t="shared" si="52"/>
        <v>3870159.1769246156</v>
      </c>
      <c r="AK271" s="20">
        <f t="shared" si="53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54"/>
        <v>20184</v>
      </c>
      <c r="AQ271" s="28" t="str">
        <f t="shared" si="55"/>
        <v>20184RMB</v>
      </c>
    </row>
    <row r="272" spans="1:43" s="12" customFormat="1">
      <c r="A272" s="13" t="s">
        <v>28</v>
      </c>
      <c r="B272" s="179">
        <v>2018</v>
      </c>
      <c r="C272" s="179">
        <v>8</v>
      </c>
      <c r="D272" s="39" t="str">
        <f t="shared" si="45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47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48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46"/>
        <v>8360000</v>
      </c>
      <c r="AA272" s="13">
        <v>7.2099999999999997E-2</v>
      </c>
      <c r="AB272" s="21">
        <f t="shared" si="56"/>
        <v>602756</v>
      </c>
      <c r="AC272" s="185">
        <f t="shared" si="49"/>
        <v>97043.716</v>
      </c>
      <c r="AD272" s="141">
        <v>0.161</v>
      </c>
      <c r="AE272" s="186">
        <f t="shared" si="50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51"/>
        <v>26754147.763010345</v>
      </c>
      <c r="AJ272" s="19">
        <f t="shared" si="52"/>
        <v>3429137.9965357971</v>
      </c>
      <c r="AK272" s="20">
        <f t="shared" si="53"/>
        <v>0.12817220069617924</v>
      </c>
      <c r="AL272" s="17">
        <v>11116188</v>
      </c>
      <c r="AM272" s="17"/>
      <c r="AN272" s="17"/>
      <c r="AO272" s="17"/>
      <c r="AP272" s="28" t="str">
        <f t="shared" si="54"/>
        <v>20188</v>
      </c>
      <c r="AQ272" s="28" t="str">
        <f t="shared" si="55"/>
        <v>20188JPY</v>
      </c>
    </row>
    <row r="273" spans="1:43" s="12" customFormat="1">
      <c r="A273" s="13" t="s">
        <v>28</v>
      </c>
      <c r="B273" s="179">
        <v>2018</v>
      </c>
      <c r="C273" s="179">
        <v>8</v>
      </c>
      <c r="D273" s="39" t="str">
        <f t="shared" si="45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47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48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46"/>
        <v>12235000</v>
      </c>
      <c r="AA273" s="13">
        <v>7.0400000000000004E-2</v>
      </c>
      <c r="AB273" s="21">
        <f t="shared" si="56"/>
        <v>861344</v>
      </c>
      <c r="AC273" s="185">
        <f t="shared" si="49"/>
        <v>142035.6256</v>
      </c>
      <c r="AD273" s="141">
        <v>0.16489999999999999</v>
      </c>
      <c r="AE273" s="186">
        <f t="shared" si="50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51"/>
        <v>29840797.698275868</v>
      </c>
      <c r="AJ273" s="19">
        <f t="shared" si="52"/>
        <v>3940167.6555448268</v>
      </c>
      <c r="AK273" s="20">
        <f t="shared" si="53"/>
        <v>0.13203962224416274</v>
      </c>
      <c r="AL273" s="17"/>
      <c r="AM273" s="17"/>
      <c r="AN273" s="17"/>
      <c r="AO273" s="17"/>
      <c r="AP273" s="28" t="str">
        <f t="shared" si="54"/>
        <v>201812</v>
      </c>
      <c r="AQ273" s="28" t="str">
        <f t="shared" si="55"/>
        <v>201812JPY</v>
      </c>
    </row>
    <row r="274" spans="1:43" s="12" customFormat="1">
      <c r="A274" s="13" t="s">
        <v>28</v>
      </c>
      <c r="B274" s="179">
        <v>2018</v>
      </c>
      <c r="C274" s="179">
        <v>8</v>
      </c>
      <c r="D274" s="39" t="str">
        <f t="shared" si="45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47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48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46"/>
        <v>14000000</v>
      </c>
      <c r="AA274" s="13">
        <v>7.0400000000000004E-2</v>
      </c>
      <c r="AB274" s="21">
        <f t="shared" si="56"/>
        <v>985600.00000000012</v>
      </c>
      <c r="AC274" s="185">
        <f t="shared" si="49"/>
        <v>162525.44</v>
      </c>
      <c r="AD274" s="141">
        <v>0.16489999999999999</v>
      </c>
      <c r="AE274" s="186">
        <f t="shared" si="50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51"/>
        <v>29840797.698275868</v>
      </c>
      <c r="AJ274" s="19">
        <f t="shared" si="52"/>
        <v>3940167.6555448268</v>
      </c>
      <c r="AK274" s="20">
        <f t="shared" si="53"/>
        <v>0.13203962224416274</v>
      </c>
      <c r="AL274" s="17"/>
      <c r="AM274" s="17"/>
      <c r="AN274" s="17"/>
      <c r="AO274" s="17"/>
      <c r="AP274" s="28" t="str">
        <f t="shared" si="54"/>
        <v>201812</v>
      </c>
      <c r="AQ274" s="28" t="str">
        <f t="shared" si="55"/>
        <v>201812JPY</v>
      </c>
    </row>
    <row r="275" spans="1:43" s="12" customFormat="1">
      <c r="A275" s="13" t="s">
        <v>28</v>
      </c>
      <c r="B275" s="179">
        <v>2018</v>
      </c>
      <c r="C275" s="179">
        <v>8</v>
      </c>
      <c r="D275" s="39" t="str">
        <f t="shared" si="45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47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48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46"/>
        <v>10100000</v>
      </c>
      <c r="AA275" s="13">
        <v>7.0400000000000004E-2</v>
      </c>
      <c r="AB275" s="21">
        <f t="shared" si="56"/>
        <v>711040</v>
      </c>
      <c r="AC275" s="185">
        <f t="shared" si="49"/>
        <v>114690.75199999999</v>
      </c>
      <c r="AD275" s="141">
        <v>0.1613</v>
      </c>
      <c r="AE275" s="186">
        <f t="shared" si="50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51"/>
        <v>29840797.698275868</v>
      </c>
      <c r="AJ275" s="19">
        <f t="shared" si="52"/>
        <v>3940167.6555448268</v>
      </c>
      <c r="AK275" s="20">
        <f t="shared" si="53"/>
        <v>0.13203962224416274</v>
      </c>
      <c r="AL275" s="17"/>
      <c r="AM275" s="17"/>
      <c r="AN275" s="17"/>
      <c r="AO275" s="17"/>
      <c r="AP275" s="28" t="str">
        <f t="shared" si="54"/>
        <v>201812</v>
      </c>
      <c r="AQ275" s="28" t="str">
        <f t="shared" si="55"/>
        <v>201812JPY</v>
      </c>
    </row>
    <row r="276" spans="1:43" s="12" customFormat="1">
      <c r="A276" s="13" t="s">
        <v>28</v>
      </c>
      <c r="B276" s="179">
        <v>2018</v>
      </c>
      <c r="C276" s="179">
        <v>8</v>
      </c>
      <c r="D276" s="39" t="str">
        <f t="shared" si="45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47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48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46"/>
        <v>10100000</v>
      </c>
      <c r="AA276" s="13">
        <v>7.0400000000000004E-2</v>
      </c>
      <c r="AB276" s="21">
        <f t="shared" si="56"/>
        <v>711040</v>
      </c>
      <c r="AC276" s="185">
        <f t="shared" si="49"/>
        <v>114690.75199999999</v>
      </c>
      <c r="AD276" s="141">
        <v>0.1613</v>
      </c>
      <c r="AE276" s="186">
        <f t="shared" si="50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51"/>
        <v>29840797.698275868</v>
      </c>
      <c r="AJ276" s="19">
        <f t="shared" si="52"/>
        <v>3940167.6555448268</v>
      </c>
      <c r="AK276" s="20">
        <f t="shared" si="53"/>
        <v>0.13203962224416274</v>
      </c>
      <c r="AL276" s="17"/>
      <c r="AM276" s="17"/>
      <c r="AN276" s="17"/>
      <c r="AO276" s="17"/>
      <c r="AP276" s="28" t="str">
        <f t="shared" si="54"/>
        <v>201812</v>
      </c>
      <c r="AQ276" s="28" t="str">
        <f t="shared" si="55"/>
        <v>201812JPY</v>
      </c>
    </row>
    <row r="277" spans="1:43" s="12" customFormat="1">
      <c r="A277" s="13" t="s">
        <v>28</v>
      </c>
      <c r="B277" s="179">
        <v>2018</v>
      </c>
      <c r="C277" s="179">
        <v>8</v>
      </c>
      <c r="D277" s="39" t="str">
        <f t="shared" si="45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47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48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46"/>
        <v>10100000</v>
      </c>
      <c r="AA277" s="13">
        <v>7.0400000000000004E-2</v>
      </c>
      <c r="AB277" s="21">
        <f t="shared" si="56"/>
        <v>711040</v>
      </c>
      <c r="AC277" s="185">
        <f t="shared" si="49"/>
        <v>114690.75199999999</v>
      </c>
      <c r="AD277" s="141">
        <v>0.1613</v>
      </c>
      <c r="AE277" s="186">
        <f t="shared" si="50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51"/>
        <v>29840797.698275868</v>
      </c>
      <c r="AJ277" s="19">
        <f t="shared" si="52"/>
        <v>3940167.6555448268</v>
      </c>
      <c r="AK277" s="20">
        <f t="shared" si="53"/>
        <v>0.13203962224416274</v>
      </c>
      <c r="AL277" s="17"/>
      <c r="AM277" s="17"/>
      <c r="AN277" s="17"/>
      <c r="AO277" s="17"/>
      <c r="AP277" s="28" t="str">
        <f t="shared" si="54"/>
        <v>201812</v>
      </c>
      <c r="AQ277" s="28" t="str">
        <f t="shared" si="55"/>
        <v>201812JPY</v>
      </c>
    </row>
    <row r="278" spans="1:43" s="12" customFormat="1">
      <c r="A278" s="13" t="s">
        <v>28</v>
      </c>
      <c r="B278" s="179">
        <v>2018</v>
      </c>
      <c r="C278" s="179">
        <v>8</v>
      </c>
      <c r="D278" s="39" t="str">
        <f t="shared" si="45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47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48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46"/>
        <v>1180000</v>
      </c>
      <c r="AA278" s="13">
        <v>1.125</v>
      </c>
      <c r="AB278" s="21">
        <f t="shared" si="56"/>
        <v>1144396.551724138</v>
      </c>
      <c r="AC278" s="185">
        <f t="shared" si="49"/>
        <v>91666.163793103464</v>
      </c>
      <c r="AD278" s="141">
        <v>8.0100000000000005E-2</v>
      </c>
      <c r="AE278" s="186">
        <f t="shared" si="50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51"/>
        <v>29840797.698275868</v>
      </c>
      <c r="AJ278" s="19">
        <f t="shared" si="52"/>
        <v>3940167.6555448268</v>
      </c>
      <c r="AK278" s="20">
        <f t="shared" si="53"/>
        <v>0.13203962224416274</v>
      </c>
      <c r="AL278" s="17"/>
      <c r="AM278" s="17"/>
      <c r="AN278" s="17"/>
      <c r="AO278" s="17" t="s">
        <v>47</v>
      </c>
      <c r="AP278" s="28" t="str">
        <f t="shared" si="54"/>
        <v>201812</v>
      </c>
      <c r="AQ278" s="28" t="str">
        <f t="shared" si="55"/>
        <v>201812RMB</v>
      </c>
    </row>
    <row r="279" spans="1:43" s="12" customFormat="1">
      <c r="A279" s="13" t="s">
        <v>28</v>
      </c>
      <c r="B279" s="179">
        <v>2018</v>
      </c>
      <c r="C279" s="179">
        <v>8</v>
      </c>
      <c r="D279" s="39" t="str">
        <f t="shared" si="45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47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48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46"/>
        <v>1360000</v>
      </c>
      <c r="AA279" s="13">
        <v>1.125</v>
      </c>
      <c r="AB279" s="21">
        <f t="shared" si="56"/>
        <v>1318965.5172413795</v>
      </c>
      <c r="AC279" s="185">
        <f t="shared" si="49"/>
        <v>105649.13793103451</v>
      </c>
      <c r="AD279" s="141">
        <v>8.0100000000000005E-2</v>
      </c>
      <c r="AE279" s="186">
        <f t="shared" si="50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51"/>
        <v>29840797.698275868</v>
      </c>
      <c r="AJ279" s="19">
        <f t="shared" si="52"/>
        <v>3940167.6555448268</v>
      </c>
      <c r="AK279" s="20">
        <f t="shared" si="53"/>
        <v>0.13203962224416274</v>
      </c>
      <c r="AL279" s="17"/>
      <c r="AM279" s="17"/>
      <c r="AN279" s="17"/>
      <c r="AO279" s="17" t="s">
        <v>47</v>
      </c>
      <c r="AP279" s="28" t="str">
        <f t="shared" si="54"/>
        <v>201812</v>
      </c>
      <c r="AQ279" s="28" t="str">
        <f t="shared" si="55"/>
        <v>201812RMB</v>
      </c>
    </row>
    <row r="280" spans="1:43" s="12" customFormat="1">
      <c r="A280" s="13" t="s">
        <v>28</v>
      </c>
      <c r="B280" s="179">
        <v>2018</v>
      </c>
      <c r="C280" s="179">
        <v>8</v>
      </c>
      <c r="D280" s="39" t="str">
        <f t="shared" si="45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47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48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46"/>
        <v>520000</v>
      </c>
      <c r="AA280" s="13">
        <v>1.1599999999999999</v>
      </c>
      <c r="AB280" s="21">
        <f t="shared" si="56"/>
        <v>520000</v>
      </c>
      <c r="AC280" s="185">
        <f t="shared" si="49"/>
        <v>73528</v>
      </c>
      <c r="AD280" s="141">
        <v>0.1414</v>
      </c>
      <c r="AE280" s="186">
        <f t="shared" si="50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51"/>
        <v>29840797.698275868</v>
      </c>
      <c r="AJ280" s="19">
        <f t="shared" si="52"/>
        <v>3940167.6555448268</v>
      </c>
      <c r="AK280" s="20">
        <f t="shared" si="53"/>
        <v>0.13203962224416274</v>
      </c>
      <c r="AL280" s="17"/>
      <c r="AM280" s="17"/>
      <c r="AN280" s="17"/>
      <c r="AO280" s="17"/>
      <c r="AP280" s="28" t="str">
        <f t="shared" si="54"/>
        <v>201812</v>
      </c>
      <c r="AQ280" s="28" t="str">
        <f t="shared" si="55"/>
        <v>201812RMB</v>
      </c>
    </row>
    <row r="281" spans="1:43" s="12" customFormat="1">
      <c r="A281" s="13" t="s">
        <v>28</v>
      </c>
      <c r="B281" s="179">
        <v>2018</v>
      </c>
      <c r="C281" s="179">
        <v>8</v>
      </c>
      <c r="D281" s="39" t="str">
        <f t="shared" si="45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47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48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46"/>
        <v>7100000</v>
      </c>
      <c r="AA281" s="13">
        <v>7.0699999999999999E-2</v>
      </c>
      <c r="AB281" s="21">
        <f t="shared" si="56"/>
        <v>501970</v>
      </c>
      <c r="AC281" s="185">
        <f t="shared" si="49"/>
        <v>40358.387999999999</v>
      </c>
      <c r="AD281" s="141">
        <v>8.0399999999999999E-2</v>
      </c>
      <c r="AE281" s="186">
        <f t="shared" si="50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51"/>
        <v>10785027.603448274</v>
      </c>
      <c r="AJ281" s="19">
        <f t="shared" si="52"/>
        <v>1540894.1297982759</v>
      </c>
      <c r="AK281" s="20">
        <f t="shared" si="53"/>
        <v>0.14287345257286213</v>
      </c>
      <c r="AL281" s="17"/>
      <c r="AM281" s="17"/>
      <c r="AN281" s="17"/>
      <c r="AO281" s="17"/>
      <c r="AP281" s="28" t="str">
        <f t="shared" si="54"/>
        <v>201811</v>
      </c>
      <c r="AQ281" s="28" t="str">
        <f t="shared" si="55"/>
        <v>201811JPY</v>
      </c>
    </row>
    <row r="282" spans="1:43" s="12" customFormat="1">
      <c r="A282" s="13" t="s">
        <v>28</v>
      </c>
      <c r="B282" s="179">
        <v>2018</v>
      </c>
      <c r="C282" s="179">
        <v>8</v>
      </c>
      <c r="D282" s="39" t="str">
        <f t="shared" si="45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47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48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46"/>
        <v>13730000</v>
      </c>
      <c r="AA282" s="13">
        <v>7.0699999999999999E-2</v>
      </c>
      <c r="AB282" s="21">
        <f t="shared" si="56"/>
        <v>970711</v>
      </c>
      <c r="AC282" s="185">
        <f t="shared" si="49"/>
        <v>189094.50279999999</v>
      </c>
      <c r="AD282" s="141">
        <v>0.1948</v>
      </c>
      <c r="AE282" s="186">
        <f t="shared" si="50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51"/>
        <v>10785027.603448274</v>
      </c>
      <c r="AJ282" s="19">
        <f t="shared" si="52"/>
        <v>1540894.1297982759</v>
      </c>
      <c r="AK282" s="20">
        <f t="shared" si="53"/>
        <v>0.14287345257286213</v>
      </c>
      <c r="AL282" s="17"/>
      <c r="AM282" s="17"/>
      <c r="AN282" s="17"/>
      <c r="AO282" s="17"/>
      <c r="AP282" s="28" t="str">
        <f t="shared" si="54"/>
        <v>201811</v>
      </c>
      <c r="AQ282" s="28" t="str">
        <f t="shared" si="55"/>
        <v>201811JPY</v>
      </c>
    </row>
    <row r="283" spans="1:43" s="12" customFormat="1">
      <c r="A283" s="13" t="s">
        <v>28</v>
      </c>
      <c r="B283" s="179">
        <v>2018</v>
      </c>
      <c r="C283" s="179">
        <v>8</v>
      </c>
      <c r="D283" s="39" t="str">
        <f t="shared" si="45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47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48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46"/>
        <v>13730000</v>
      </c>
      <c r="AA283" s="13">
        <v>7.0699999999999999E-2</v>
      </c>
      <c r="AB283" s="21">
        <f t="shared" si="56"/>
        <v>970711</v>
      </c>
      <c r="AC283" s="185">
        <f t="shared" si="49"/>
        <v>189094.50279999999</v>
      </c>
      <c r="AD283" s="141">
        <v>0.1948</v>
      </c>
      <c r="AE283" s="186">
        <f t="shared" si="50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51"/>
        <v>10785027.603448274</v>
      </c>
      <c r="AJ283" s="19">
        <f t="shared" si="52"/>
        <v>1540894.1297982759</v>
      </c>
      <c r="AK283" s="20">
        <f t="shared" si="53"/>
        <v>0.14287345257286213</v>
      </c>
      <c r="AL283" s="17"/>
      <c r="AM283" s="17"/>
      <c r="AN283" s="17"/>
      <c r="AO283" s="17"/>
      <c r="AP283" s="28" t="str">
        <f t="shared" si="54"/>
        <v>201811</v>
      </c>
      <c r="AQ283" s="28" t="str">
        <f t="shared" si="55"/>
        <v>201811JPY</v>
      </c>
    </row>
    <row r="284" spans="1:43" s="12" customFormat="1">
      <c r="A284" s="13" t="s">
        <v>28</v>
      </c>
      <c r="B284" s="179">
        <v>2018</v>
      </c>
      <c r="C284" s="179">
        <v>8</v>
      </c>
      <c r="D284" s="39" t="str">
        <f t="shared" si="45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47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48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46"/>
        <v>11000000</v>
      </c>
      <c r="AA284" s="13">
        <v>7.0199999999999999E-2</v>
      </c>
      <c r="AB284" s="21">
        <f t="shared" si="56"/>
        <v>772200</v>
      </c>
      <c r="AC284" s="185">
        <f t="shared" si="49"/>
        <v>81853.2</v>
      </c>
      <c r="AD284" s="141">
        <v>0.106</v>
      </c>
      <c r="AE284" s="186">
        <f t="shared" si="50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51"/>
        <v>10786543.370020689</v>
      </c>
      <c r="AJ284" s="19">
        <f t="shared" si="52"/>
        <v>1330367.5841569281</v>
      </c>
      <c r="AK284" s="20">
        <f t="shared" si="53"/>
        <v>0.123335858255987</v>
      </c>
      <c r="AL284" s="17"/>
      <c r="AM284" s="17"/>
      <c r="AN284" s="17"/>
      <c r="AO284" s="17"/>
      <c r="AP284" s="28" t="str">
        <f t="shared" si="54"/>
        <v>201810</v>
      </c>
      <c r="AQ284" s="28" t="str">
        <f t="shared" si="55"/>
        <v>201810JPY</v>
      </c>
    </row>
    <row r="285" spans="1:43" s="12" customFormat="1">
      <c r="A285" s="13" t="s">
        <v>28</v>
      </c>
      <c r="B285" s="179">
        <v>2018</v>
      </c>
      <c r="C285" s="179">
        <v>8</v>
      </c>
      <c r="D285" s="39" t="str">
        <f t="shared" si="45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47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48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46"/>
        <v>750000</v>
      </c>
      <c r="AA285" s="13">
        <v>1.1499999999999999</v>
      </c>
      <c r="AB285" s="21">
        <f t="shared" si="56"/>
        <v>743534.48275862075</v>
      </c>
      <c r="AC285" s="185">
        <f t="shared" si="49"/>
        <v>123872.84482758622</v>
      </c>
      <c r="AD285" s="141">
        <v>0.1666</v>
      </c>
      <c r="AE285" s="186">
        <f t="shared" si="50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51"/>
        <v>26492741.106427066</v>
      </c>
      <c r="AJ285" s="19">
        <f t="shared" si="52"/>
        <v>3348032.1325698113</v>
      </c>
      <c r="AK285" s="20">
        <f t="shared" si="53"/>
        <v>0.12637545201985867</v>
      </c>
      <c r="AL285" s="17"/>
      <c r="AM285" s="17"/>
      <c r="AN285" s="17"/>
      <c r="AO285" s="17"/>
      <c r="AP285" s="28" t="str">
        <f t="shared" si="54"/>
        <v>20189</v>
      </c>
      <c r="AQ285" s="28" t="str">
        <f t="shared" si="55"/>
        <v>20189RMB</v>
      </c>
    </row>
    <row r="286" spans="1:43" s="12" customFormat="1">
      <c r="A286" s="13" t="s">
        <v>28</v>
      </c>
      <c r="B286" s="179">
        <v>2018</v>
      </c>
      <c r="C286" s="179">
        <v>8</v>
      </c>
      <c r="D286" s="39" t="str">
        <f t="shared" si="45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47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48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46"/>
        <v>520000</v>
      </c>
      <c r="AA286" s="13">
        <v>1.1499999999999999</v>
      </c>
      <c r="AB286" s="21">
        <f t="shared" si="56"/>
        <v>515517.24137931038</v>
      </c>
      <c r="AC286" s="185">
        <f t="shared" si="49"/>
        <v>85885.172413793101</v>
      </c>
      <c r="AD286" s="141">
        <v>0.1666</v>
      </c>
      <c r="AE286" s="186">
        <f t="shared" si="50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51"/>
        <v>26492741.106427066</v>
      </c>
      <c r="AJ286" s="19">
        <f t="shared" si="52"/>
        <v>3348032.1325698113</v>
      </c>
      <c r="AK286" s="20">
        <f t="shared" si="53"/>
        <v>0.12637545201985867</v>
      </c>
      <c r="AL286" s="17"/>
      <c r="AM286" s="17"/>
      <c r="AN286" s="17"/>
      <c r="AO286" s="17"/>
      <c r="AP286" s="28" t="str">
        <f t="shared" si="54"/>
        <v>20189</v>
      </c>
      <c r="AQ286" s="28" t="str">
        <f t="shared" si="55"/>
        <v>20189RMB</v>
      </c>
    </row>
    <row r="287" spans="1:43" s="12" customFormat="1">
      <c r="A287" s="13" t="s">
        <v>28</v>
      </c>
      <c r="B287" s="179">
        <v>2018</v>
      </c>
      <c r="C287" s="179">
        <v>8</v>
      </c>
      <c r="D287" s="39" t="str">
        <f t="shared" si="45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47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48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46"/>
        <v>760000</v>
      </c>
      <c r="AA287" s="13">
        <v>1.1499999999999999</v>
      </c>
      <c r="AB287" s="21">
        <f t="shared" si="56"/>
        <v>753448.27586206899</v>
      </c>
      <c r="AC287" s="185">
        <f t="shared" si="49"/>
        <v>90413.793103448275</v>
      </c>
      <c r="AD287" s="141">
        <v>0.12</v>
      </c>
      <c r="AE287" s="186">
        <f t="shared" si="50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51"/>
        <v>26492741.106427066</v>
      </c>
      <c r="AJ287" s="19">
        <f t="shared" si="52"/>
        <v>3348032.1325698113</v>
      </c>
      <c r="AK287" s="20">
        <f t="shared" si="53"/>
        <v>0.12637545201985867</v>
      </c>
      <c r="AL287" s="17"/>
      <c r="AM287" s="17"/>
      <c r="AN287" s="17"/>
      <c r="AO287" s="17"/>
      <c r="AP287" s="28" t="str">
        <f t="shared" si="54"/>
        <v>20189</v>
      </c>
      <c r="AQ287" s="28" t="str">
        <f t="shared" si="55"/>
        <v>20189RMB</v>
      </c>
    </row>
    <row r="288" spans="1:43" s="12" customFormat="1">
      <c r="A288" s="13" t="s">
        <v>28</v>
      </c>
      <c r="B288" s="179">
        <v>2018</v>
      </c>
      <c r="C288" s="179">
        <v>12</v>
      </c>
      <c r="D288" s="39" t="str">
        <f t="shared" si="45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47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48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46"/>
        <v>715600</v>
      </c>
      <c r="AA288" s="13">
        <v>1.125</v>
      </c>
      <c r="AB288" s="21">
        <f t="shared" si="56"/>
        <v>694008.62068965519</v>
      </c>
      <c r="AC288" s="185">
        <f t="shared" si="49"/>
        <v>70025.469827586217</v>
      </c>
      <c r="AD288" s="141">
        <v>0.1009</v>
      </c>
      <c r="AE288" s="186">
        <f t="shared" si="50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51"/>
        <v>29840797.698275868</v>
      </c>
      <c r="AJ288" s="19">
        <f t="shared" si="52"/>
        <v>3940167.6555448268</v>
      </c>
      <c r="AK288" s="20">
        <f t="shared" si="53"/>
        <v>0.13203962224416274</v>
      </c>
      <c r="AL288" s="17"/>
      <c r="AM288" s="17"/>
      <c r="AN288" s="17"/>
      <c r="AO288" s="17"/>
      <c r="AP288" s="28" t="str">
        <f t="shared" si="54"/>
        <v>201812</v>
      </c>
      <c r="AQ288" s="28" t="str">
        <f t="shared" si="55"/>
        <v>201812RMB</v>
      </c>
    </row>
    <row r="289" spans="1:43" s="12" customFormat="1">
      <c r="A289" s="13" t="s">
        <v>28</v>
      </c>
      <c r="B289" s="179">
        <v>2018</v>
      </c>
      <c r="C289" s="179">
        <v>12</v>
      </c>
      <c r="D289" s="39" t="str">
        <f t="shared" si="45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47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48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46"/>
        <v>1907200</v>
      </c>
      <c r="AA289" s="13">
        <v>1.23</v>
      </c>
      <c r="AB289" s="21">
        <f t="shared" si="56"/>
        <v>2005005.1282051285</v>
      </c>
      <c r="AC289" s="185">
        <f t="shared" si="49"/>
        <v>162605.91589743592</v>
      </c>
      <c r="AD289" s="141">
        <v>8.1100000000000005E-2</v>
      </c>
      <c r="AE289" s="186">
        <f t="shared" si="50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51"/>
        <v>29288201.60307692</v>
      </c>
      <c r="AJ289" s="19">
        <f t="shared" si="52"/>
        <v>3870159.1769246156</v>
      </c>
      <c r="AK289" s="20">
        <f t="shared" si="53"/>
        <v>0.13214055370740244</v>
      </c>
      <c r="AL289" s="17"/>
      <c r="AM289" s="17"/>
      <c r="AN289" s="17"/>
      <c r="AO289" s="17"/>
      <c r="AP289" s="28" t="str">
        <f t="shared" si="54"/>
        <v>20184</v>
      </c>
      <c r="AQ289" s="28" t="str">
        <f t="shared" si="55"/>
        <v>20184RMB</v>
      </c>
    </row>
    <row r="290" spans="1:43" s="12" customFormat="1">
      <c r="A290" s="13" t="s">
        <v>28</v>
      </c>
      <c r="B290" s="179">
        <v>2018</v>
      </c>
      <c r="C290" s="179">
        <v>12</v>
      </c>
      <c r="D290" s="39" t="str">
        <f t="shared" ref="D290:D353" si="57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47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48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58">IF(X290="","",X290*MAX(O290,N290))</f>
        <v>615000</v>
      </c>
      <c r="AA290" s="13">
        <v>1.23</v>
      </c>
      <c r="AB290" s="21">
        <f t="shared" si="56"/>
        <v>646538.4615384615</v>
      </c>
      <c r="AC290" s="185">
        <f t="shared" si="49"/>
        <v>70214.076923076922</v>
      </c>
      <c r="AD290" s="141">
        <v>0.1086</v>
      </c>
      <c r="AE290" s="186">
        <f t="shared" si="50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51"/>
        <v>29288201.60307692</v>
      </c>
      <c r="AJ290" s="19">
        <f t="shared" si="52"/>
        <v>3870159.1769246156</v>
      </c>
      <c r="AK290" s="20">
        <f t="shared" si="53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54"/>
        <v>20184</v>
      </c>
      <c r="AQ290" s="28" t="str">
        <f t="shared" si="55"/>
        <v>20184RMB</v>
      </c>
    </row>
    <row r="291" spans="1:43" s="12" customFormat="1">
      <c r="A291" s="13" t="s">
        <v>28</v>
      </c>
      <c r="B291" s="179">
        <v>2018</v>
      </c>
      <c r="C291" s="179">
        <v>12</v>
      </c>
      <c r="D291" s="39" t="str">
        <f t="shared" si="57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47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48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58"/>
        <v>6936000</v>
      </c>
      <c r="AA291" s="13">
        <v>7.51E-2</v>
      </c>
      <c r="AB291" s="21">
        <f t="shared" si="56"/>
        <v>520893.6</v>
      </c>
      <c r="AC291" s="185">
        <f t="shared" si="49"/>
        <v>117148.97063999998</v>
      </c>
      <c r="AD291" s="141">
        <v>0.22489999999999999</v>
      </c>
      <c r="AE291" s="186">
        <f t="shared" si="50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51"/>
        <v>29288201.60307692</v>
      </c>
      <c r="AJ291" s="19">
        <f t="shared" si="52"/>
        <v>3870159.1769246156</v>
      </c>
      <c r="AK291" s="20">
        <f t="shared" si="53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54"/>
        <v>20184</v>
      </c>
      <c r="AQ291" s="28" t="str">
        <f t="shared" si="55"/>
        <v>20184JPY</v>
      </c>
    </row>
    <row r="292" spans="1:43" s="12" customFormat="1">
      <c r="A292" s="13" t="s">
        <v>28</v>
      </c>
      <c r="B292" s="179">
        <v>2018</v>
      </c>
      <c r="C292" s="179">
        <v>12</v>
      </c>
      <c r="D292" s="39" t="str">
        <f t="shared" si="57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47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48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58"/>
        <v>18000000</v>
      </c>
      <c r="AA292" s="13">
        <v>7.51E-2</v>
      </c>
      <c r="AB292" s="21">
        <f t="shared" si="56"/>
        <v>1351800</v>
      </c>
      <c r="AC292" s="185">
        <f t="shared" si="49"/>
        <v>161945.64000000001</v>
      </c>
      <c r="AD292" s="141">
        <v>0.1198</v>
      </c>
      <c r="AE292" s="186">
        <f t="shared" si="50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51"/>
        <v>29288201.60307692</v>
      </c>
      <c r="AJ292" s="19">
        <f t="shared" si="52"/>
        <v>3870159.1769246156</v>
      </c>
      <c r="AK292" s="20">
        <f t="shared" si="53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54"/>
        <v>20184</v>
      </c>
      <c r="AQ292" s="28" t="str">
        <f t="shared" si="55"/>
        <v>20184JPY</v>
      </c>
    </row>
    <row r="293" spans="1:43" s="12" customFormat="1">
      <c r="A293" s="13" t="s">
        <v>28</v>
      </c>
      <c r="B293" s="179">
        <v>2018</v>
      </c>
      <c r="C293" s="179">
        <v>12</v>
      </c>
      <c r="D293" s="39" t="str">
        <f t="shared" si="57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47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48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58"/>
        <v>10000000</v>
      </c>
      <c r="AA293" s="13">
        <v>7.2099999999999997E-2</v>
      </c>
      <c r="AB293" s="21">
        <f t="shared" si="56"/>
        <v>721000</v>
      </c>
      <c r="AC293" s="185">
        <f t="shared" si="49"/>
        <v>78661.100000000006</v>
      </c>
      <c r="AD293" s="141">
        <v>0.1091</v>
      </c>
      <c r="AE293" s="186">
        <f t="shared" si="50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51"/>
        <v>26754147.763010345</v>
      </c>
      <c r="AJ293" s="19">
        <f t="shared" si="52"/>
        <v>3429137.9965357971</v>
      </c>
      <c r="AK293" s="20">
        <f t="shared" si="53"/>
        <v>0.12817220069617924</v>
      </c>
      <c r="AL293" s="17"/>
      <c r="AM293" s="17"/>
      <c r="AN293" s="17"/>
      <c r="AO293" s="17"/>
      <c r="AP293" s="28" t="str">
        <f t="shared" si="54"/>
        <v>20188</v>
      </c>
      <c r="AQ293" s="28" t="str">
        <f t="shared" si="55"/>
        <v>20188JPY</v>
      </c>
    </row>
    <row r="294" spans="1:43" s="12" customFormat="1">
      <c r="A294" s="13" t="s">
        <v>28</v>
      </c>
      <c r="B294" s="179">
        <v>2018</v>
      </c>
      <c r="C294" s="179">
        <v>12</v>
      </c>
      <c r="D294" s="39" t="str">
        <f t="shared" si="57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47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48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58"/>
        <v>11380000</v>
      </c>
      <c r="AA294" s="13">
        <v>7.2099999999999997E-2</v>
      </c>
      <c r="AB294" s="21">
        <f t="shared" si="56"/>
        <v>820498</v>
      </c>
      <c r="AC294" s="185">
        <f t="shared" si="49"/>
        <v>102316.10060000001</v>
      </c>
      <c r="AD294" s="141">
        <v>0.12470000000000001</v>
      </c>
      <c r="AE294" s="186">
        <f t="shared" si="50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51"/>
        <v>26754147.763010345</v>
      </c>
      <c r="AJ294" s="19">
        <f t="shared" si="52"/>
        <v>3429137.9965357971</v>
      </c>
      <c r="AK294" s="20">
        <f t="shared" si="53"/>
        <v>0.12817220069617924</v>
      </c>
      <c r="AL294" s="17"/>
      <c r="AM294" s="17"/>
      <c r="AN294" s="17"/>
      <c r="AO294" s="17"/>
      <c r="AP294" s="28" t="str">
        <f t="shared" si="54"/>
        <v>20188</v>
      </c>
      <c r="AQ294" s="28" t="str">
        <f t="shared" si="55"/>
        <v>20188JPY</v>
      </c>
    </row>
    <row r="295" spans="1:43" s="12" customFormat="1">
      <c r="A295" s="13" t="s">
        <v>43</v>
      </c>
      <c r="B295" s="179">
        <v>2018</v>
      </c>
      <c r="C295" s="179">
        <v>2</v>
      </c>
      <c r="D295" s="39" t="str">
        <f t="shared" si="57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47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48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58"/>
        <v>12280000</v>
      </c>
      <c r="AA295" s="13">
        <v>7.0400000000000004E-2</v>
      </c>
      <c r="AB295" s="21">
        <f t="shared" si="56"/>
        <v>864512</v>
      </c>
      <c r="AC295" s="185">
        <f t="shared" si="49"/>
        <v>96738.892800000001</v>
      </c>
      <c r="AD295" s="141">
        <v>0.1119</v>
      </c>
      <c r="AE295" s="186">
        <f t="shared" si="50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51"/>
        <v>29840797.698275868</v>
      </c>
      <c r="AJ295" s="19">
        <f t="shared" si="52"/>
        <v>3940167.6555448268</v>
      </c>
      <c r="AK295" s="20">
        <f t="shared" si="53"/>
        <v>0.13203962224416274</v>
      </c>
      <c r="AL295" s="17"/>
      <c r="AM295" s="17"/>
      <c r="AN295" s="17"/>
      <c r="AO295" s="17"/>
      <c r="AP295" s="28" t="str">
        <f t="shared" si="54"/>
        <v>201812</v>
      </c>
      <c r="AQ295" s="28" t="str">
        <f t="shared" si="55"/>
        <v>201812JPY</v>
      </c>
    </row>
    <row r="296" spans="1:43" s="12" customFormat="1">
      <c r="A296" s="13" t="s">
        <v>43</v>
      </c>
      <c r="B296" s="179">
        <v>2018</v>
      </c>
      <c r="C296" s="179">
        <v>2</v>
      </c>
      <c r="D296" s="39" t="str">
        <f t="shared" si="57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47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48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58"/>
        <v>1338462</v>
      </c>
      <c r="AA296" s="13">
        <v>1.18</v>
      </c>
      <c r="AB296" s="21">
        <f t="shared" si="56"/>
        <v>1361538.9310344828</v>
      </c>
      <c r="AC296" s="185">
        <f t="shared" si="49"/>
        <v>127712.35173103448</v>
      </c>
      <c r="AD296" s="141">
        <v>9.3799999999999994E-2</v>
      </c>
      <c r="AE296" s="186">
        <f t="shared" si="50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51"/>
        <v>29946107.503386207</v>
      </c>
      <c r="AJ296" s="19">
        <f t="shared" si="52"/>
        <v>3987206.4954923098</v>
      </c>
      <c r="AK296" s="20">
        <f t="shared" si="53"/>
        <v>0.13314606898547499</v>
      </c>
      <c r="AL296" s="17"/>
      <c r="AM296" s="17"/>
      <c r="AN296" s="17"/>
      <c r="AO296" s="17"/>
      <c r="AP296" s="28" t="str">
        <f t="shared" si="54"/>
        <v>20187</v>
      </c>
      <c r="AQ296" s="28" t="str">
        <f t="shared" si="55"/>
        <v>20187RMB</v>
      </c>
    </row>
    <row r="297" spans="1:43" s="12" customFormat="1">
      <c r="A297" s="13" t="s">
        <v>43</v>
      </c>
      <c r="B297" s="179">
        <v>2018</v>
      </c>
      <c r="C297" s="179">
        <v>2</v>
      </c>
      <c r="D297" s="39" t="str">
        <f t="shared" si="57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47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48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58"/>
        <v>601800</v>
      </c>
      <c r="AA297" s="13">
        <v>1.18</v>
      </c>
      <c r="AB297" s="21">
        <f t="shared" si="56"/>
        <v>612175.86206896557</v>
      </c>
      <c r="AC297" s="185">
        <f t="shared" si="49"/>
        <v>50198.420689655177</v>
      </c>
      <c r="AD297" s="141">
        <v>8.2000000000000003E-2</v>
      </c>
      <c r="AE297" s="186">
        <f t="shared" si="50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51"/>
        <v>29946107.503386207</v>
      </c>
      <c r="AJ297" s="19">
        <f t="shared" si="52"/>
        <v>3987206.4954923098</v>
      </c>
      <c r="AK297" s="20">
        <f t="shared" si="53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54"/>
        <v>20187</v>
      </c>
      <c r="AQ297" s="28" t="str">
        <f t="shared" si="55"/>
        <v>20187RMB</v>
      </c>
    </row>
    <row r="298" spans="1:43" s="12" customFormat="1">
      <c r="A298" s="13" t="s">
        <v>43</v>
      </c>
      <c r="B298" s="179">
        <v>2018</v>
      </c>
      <c r="C298" s="179">
        <v>2</v>
      </c>
      <c r="D298" s="39" t="str">
        <f t="shared" si="57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47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48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58"/>
        <v>24000000</v>
      </c>
      <c r="AA298" s="13">
        <v>7.2099999999999997E-2</v>
      </c>
      <c r="AB298" s="21">
        <f t="shared" si="56"/>
        <v>1730400</v>
      </c>
      <c r="AC298" s="185">
        <f t="shared" si="49"/>
        <v>391070.4</v>
      </c>
      <c r="AD298" s="141">
        <v>0.22600000000000001</v>
      </c>
      <c r="AE298" s="186">
        <f t="shared" si="50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51"/>
        <v>26492741.106427066</v>
      </c>
      <c r="AJ298" s="19">
        <f t="shared" si="52"/>
        <v>3348032.1325698113</v>
      </c>
      <c r="AK298" s="20">
        <f t="shared" si="53"/>
        <v>0.12637545201985867</v>
      </c>
      <c r="AL298" s="17"/>
      <c r="AM298" s="17"/>
      <c r="AN298" s="17"/>
      <c r="AO298" s="17"/>
      <c r="AP298" s="28" t="str">
        <f t="shared" si="54"/>
        <v>20189</v>
      </c>
      <c r="AQ298" s="28" t="str">
        <f t="shared" si="55"/>
        <v>20189JPY</v>
      </c>
    </row>
    <row r="299" spans="1:43" s="12" customFormat="1">
      <c r="A299" s="13" t="s">
        <v>43</v>
      </c>
      <c r="B299" s="179">
        <v>2018</v>
      </c>
      <c r="C299" s="179">
        <v>2</v>
      </c>
      <c r="D299" s="39" t="str">
        <f t="shared" si="57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47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48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58"/>
        <v>20000000</v>
      </c>
      <c r="AA299" s="13">
        <v>7.2099999999999997E-2</v>
      </c>
      <c r="AB299" s="21">
        <f t="shared" si="56"/>
        <v>1442000</v>
      </c>
      <c r="AC299" s="185">
        <f t="shared" si="49"/>
        <v>157322.20000000001</v>
      </c>
      <c r="AD299" s="141">
        <v>0.1091</v>
      </c>
      <c r="AE299" s="186">
        <f t="shared" si="50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51"/>
        <v>26492741.106427066</v>
      </c>
      <c r="AJ299" s="19">
        <f t="shared" si="52"/>
        <v>3348032.1325698113</v>
      </c>
      <c r="AK299" s="20">
        <f t="shared" si="53"/>
        <v>0.12637545201985867</v>
      </c>
      <c r="AL299" s="17"/>
      <c r="AM299" s="17"/>
      <c r="AN299" s="17"/>
      <c r="AO299" s="17"/>
      <c r="AP299" s="28" t="str">
        <f t="shared" si="54"/>
        <v>20189</v>
      </c>
      <c r="AQ299" s="28" t="str">
        <f t="shared" si="55"/>
        <v>20189JPY</v>
      </c>
    </row>
    <row r="300" spans="1:43" s="12" customFormat="1">
      <c r="A300" s="13" t="s">
        <v>43</v>
      </c>
      <c r="B300" s="179">
        <v>2018</v>
      </c>
      <c r="C300" s="179">
        <v>1</v>
      </c>
      <c r="D300" s="39" t="str">
        <f t="shared" si="57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47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48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58"/>
        <v>915000</v>
      </c>
      <c r="AA300" s="13">
        <v>1.23</v>
      </c>
      <c r="AB300" s="21">
        <f t="shared" si="56"/>
        <v>961923.07692307699</v>
      </c>
      <c r="AC300" s="185">
        <f t="shared" si="49"/>
        <v>132264.42307692309</v>
      </c>
      <c r="AD300" s="141">
        <v>0.13750000000000001</v>
      </c>
      <c r="AE300" s="186">
        <f t="shared" si="50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51"/>
        <v>29288201.60307692</v>
      </c>
      <c r="AJ300" s="19">
        <f t="shared" si="52"/>
        <v>3870159.1769246156</v>
      </c>
      <c r="AK300" s="20">
        <f t="shared" si="53"/>
        <v>0.13214055370740244</v>
      </c>
      <c r="AL300" s="17"/>
      <c r="AM300" s="17"/>
      <c r="AN300" s="17"/>
      <c r="AO300" s="17"/>
      <c r="AP300" s="28" t="str">
        <f t="shared" si="54"/>
        <v>20184</v>
      </c>
      <c r="AQ300" s="28" t="str">
        <f t="shared" si="55"/>
        <v>20184RMB</v>
      </c>
    </row>
    <row r="301" spans="1:43" s="12" customFormat="1">
      <c r="A301" s="13" t="s">
        <v>43</v>
      </c>
      <c r="B301" s="179">
        <v>2018</v>
      </c>
      <c r="C301" s="179">
        <v>1</v>
      </c>
      <c r="D301" s="39" t="str">
        <f t="shared" si="57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47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48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58"/>
        <v>1250000</v>
      </c>
      <c r="AA301" s="13">
        <v>1.23</v>
      </c>
      <c r="AB301" s="21">
        <f t="shared" si="56"/>
        <v>1314102.5641025642</v>
      </c>
      <c r="AC301" s="185">
        <f t="shared" si="49"/>
        <v>167548.07692307694</v>
      </c>
      <c r="AD301" s="141">
        <v>0.1275</v>
      </c>
      <c r="AE301" s="186">
        <f t="shared" si="50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51"/>
        <v>29288201.60307692</v>
      </c>
      <c r="AJ301" s="19">
        <f t="shared" si="52"/>
        <v>3870159.1769246156</v>
      </c>
      <c r="AK301" s="20">
        <f t="shared" si="53"/>
        <v>0.13214055370740244</v>
      </c>
      <c r="AL301" s="17"/>
      <c r="AM301" s="17"/>
      <c r="AN301" s="17"/>
      <c r="AO301" s="17"/>
      <c r="AP301" s="28" t="str">
        <f t="shared" si="54"/>
        <v>20184</v>
      </c>
      <c r="AQ301" s="28" t="str">
        <f t="shared" si="55"/>
        <v>20184RMB</v>
      </c>
    </row>
    <row r="302" spans="1:43" s="12" customFormat="1">
      <c r="A302" s="13" t="s">
        <v>43</v>
      </c>
      <c r="B302" s="179">
        <v>2018</v>
      </c>
      <c r="C302" s="179">
        <v>1</v>
      </c>
      <c r="D302" s="39" t="str">
        <f t="shared" si="57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47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48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58"/>
        <v>528000</v>
      </c>
      <c r="AA302" s="13">
        <v>1.23</v>
      </c>
      <c r="AB302" s="21">
        <f t="shared" si="56"/>
        <v>555076.92307692312</v>
      </c>
      <c r="AC302" s="185">
        <f t="shared" si="49"/>
        <v>92586.830769230772</v>
      </c>
      <c r="AD302" s="141">
        <v>0.1668</v>
      </c>
      <c r="AE302" s="186">
        <f t="shared" si="50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51"/>
        <v>29288201.60307692</v>
      </c>
      <c r="AJ302" s="19">
        <f t="shared" si="52"/>
        <v>3870159.1769246156</v>
      </c>
      <c r="AK302" s="20">
        <f t="shared" si="53"/>
        <v>0.13214055370740244</v>
      </c>
      <c r="AL302" s="17"/>
      <c r="AM302" s="17"/>
      <c r="AN302" s="17"/>
      <c r="AO302" s="17"/>
      <c r="AP302" s="28" t="str">
        <f t="shared" si="54"/>
        <v>20184</v>
      </c>
      <c r="AQ302" s="28" t="str">
        <f t="shared" si="55"/>
        <v>20184RMB</v>
      </c>
    </row>
    <row r="303" spans="1:43" s="12" customFormat="1">
      <c r="A303" s="13" t="s">
        <v>43</v>
      </c>
      <c r="B303" s="179">
        <v>2018</v>
      </c>
      <c r="C303" s="179">
        <v>1</v>
      </c>
      <c r="D303" s="39" t="str">
        <f t="shared" si="57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47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48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58"/>
        <v>13000000</v>
      </c>
      <c r="AA303" s="13">
        <v>7.51E-2</v>
      </c>
      <c r="AB303" s="21">
        <f t="shared" si="56"/>
        <v>976300</v>
      </c>
      <c r="AC303" s="185">
        <f t="shared" si="49"/>
        <v>117156</v>
      </c>
      <c r="AD303" s="141">
        <v>0.12</v>
      </c>
      <c r="AE303" s="186">
        <f t="shared" si="50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51"/>
        <v>29288201.60307692</v>
      </c>
      <c r="AJ303" s="19">
        <f t="shared" si="52"/>
        <v>3870159.1769246156</v>
      </c>
      <c r="AK303" s="20">
        <f t="shared" si="53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54"/>
        <v>20184</v>
      </c>
      <c r="AQ303" s="28" t="str">
        <f t="shared" si="55"/>
        <v>20184JPY</v>
      </c>
    </row>
    <row r="304" spans="1:43" s="12" customFormat="1">
      <c r="A304" s="13" t="s">
        <v>43</v>
      </c>
      <c r="B304" s="179">
        <v>2018</v>
      </c>
      <c r="C304" s="179">
        <v>1</v>
      </c>
      <c r="D304" s="39" t="str">
        <f t="shared" si="57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47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48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58"/>
        <v>11520000</v>
      </c>
      <c r="AA304" s="13">
        <v>7.2099999999999997E-2</v>
      </c>
      <c r="AB304" s="21">
        <f t="shared" si="56"/>
        <v>830592</v>
      </c>
      <c r="AC304" s="185">
        <f t="shared" si="49"/>
        <v>105402.12480000001</v>
      </c>
      <c r="AD304" s="141">
        <v>0.12690000000000001</v>
      </c>
      <c r="AE304" s="186">
        <f t="shared" si="50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51"/>
        <v>26754147.763010345</v>
      </c>
      <c r="AJ304" s="19">
        <f t="shared" si="52"/>
        <v>3429137.9965357971</v>
      </c>
      <c r="AK304" s="20">
        <f t="shared" si="53"/>
        <v>0.12817220069617924</v>
      </c>
      <c r="AL304" s="17"/>
      <c r="AM304" s="17"/>
      <c r="AN304" s="17"/>
      <c r="AO304" s="17"/>
      <c r="AP304" s="28" t="str">
        <f t="shared" si="54"/>
        <v>20188</v>
      </c>
      <c r="AQ304" s="28" t="str">
        <f t="shared" si="55"/>
        <v>20188JPY</v>
      </c>
    </row>
    <row r="305" spans="1:43" s="12" customFormat="1">
      <c r="A305" s="13" t="s">
        <v>43</v>
      </c>
      <c r="B305" s="179">
        <v>2018</v>
      </c>
      <c r="C305" s="179">
        <v>1</v>
      </c>
      <c r="D305" s="39" t="str">
        <f t="shared" si="57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47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48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58"/>
        <v>10000000</v>
      </c>
      <c r="AA305" s="13">
        <v>7.2099999999999997E-2</v>
      </c>
      <c r="AB305" s="21">
        <f t="shared" si="56"/>
        <v>721000</v>
      </c>
      <c r="AC305" s="185">
        <f t="shared" si="49"/>
        <v>81256.7</v>
      </c>
      <c r="AD305" s="141">
        <v>0.11269999999999999</v>
      </c>
      <c r="AE305" s="186">
        <f t="shared" si="50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51"/>
        <v>26754147.763010345</v>
      </c>
      <c r="AJ305" s="19">
        <f t="shared" si="52"/>
        <v>3429137.9965357971</v>
      </c>
      <c r="AK305" s="20">
        <f t="shared" si="53"/>
        <v>0.12817220069617924</v>
      </c>
      <c r="AL305" s="17"/>
      <c r="AM305" s="17"/>
      <c r="AN305" s="17"/>
      <c r="AO305" s="17"/>
      <c r="AP305" s="28" t="str">
        <f t="shared" si="54"/>
        <v>20188</v>
      </c>
      <c r="AQ305" s="28" t="str">
        <f t="shared" si="55"/>
        <v>20188JPY</v>
      </c>
    </row>
    <row r="306" spans="1:43" s="12" customFormat="1">
      <c r="A306" s="13" t="s">
        <v>43</v>
      </c>
      <c r="B306" s="179">
        <v>2018</v>
      </c>
      <c r="C306" s="179">
        <v>1</v>
      </c>
      <c r="D306" s="39" t="str">
        <f t="shared" si="57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47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48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58"/>
        <v>13020000</v>
      </c>
      <c r="AA306" s="13">
        <v>7.2099999999999997E-2</v>
      </c>
      <c r="AB306" s="21">
        <f t="shared" si="56"/>
        <v>938742</v>
      </c>
      <c r="AC306" s="185">
        <f t="shared" si="49"/>
        <v>108518.57519999999</v>
      </c>
      <c r="AD306" s="141">
        <v>0.11559999999999999</v>
      </c>
      <c r="AE306" s="186">
        <f t="shared" si="50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51"/>
        <v>26754147.763010345</v>
      </c>
      <c r="AJ306" s="19">
        <f t="shared" si="52"/>
        <v>3429137.9965357971</v>
      </c>
      <c r="AK306" s="20">
        <f t="shared" si="53"/>
        <v>0.12817220069617924</v>
      </c>
      <c r="AL306" s="17"/>
      <c r="AM306" s="17"/>
      <c r="AN306" s="17"/>
      <c r="AO306" s="17"/>
      <c r="AP306" s="28" t="str">
        <f t="shared" si="54"/>
        <v>20188</v>
      </c>
      <c r="AQ306" s="28" t="str">
        <f t="shared" si="55"/>
        <v>20188JPY</v>
      </c>
    </row>
    <row r="307" spans="1:43" s="12" customFormat="1">
      <c r="A307" s="13" t="s">
        <v>43</v>
      </c>
      <c r="B307" s="179">
        <v>2018</v>
      </c>
      <c r="C307" s="179">
        <v>1</v>
      </c>
      <c r="D307" s="39" t="str">
        <f t="shared" si="57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47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48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58"/>
        <v>15000000</v>
      </c>
      <c r="AA307" s="13">
        <v>7.2099999999999997E-2</v>
      </c>
      <c r="AB307" s="21">
        <f t="shared" si="56"/>
        <v>1081500</v>
      </c>
      <c r="AC307" s="185">
        <f t="shared" si="49"/>
        <v>175851.9</v>
      </c>
      <c r="AD307" s="141">
        <v>0.16259999999999999</v>
      </c>
      <c r="AE307" s="186">
        <f t="shared" si="50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51"/>
        <v>26754147.763010345</v>
      </c>
      <c r="AJ307" s="19">
        <f t="shared" si="52"/>
        <v>3429137.9965357971</v>
      </c>
      <c r="AK307" s="20">
        <f t="shared" si="53"/>
        <v>0.12817220069617924</v>
      </c>
      <c r="AL307" s="17"/>
      <c r="AM307" s="17"/>
      <c r="AN307" s="17"/>
      <c r="AO307" s="17"/>
      <c r="AP307" s="28" t="str">
        <f t="shared" si="54"/>
        <v>20188</v>
      </c>
      <c r="AQ307" s="28" t="str">
        <f t="shared" si="55"/>
        <v>20188JPY</v>
      </c>
    </row>
    <row r="308" spans="1:43" s="12" customFormat="1">
      <c r="A308" s="13" t="s">
        <v>43</v>
      </c>
      <c r="B308" s="179">
        <v>2018</v>
      </c>
      <c r="C308" s="179">
        <v>1</v>
      </c>
      <c r="D308" s="39" t="str">
        <f t="shared" si="57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47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48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58"/>
        <v>14333333.33</v>
      </c>
      <c r="AA308" s="13">
        <v>7.3599999999999999E-2</v>
      </c>
      <c r="AB308" s="21">
        <f t="shared" si="56"/>
        <v>1054933.3330880001</v>
      </c>
      <c r="AC308" s="185">
        <f t="shared" si="49"/>
        <v>141361.06663379201</v>
      </c>
      <c r="AD308" s="141">
        <v>0.13400000000000001</v>
      </c>
      <c r="AE308" s="186">
        <f t="shared" si="50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51"/>
        <v>24398045.860453524</v>
      </c>
      <c r="AJ308" s="19">
        <f t="shared" si="52"/>
        <v>3478417.4064663453</v>
      </c>
      <c r="AK308" s="20">
        <f t="shared" si="53"/>
        <v>0.14256950849102498</v>
      </c>
      <c r="AL308" s="17"/>
      <c r="AM308" s="17"/>
      <c r="AN308" s="17"/>
      <c r="AO308" s="17" t="s">
        <v>203</v>
      </c>
      <c r="AP308" s="28" t="str">
        <f t="shared" si="54"/>
        <v>20186</v>
      </c>
      <c r="AQ308" s="28" t="str">
        <f t="shared" si="55"/>
        <v>20186JPY</v>
      </c>
    </row>
    <row r="309" spans="1:43" s="12" customFormat="1">
      <c r="A309" s="13" t="s">
        <v>43</v>
      </c>
      <c r="B309" s="179">
        <v>2018</v>
      </c>
      <c r="C309" s="179">
        <v>1</v>
      </c>
      <c r="D309" s="39" t="str">
        <f t="shared" si="57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47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48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58"/>
        <v>16830000</v>
      </c>
      <c r="AA309" s="13">
        <v>7.3599999999999999E-2</v>
      </c>
      <c r="AB309" s="21">
        <f t="shared" si="56"/>
        <v>1238688</v>
      </c>
      <c r="AC309" s="185">
        <f t="shared" si="49"/>
        <v>198933.2928</v>
      </c>
      <c r="AD309" s="141">
        <v>0.16059999999999999</v>
      </c>
      <c r="AE309" s="186">
        <f t="shared" si="50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51"/>
        <v>24398045.860453524</v>
      </c>
      <c r="AJ309" s="19">
        <f t="shared" si="52"/>
        <v>3478417.4064663453</v>
      </c>
      <c r="AK309" s="20">
        <f t="shared" si="53"/>
        <v>0.14256950849102498</v>
      </c>
      <c r="AL309" s="17"/>
      <c r="AM309" s="17"/>
      <c r="AN309" s="17"/>
      <c r="AO309" s="17" t="s">
        <v>203</v>
      </c>
      <c r="AP309" s="28" t="str">
        <f t="shared" si="54"/>
        <v>20186</v>
      </c>
      <c r="AQ309" s="28" t="str">
        <f t="shared" si="55"/>
        <v>20186JPY</v>
      </c>
    </row>
    <row r="310" spans="1:43" s="12" customFormat="1">
      <c r="A310" s="13" t="s">
        <v>43</v>
      </c>
      <c r="B310" s="179">
        <v>2018</v>
      </c>
      <c r="C310" s="179">
        <v>1</v>
      </c>
      <c r="D310" s="39" t="str">
        <f t="shared" si="57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47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48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58"/>
        <v>800000</v>
      </c>
      <c r="AA310" s="13">
        <v>1.123</v>
      </c>
      <c r="AB310" s="21">
        <f t="shared" si="56"/>
        <v>767863.24786324787</v>
      </c>
      <c r="AC310" s="185">
        <f t="shared" si="49"/>
        <v>92143.589743589735</v>
      </c>
      <c r="AD310" s="141">
        <v>0.12</v>
      </c>
      <c r="AE310" s="186">
        <f t="shared" si="50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51"/>
        <v>13250187.062905984</v>
      </c>
      <c r="AJ310" s="19">
        <f t="shared" si="52"/>
        <v>1545643.7555487179</v>
      </c>
      <c r="AK310" s="20">
        <f t="shared" si="53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54"/>
        <v>20183</v>
      </c>
      <c r="AQ310" s="28" t="str">
        <f t="shared" si="55"/>
        <v>20183RMB</v>
      </c>
    </row>
    <row r="311" spans="1:43" s="12" customFormat="1">
      <c r="A311" s="13" t="s">
        <v>43</v>
      </c>
      <c r="B311" s="179">
        <v>2018</v>
      </c>
      <c r="C311" s="179">
        <v>1</v>
      </c>
      <c r="D311" s="39" t="str">
        <f t="shared" si="57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47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48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58"/>
        <v>544500</v>
      </c>
      <c r="AA311" s="13">
        <v>1.123</v>
      </c>
      <c r="AB311" s="21">
        <f t="shared" si="56"/>
        <v>522626.92307692312</v>
      </c>
      <c r="AC311" s="185">
        <f t="shared" si="49"/>
        <v>62715.230769230773</v>
      </c>
      <c r="AD311" s="141">
        <v>0.12</v>
      </c>
      <c r="AE311" s="186">
        <f t="shared" si="50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51"/>
        <v>13250187.062905984</v>
      </c>
      <c r="AJ311" s="19">
        <f t="shared" si="52"/>
        <v>1545643.7555487179</v>
      </c>
      <c r="AK311" s="20">
        <f t="shared" si="53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54"/>
        <v>20183</v>
      </c>
      <c r="AQ311" s="28" t="str">
        <f t="shared" si="55"/>
        <v>20183RMB</v>
      </c>
    </row>
    <row r="312" spans="1:43" s="12" customFormat="1">
      <c r="A312" s="13" t="s">
        <v>43</v>
      </c>
      <c r="B312" s="179">
        <v>2018</v>
      </c>
      <c r="C312" s="179">
        <v>1</v>
      </c>
      <c r="D312" s="39" t="str">
        <f t="shared" si="57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47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48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58"/>
        <v>610000</v>
      </c>
      <c r="AA312" s="13">
        <v>1.23</v>
      </c>
      <c r="AB312" s="21">
        <f t="shared" si="56"/>
        <v>646810.34482758632</v>
      </c>
      <c r="AC312" s="185">
        <f t="shared" si="49"/>
        <v>78264.051724137942</v>
      </c>
      <c r="AD312" s="141">
        <v>0.121</v>
      </c>
      <c r="AE312" s="186">
        <f t="shared" si="50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51"/>
        <v>34109166.105589926</v>
      </c>
      <c r="AJ312" s="19">
        <f t="shared" si="52"/>
        <v>4642032.7199573703</v>
      </c>
      <c r="AK312" s="20">
        <f t="shared" si="53"/>
        <v>0.13609340977692849</v>
      </c>
      <c r="AL312" s="17"/>
      <c r="AM312" s="17"/>
      <c r="AN312" s="17"/>
      <c r="AO312" s="17"/>
      <c r="AP312" s="28" t="str">
        <f t="shared" si="54"/>
        <v>20185</v>
      </c>
      <c r="AQ312" s="28" t="str">
        <f t="shared" si="55"/>
        <v>20185RMB</v>
      </c>
    </row>
    <row r="313" spans="1:43" s="12" customFormat="1">
      <c r="A313" s="13" t="s">
        <v>43</v>
      </c>
      <c r="B313" s="179">
        <v>2018</v>
      </c>
      <c r="C313" s="179">
        <v>1</v>
      </c>
      <c r="D313" s="39" t="str">
        <f t="shared" si="57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47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48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58"/>
        <v>490000</v>
      </c>
      <c r="AA313" s="13">
        <v>1.23</v>
      </c>
      <c r="AB313" s="21">
        <f t="shared" si="56"/>
        <v>519568.96551724139</v>
      </c>
      <c r="AC313" s="185">
        <f t="shared" si="49"/>
        <v>62867.844827586203</v>
      </c>
      <c r="AD313" s="141">
        <v>0.121</v>
      </c>
      <c r="AE313" s="186">
        <f t="shared" si="50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51"/>
        <v>34109166.105589926</v>
      </c>
      <c r="AJ313" s="19">
        <f t="shared" si="52"/>
        <v>4642032.7199573703</v>
      </c>
      <c r="AK313" s="20">
        <f t="shared" si="53"/>
        <v>0.13609340977692849</v>
      </c>
      <c r="AL313" s="17"/>
      <c r="AM313" s="17"/>
      <c r="AN313" s="17"/>
      <c r="AO313" s="17"/>
      <c r="AP313" s="28" t="str">
        <f t="shared" si="54"/>
        <v>20185</v>
      </c>
      <c r="AQ313" s="28" t="str">
        <f t="shared" si="55"/>
        <v>20185RMB</v>
      </c>
    </row>
    <row r="314" spans="1:43" s="12" customFormat="1">
      <c r="A314" s="13" t="s">
        <v>43</v>
      </c>
      <c r="B314" s="179">
        <v>2018</v>
      </c>
      <c r="C314" s="179">
        <v>1</v>
      </c>
      <c r="D314" s="39" t="str">
        <f t="shared" si="57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47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48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58"/>
        <v>12042200</v>
      </c>
      <c r="AA314" s="13">
        <v>7.3400000000000007E-2</v>
      </c>
      <c r="AB314" s="21">
        <f t="shared" si="56"/>
        <v>883897.4800000001</v>
      </c>
      <c r="AC314" s="185">
        <f t="shared" si="49"/>
        <v>104476.68213600002</v>
      </c>
      <c r="AD314" s="141">
        <v>0.1182</v>
      </c>
      <c r="AE314" s="186">
        <f t="shared" si="50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51"/>
        <v>34109166.105589926</v>
      </c>
      <c r="AJ314" s="19">
        <f t="shared" si="52"/>
        <v>4642032.7199573703</v>
      </c>
      <c r="AK314" s="20">
        <f t="shared" si="53"/>
        <v>0.13609340977692849</v>
      </c>
      <c r="AL314" s="17"/>
      <c r="AM314" s="17"/>
      <c r="AN314" s="17"/>
      <c r="AO314" s="17"/>
      <c r="AP314" s="28" t="str">
        <f t="shared" si="54"/>
        <v>20185</v>
      </c>
      <c r="AQ314" s="28" t="str">
        <f t="shared" si="55"/>
        <v>20185JPY</v>
      </c>
    </row>
    <row r="315" spans="1:43" s="12" customFormat="1">
      <c r="A315" s="13" t="s">
        <v>43</v>
      </c>
      <c r="B315" s="179">
        <v>2018</v>
      </c>
      <c r="C315" s="179">
        <v>1</v>
      </c>
      <c r="D315" s="39" t="str">
        <f t="shared" si="57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47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48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58"/>
        <v>32481600</v>
      </c>
      <c r="AA315" s="13">
        <v>7.2099999999999997E-2</v>
      </c>
      <c r="AB315" s="21">
        <f t="shared" si="56"/>
        <v>2341923.36</v>
      </c>
      <c r="AC315" s="185">
        <f t="shared" si="49"/>
        <v>228571.71993600001</v>
      </c>
      <c r="AD315" s="141">
        <v>9.7600000000000006E-2</v>
      </c>
      <c r="AE315" s="186">
        <f t="shared" si="50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51"/>
        <v>26492741.106427066</v>
      </c>
      <c r="AJ315" s="19">
        <f t="shared" si="52"/>
        <v>3348032.1325698113</v>
      </c>
      <c r="AK315" s="20">
        <f t="shared" si="53"/>
        <v>0.12637545201985867</v>
      </c>
      <c r="AL315" s="17"/>
      <c r="AM315" s="17"/>
      <c r="AN315" s="17"/>
      <c r="AO315" s="17"/>
      <c r="AP315" s="28" t="str">
        <f t="shared" si="54"/>
        <v>20189</v>
      </c>
      <c r="AQ315" s="28" t="str">
        <f t="shared" si="55"/>
        <v>20189JPY</v>
      </c>
    </row>
    <row r="316" spans="1:43" s="12" customFormat="1">
      <c r="A316" s="13" t="s">
        <v>43</v>
      </c>
      <c r="B316" s="179">
        <v>2018</v>
      </c>
      <c r="C316" s="179">
        <v>1</v>
      </c>
      <c r="D316" s="39" t="str">
        <f t="shared" si="57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47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48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58"/>
        <v>28666666.66</v>
      </c>
      <c r="AA316" s="13">
        <v>7.2099999999999997E-2</v>
      </c>
      <c r="AB316" s="21">
        <f t="shared" si="56"/>
        <v>2066866.666186</v>
      </c>
      <c r="AC316" s="185">
        <f t="shared" si="49"/>
        <v>276960.13326892402</v>
      </c>
      <c r="AD316" s="141">
        <v>0.13400000000000001</v>
      </c>
      <c r="AE316" s="186">
        <f t="shared" si="50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51"/>
        <v>26492741.106427066</v>
      </c>
      <c r="AJ316" s="19">
        <f t="shared" si="52"/>
        <v>3348032.1325698113</v>
      </c>
      <c r="AK316" s="20">
        <f t="shared" si="53"/>
        <v>0.12637545201985867</v>
      </c>
      <c r="AL316" s="17"/>
      <c r="AM316" s="17"/>
      <c r="AN316" s="17"/>
      <c r="AO316" s="17"/>
      <c r="AP316" s="28" t="str">
        <f t="shared" si="54"/>
        <v>20189</v>
      </c>
      <c r="AQ316" s="28" t="str">
        <f t="shared" si="55"/>
        <v>20189JPY</v>
      </c>
    </row>
    <row r="317" spans="1:43" s="12" customFormat="1">
      <c r="A317" s="13" t="s">
        <v>43</v>
      </c>
      <c r="B317" s="179">
        <v>2018</v>
      </c>
      <c r="C317" s="179">
        <v>1</v>
      </c>
      <c r="D317" s="39" t="str">
        <f t="shared" si="57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47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48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58"/>
        <v>10140000</v>
      </c>
      <c r="AA317" s="13">
        <v>7.2099999999999997E-2</v>
      </c>
      <c r="AB317" s="21">
        <f t="shared" si="56"/>
        <v>731094</v>
      </c>
      <c r="AC317" s="185">
        <f t="shared" si="49"/>
        <v>39113.529000000002</v>
      </c>
      <c r="AD317" s="141">
        <v>5.3499999999999999E-2</v>
      </c>
      <c r="AE317" s="186">
        <f t="shared" si="50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51"/>
        <v>26492741.106427066</v>
      </c>
      <c r="AJ317" s="19">
        <f t="shared" si="52"/>
        <v>3348032.1325698113</v>
      </c>
      <c r="AK317" s="20">
        <f t="shared" si="53"/>
        <v>0.12637545201985867</v>
      </c>
      <c r="AL317" s="17"/>
      <c r="AM317" s="17"/>
      <c r="AN317" s="17"/>
      <c r="AO317" s="17"/>
      <c r="AP317" s="28" t="str">
        <f t="shared" si="54"/>
        <v>20189</v>
      </c>
      <c r="AQ317" s="28" t="str">
        <f t="shared" si="55"/>
        <v>20189JPY</v>
      </c>
    </row>
    <row r="318" spans="1:43" s="12" customFormat="1">
      <c r="A318" s="13" t="s">
        <v>43</v>
      </c>
      <c r="B318" s="179">
        <v>2018</v>
      </c>
      <c r="C318" s="179">
        <v>1</v>
      </c>
      <c r="D318" s="39" t="str">
        <f t="shared" si="57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47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48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58"/>
        <v>9800000</v>
      </c>
      <c r="AA318" s="13">
        <v>7.2099999999999997E-2</v>
      </c>
      <c r="AB318" s="21">
        <f t="shared" si="56"/>
        <v>706580</v>
      </c>
      <c r="AC318" s="185">
        <f t="shared" si="49"/>
        <v>75604.06</v>
      </c>
      <c r="AD318" s="141">
        <v>0.107</v>
      </c>
      <c r="AE318" s="186">
        <f t="shared" si="50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51"/>
        <v>26492741.106427066</v>
      </c>
      <c r="AJ318" s="19">
        <f t="shared" si="52"/>
        <v>3348032.1325698113</v>
      </c>
      <c r="AK318" s="20">
        <f t="shared" si="53"/>
        <v>0.12637545201985867</v>
      </c>
      <c r="AL318" s="17"/>
      <c r="AM318" s="17"/>
      <c r="AN318" s="17"/>
      <c r="AO318" s="17"/>
      <c r="AP318" s="28" t="str">
        <f t="shared" si="54"/>
        <v>20189</v>
      </c>
      <c r="AQ318" s="28" t="str">
        <f t="shared" si="55"/>
        <v>20189JPY</v>
      </c>
    </row>
    <row r="319" spans="1:43" s="12" customFormat="1">
      <c r="A319" s="13" t="s">
        <v>28</v>
      </c>
      <c r="B319" s="179">
        <v>2018</v>
      </c>
      <c r="C319" s="179">
        <v>7</v>
      </c>
      <c r="D319" s="39" t="str">
        <f t="shared" si="57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47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48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58"/>
        <v>722750</v>
      </c>
      <c r="AA319" s="13">
        <v>1.1499999999999999</v>
      </c>
      <c r="AB319" s="21">
        <f t="shared" si="56"/>
        <v>716519.39655172406</v>
      </c>
      <c r="AC319" s="185">
        <f t="shared" si="49"/>
        <v>86555.543103448275</v>
      </c>
      <c r="AD319" s="141">
        <v>0.1208</v>
      </c>
      <c r="AE319" s="186">
        <f t="shared" si="50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51"/>
        <v>26754147.763010345</v>
      </c>
      <c r="AJ319" s="19">
        <f t="shared" si="52"/>
        <v>3429137.9965357971</v>
      </c>
      <c r="AK319" s="20">
        <f t="shared" si="53"/>
        <v>0.12817220069617924</v>
      </c>
      <c r="AL319" s="17"/>
      <c r="AM319" s="17"/>
      <c r="AN319" s="17"/>
      <c r="AO319" s="17"/>
      <c r="AP319" s="28" t="str">
        <f t="shared" si="54"/>
        <v>20188</v>
      </c>
      <c r="AQ319" s="28" t="str">
        <f t="shared" si="55"/>
        <v>20188RMB</v>
      </c>
    </row>
    <row r="320" spans="1:43" s="12" customFormat="1">
      <c r="A320" s="13" t="s">
        <v>28</v>
      </c>
      <c r="B320" s="179">
        <v>2018</v>
      </c>
      <c r="C320" s="179">
        <v>7</v>
      </c>
      <c r="D320" s="39" t="str">
        <f t="shared" si="57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47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48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58"/>
        <v>722750</v>
      </c>
      <c r="AA320" s="13">
        <v>1.1499999999999999</v>
      </c>
      <c r="AB320" s="21">
        <f t="shared" si="56"/>
        <v>716519.39655172406</v>
      </c>
      <c r="AC320" s="185">
        <f t="shared" si="49"/>
        <v>86555.543103448275</v>
      </c>
      <c r="AD320" s="141">
        <v>0.1208</v>
      </c>
      <c r="AE320" s="186">
        <f t="shared" si="50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51"/>
        <v>26754147.763010345</v>
      </c>
      <c r="AJ320" s="19">
        <f t="shared" si="52"/>
        <v>3429137.9965357971</v>
      </c>
      <c r="AK320" s="20">
        <f t="shared" si="53"/>
        <v>0.12817220069617924</v>
      </c>
      <c r="AL320" s="17"/>
      <c r="AM320" s="17"/>
      <c r="AN320" s="17"/>
      <c r="AO320" s="17"/>
      <c r="AP320" s="28" t="str">
        <f t="shared" si="54"/>
        <v>20188</v>
      </c>
      <c r="AQ320" s="28" t="str">
        <f t="shared" si="55"/>
        <v>20188RMB</v>
      </c>
    </row>
    <row r="321" spans="1:43" s="12" customFormat="1">
      <c r="A321" s="13" t="s">
        <v>28</v>
      </c>
      <c r="B321" s="179">
        <v>2018</v>
      </c>
      <c r="C321" s="179">
        <v>7</v>
      </c>
      <c r="D321" s="39" t="str">
        <f t="shared" si="57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47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48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58"/>
        <v>21500000</v>
      </c>
      <c r="AA321" s="13">
        <v>7.2099999999999997E-2</v>
      </c>
      <c r="AB321" s="21">
        <f t="shared" si="56"/>
        <v>1550150</v>
      </c>
      <c r="AC321" s="185">
        <f t="shared" si="49"/>
        <v>252364.42</v>
      </c>
      <c r="AD321" s="141">
        <v>0.1628</v>
      </c>
      <c r="AE321" s="186">
        <f t="shared" si="50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51"/>
        <v>26754147.763010345</v>
      </c>
      <c r="AJ321" s="19">
        <f t="shared" si="52"/>
        <v>3429137.9965357971</v>
      </c>
      <c r="AK321" s="20">
        <f t="shared" si="53"/>
        <v>0.12817220069617924</v>
      </c>
      <c r="AL321" s="17"/>
      <c r="AM321" s="17"/>
      <c r="AN321" s="17"/>
      <c r="AO321" s="17"/>
      <c r="AP321" s="28" t="str">
        <f t="shared" si="54"/>
        <v>20188</v>
      </c>
      <c r="AQ321" s="28" t="str">
        <f t="shared" si="55"/>
        <v>20188JPY</v>
      </c>
    </row>
    <row r="322" spans="1:43" s="12" customFormat="1">
      <c r="A322" s="13" t="s">
        <v>28</v>
      </c>
      <c r="B322" s="179">
        <v>2018</v>
      </c>
      <c r="C322" s="179">
        <v>7</v>
      </c>
      <c r="D322" s="39" t="str">
        <f t="shared" si="57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60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58"/>
        <v>1306000</v>
      </c>
      <c r="AA322" s="13">
        <v>1.1399999999999999</v>
      </c>
      <c r="AB322" s="21">
        <f t="shared" si="56"/>
        <v>1283482.7586206896</v>
      </c>
      <c r="AC322" s="185">
        <f t="shared" ref="AC322:AC385" si="61">IF(R322&lt;&gt;"",AB322*AD322,"")</f>
        <v>78677.493103448272</v>
      </c>
      <c r="AD322" s="141">
        <v>6.13E-2</v>
      </c>
      <c r="AE322" s="186">
        <f t="shared" ref="AE322:AE385" si="62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63">IF(P322="C66 SERVICE","",SUMIFS(AB:AB,F:F,F322,G:G,G322,E:E,E322))</f>
        <v>10786543.370020689</v>
      </c>
      <c r="AJ322" s="19">
        <f t="shared" ref="AJ322:AJ385" si="64">IF(P322="C66 SERVICE","",SUMIFS(AC:AC,F:F,F322,G:G,G322,E:E,E322))</f>
        <v>1330367.5841569281</v>
      </c>
      <c r="AK322" s="20">
        <f t="shared" ref="AK322:AK385" si="65">IF(AJ322&gt;0,AJ322/AI322,"")</f>
        <v>0.123335858255987</v>
      </c>
      <c r="AL322" s="17"/>
      <c r="AM322" s="17"/>
      <c r="AN322" s="17"/>
      <c r="AO322" s="17"/>
      <c r="AP322" s="28" t="str">
        <f t="shared" ref="AP322:AP385" si="66">IF(F322="","",F322&amp;G322)</f>
        <v>201810</v>
      </c>
      <c r="AQ322" s="28" t="str">
        <f t="shared" ref="AQ322:AQ385" si="67">IF(W322="","",F322&amp;G322&amp;W322)</f>
        <v>201810RMB</v>
      </c>
    </row>
    <row r="323" spans="1:43" s="12" customFormat="1">
      <c r="A323" s="13" t="s">
        <v>28</v>
      </c>
      <c r="B323" s="179">
        <v>2018</v>
      </c>
      <c r="C323" s="179">
        <v>7</v>
      </c>
      <c r="D323" s="39" t="str">
        <f t="shared" si="57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59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60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58"/>
        <v>100000</v>
      </c>
      <c r="AA323" s="13">
        <v>1.1499999999999999</v>
      </c>
      <c r="AB323" s="21">
        <f t="shared" si="56"/>
        <v>99137.931034482754</v>
      </c>
      <c r="AC323" s="185">
        <f t="shared" si="61"/>
        <v>33716.810344827587</v>
      </c>
      <c r="AD323" s="141">
        <v>0.34010000000000001</v>
      </c>
      <c r="AE323" s="186">
        <f t="shared" si="62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63"/>
        <v>26492741.106427066</v>
      </c>
      <c r="AJ323" s="19">
        <f t="shared" si="64"/>
        <v>3348032.1325698113</v>
      </c>
      <c r="AK323" s="20">
        <f t="shared" si="65"/>
        <v>0.12637545201985867</v>
      </c>
      <c r="AL323" s="17"/>
      <c r="AM323" s="17"/>
      <c r="AN323" s="17"/>
      <c r="AO323" s="17"/>
      <c r="AP323" s="28" t="str">
        <f t="shared" si="66"/>
        <v>20189</v>
      </c>
      <c r="AQ323" s="28" t="str">
        <f t="shared" si="67"/>
        <v>20189RMB</v>
      </c>
    </row>
    <row r="324" spans="1:43" s="12" customFormat="1">
      <c r="A324" s="13" t="s">
        <v>28</v>
      </c>
      <c r="B324" s="179">
        <v>2018</v>
      </c>
      <c r="C324" s="179">
        <v>7</v>
      </c>
      <c r="D324" s="39" t="str">
        <f t="shared" si="57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59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60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58"/>
        <v>11819760</v>
      </c>
      <c r="AA324" s="13">
        <v>7.22E-2</v>
      </c>
      <c r="AB324" s="21">
        <f t="shared" si="56"/>
        <v>853386.67200000002</v>
      </c>
      <c r="AC324" s="185">
        <f t="shared" si="61"/>
        <v>102406.40063999999</v>
      </c>
      <c r="AD324" s="141">
        <v>0.12</v>
      </c>
      <c r="AE324" s="186">
        <f t="shared" si="62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63"/>
        <v>26492741.106427066</v>
      </c>
      <c r="AJ324" s="19">
        <f t="shared" si="64"/>
        <v>3348032.1325698113</v>
      </c>
      <c r="AK324" s="20">
        <f t="shared" si="65"/>
        <v>0.12637545201985867</v>
      </c>
      <c r="AL324" s="17"/>
      <c r="AM324" s="17"/>
      <c r="AN324" s="17"/>
      <c r="AO324" s="17"/>
      <c r="AP324" s="28" t="str">
        <f t="shared" si="66"/>
        <v>20189</v>
      </c>
      <c r="AQ324" s="28" t="str">
        <f t="shared" si="67"/>
        <v>20189JPY</v>
      </c>
    </row>
    <row r="325" spans="1:43" s="12" customFormat="1">
      <c r="A325" s="13" t="s">
        <v>28</v>
      </c>
      <c r="B325" s="179">
        <v>2018</v>
      </c>
      <c r="C325" s="179">
        <v>7</v>
      </c>
      <c r="D325" s="39" t="str">
        <f t="shared" si="57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59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60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58"/>
        <v>19359680</v>
      </c>
      <c r="AA325" s="13">
        <v>7.2099999999999997E-2</v>
      </c>
      <c r="AB325" s="21">
        <f t="shared" si="56"/>
        <v>1395832.9279999998</v>
      </c>
      <c r="AC325" s="185">
        <f t="shared" si="61"/>
        <v>229474.93336319996</v>
      </c>
      <c r="AD325" s="141">
        <v>0.16439999999999999</v>
      </c>
      <c r="AE325" s="186">
        <f t="shared" si="62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63"/>
        <v>26492741.106427066</v>
      </c>
      <c r="AJ325" s="19">
        <f t="shared" si="64"/>
        <v>3348032.1325698113</v>
      </c>
      <c r="AK325" s="20">
        <f t="shared" si="65"/>
        <v>0.12637545201985867</v>
      </c>
      <c r="AL325" s="17"/>
      <c r="AM325" s="17"/>
      <c r="AN325" s="17"/>
      <c r="AO325" s="17"/>
      <c r="AP325" s="28" t="str">
        <f t="shared" si="66"/>
        <v>20189</v>
      </c>
      <c r="AQ325" s="28" t="str">
        <f t="shared" si="67"/>
        <v>20189JPY</v>
      </c>
    </row>
    <row r="326" spans="1:43" s="12" customFormat="1">
      <c r="A326" s="13" t="s">
        <v>28</v>
      </c>
      <c r="B326" s="179">
        <v>2018</v>
      </c>
      <c r="C326" s="179">
        <v>7</v>
      </c>
      <c r="D326" s="39" t="str">
        <f t="shared" si="57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59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60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58"/>
        <v>605000</v>
      </c>
      <c r="AA326" s="13">
        <v>1.1499999999999999</v>
      </c>
      <c r="AB326" s="21">
        <f t="shared" si="56"/>
        <v>599784.48275862064</v>
      </c>
      <c r="AC326" s="185">
        <f t="shared" si="61"/>
        <v>54040.581896551717</v>
      </c>
      <c r="AD326" s="141">
        <v>9.01E-2</v>
      </c>
      <c r="AE326" s="186">
        <f t="shared" si="62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63"/>
        <v>26492741.106427066</v>
      </c>
      <c r="AJ326" s="19">
        <f t="shared" si="64"/>
        <v>3348032.1325698113</v>
      </c>
      <c r="AK326" s="20">
        <f t="shared" si="65"/>
        <v>0.12637545201985867</v>
      </c>
      <c r="AL326" s="17"/>
      <c r="AM326" s="17"/>
      <c r="AN326" s="17"/>
      <c r="AO326" s="17"/>
      <c r="AP326" s="28" t="str">
        <f t="shared" si="66"/>
        <v>20189</v>
      </c>
      <c r="AQ326" s="28" t="str">
        <f t="shared" si="67"/>
        <v>20189RMB</v>
      </c>
    </row>
    <row r="327" spans="1:43" s="12" customFormat="1">
      <c r="A327" s="13" t="s">
        <v>28</v>
      </c>
      <c r="B327" s="179">
        <v>2018</v>
      </c>
      <c r="C327" s="179">
        <v>7</v>
      </c>
      <c r="D327" s="39" t="str">
        <f t="shared" si="57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59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60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58"/>
        <v>9600000</v>
      </c>
      <c r="AA327" s="13">
        <v>7.2099999999999997E-2</v>
      </c>
      <c r="AB327" s="21">
        <f t="shared" si="56"/>
        <v>692160</v>
      </c>
      <c r="AC327" s="185">
        <f t="shared" si="61"/>
        <v>112129.92</v>
      </c>
      <c r="AD327" s="141">
        <v>0.16200000000000001</v>
      </c>
      <c r="AE327" s="186">
        <f t="shared" si="62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63"/>
        <v>26492741.106427066</v>
      </c>
      <c r="AJ327" s="19">
        <f t="shared" si="64"/>
        <v>3348032.1325698113</v>
      </c>
      <c r="AK327" s="20">
        <f t="shared" si="65"/>
        <v>0.12637545201985867</v>
      </c>
      <c r="AL327" s="17"/>
      <c r="AM327" s="17"/>
      <c r="AN327" s="17"/>
      <c r="AO327" s="17"/>
      <c r="AP327" s="28" t="str">
        <f t="shared" si="66"/>
        <v>20189</v>
      </c>
      <c r="AQ327" s="28" t="str">
        <f t="shared" si="67"/>
        <v>20189JPY</v>
      </c>
    </row>
    <row r="328" spans="1:43" s="12" customFormat="1">
      <c r="A328" s="13" t="s">
        <v>28</v>
      </c>
      <c r="B328" s="179">
        <v>2018</v>
      </c>
      <c r="C328" s="179">
        <v>6</v>
      </c>
      <c r="D328" s="39" t="str">
        <f t="shared" si="57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59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60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58"/>
        <v>800000</v>
      </c>
      <c r="AA328" s="13">
        <v>1.1499999999999999</v>
      </c>
      <c r="AB328" s="21">
        <f t="shared" si="56"/>
        <v>793103.44827586203</v>
      </c>
      <c r="AC328" s="185">
        <f t="shared" si="61"/>
        <v>56310.344827586196</v>
      </c>
      <c r="AD328" s="141">
        <v>7.0999999999999994E-2</v>
      </c>
      <c r="AE328" s="186">
        <f t="shared" si="62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63"/>
        <v>26754147.763010345</v>
      </c>
      <c r="AJ328" s="19">
        <f t="shared" si="64"/>
        <v>3429137.9965357971</v>
      </c>
      <c r="AK328" s="20">
        <f t="shared" si="65"/>
        <v>0.12817220069617924</v>
      </c>
      <c r="AL328" s="17"/>
      <c r="AM328" s="17"/>
      <c r="AN328" s="17"/>
      <c r="AO328" s="17" t="s">
        <v>362</v>
      </c>
      <c r="AP328" s="28" t="str">
        <f t="shared" si="66"/>
        <v>20188</v>
      </c>
      <c r="AQ328" s="28" t="str">
        <f t="shared" si="67"/>
        <v>20188RMB</v>
      </c>
    </row>
    <row r="329" spans="1:43" s="12" customFormat="1">
      <c r="A329" s="13" t="s">
        <v>28</v>
      </c>
      <c r="B329" s="179">
        <v>2018</v>
      </c>
      <c r="C329" s="179">
        <v>6</v>
      </c>
      <c r="D329" s="39" t="str">
        <f t="shared" si="57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59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60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58"/>
        <v>675700</v>
      </c>
      <c r="AA329" s="13">
        <v>1.1499999999999999</v>
      </c>
      <c r="AB329" s="21">
        <f t="shared" si="56"/>
        <v>669875</v>
      </c>
      <c r="AC329" s="185">
        <f t="shared" si="61"/>
        <v>47561.124999999993</v>
      </c>
      <c r="AD329" s="141">
        <v>7.0999999999999994E-2</v>
      </c>
      <c r="AE329" s="186">
        <f t="shared" si="62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63"/>
        <v>26754147.763010345</v>
      </c>
      <c r="AJ329" s="19">
        <f t="shared" si="64"/>
        <v>3429137.9965357971</v>
      </c>
      <c r="AK329" s="20">
        <f t="shared" si="65"/>
        <v>0.12817220069617924</v>
      </c>
      <c r="AL329" s="17"/>
      <c r="AM329" s="17"/>
      <c r="AN329" s="17"/>
      <c r="AO329" s="17" t="s">
        <v>362</v>
      </c>
      <c r="AP329" s="28" t="str">
        <f t="shared" si="66"/>
        <v>20188</v>
      </c>
      <c r="AQ329" s="28" t="str">
        <f t="shared" si="67"/>
        <v>20188RMB</v>
      </c>
    </row>
    <row r="330" spans="1:43" s="12" customFormat="1">
      <c r="A330" s="13" t="s">
        <v>28</v>
      </c>
      <c r="B330" s="179">
        <v>2018</v>
      </c>
      <c r="C330" s="179">
        <v>6</v>
      </c>
      <c r="D330" s="39" t="str">
        <f t="shared" si="57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59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60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58"/>
        <v>9666667</v>
      </c>
      <c r="AA330" s="13">
        <v>7.2099999999999997E-2</v>
      </c>
      <c r="AB330" s="21">
        <f t="shared" ref="AB330:AB393" si="68">IF(AND(R330&lt;&gt;"C66",R330&lt;&gt;""),Z330/Y330*AA330,"")</f>
        <v>696966.69069999992</v>
      </c>
      <c r="AC330" s="185">
        <f t="shared" si="61"/>
        <v>112211.63720269999</v>
      </c>
      <c r="AD330" s="141">
        <v>0.161</v>
      </c>
      <c r="AE330" s="186">
        <f t="shared" si="62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63"/>
        <v>26754147.763010345</v>
      </c>
      <c r="AJ330" s="19">
        <f t="shared" si="64"/>
        <v>3429137.9965357971</v>
      </c>
      <c r="AK330" s="20">
        <f t="shared" si="65"/>
        <v>0.12817220069617924</v>
      </c>
      <c r="AL330" s="17"/>
      <c r="AM330" s="17"/>
      <c r="AN330" s="17"/>
      <c r="AO330" s="17"/>
      <c r="AP330" s="28" t="str">
        <f t="shared" si="66"/>
        <v>20188</v>
      </c>
      <c r="AQ330" s="28" t="str">
        <f t="shared" si="67"/>
        <v>20188JPY</v>
      </c>
    </row>
    <row r="331" spans="1:43" s="12" customFormat="1">
      <c r="A331" s="13" t="s">
        <v>28</v>
      </c>
      <c r="B331" s="179">
        <v>2018</v>
      </c>
      <c r="C331" s="179">
        <v>6</v>
      </c>
      <c r="D331" s="39" t="str">
        <f t="shared" si="57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59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60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58"/>
        <v>1515750</v>
      </c>
      <c r="AA331" s="13">
        <v>1.125</v>
      </c>
      <c r="AB331" s="21">
        <f t="shared" si="68"/>
        <v>1470016.1637931035</v>
      </c>
      <c r="AC331" s="185">
        <f t="shared" si="61"/>
        <v>235496.58943965519</v>
      </c>
      <c r="AD331" s="141">
        <v>0.16020000000000001</v>
      </c>
      <c r="AE331" s="186">
        <f t="shared" si="62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63"/>
        <v>29840797.698275868</v>
      </c>
      <c r="AJ331" s="19">
        <f t="shared" si="64"/>
        <v>3940167.6555448268</v>
      </c>
      <c r="AK331" s="20">
        <f t="shared" si="65"/>
        <v>0.13203962224416274</v>
      </c>
      <c r="AL331" s="17"/>
      <c r="AM331" s="17"/>
      <c r="AN331" s="17"/>
      <c r="AO331" s="17"/>
      <c r="AP331" s="28" t="str">
        <f t="shared" si="66"/>
        <v>201812</v>
      </c>
      <c r="AQ331" s="28" t="str">
        <f t="shared" si="67"/>
        <v>201812RMB</v>
      </c>
    </row>
    <row r="332" spans="1:43" s="12" customFormat="1">
      <c r="A332" s="13" t="s">
        <v>28</v>
      </c>
      <c r="B332" s="179">
        <v>2018</v>
      </c>
      <c r="C332" s="179">
        <v>6</v>
      </c>
      <c r="D332" s="39" t="str">
        <f t="shared" si="57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59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60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58"/>
        <v>14250000</v>
      </c>
      <c r="AA332" s="13">
        <v>7.0400000000000004E-2</v>
      </c>
      <c r="AB332" s="21">
        <f t="shared" si="68"/>
        <v>1003200.0000000001</v>
      </c>
      <c r="AC332" s="185">
        <f t="shared" si="61"/>
        <v>163120.32000000001</v>
      </c>
      <c r="AD332" s="141">
        <v>0.16259999999999999</v>
      </c>
      <c r="AE332" s="186">
        <f t="shared" si="62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63"/>
        <v>29840797.698275868</v>
      </c>
      <c r="AJ332" s="19">
        <f t="shared" si="64"/>
        <v>3940167.6555448268</v>
      </c>
      <c r="AK332" s="20">
        <f t="shared" si="65"/>
        <v>0.13203962224416274</v>
      </c>
      <c r="AL332" s="17"/>
      <c r="AM332" s="17"/>
      <c r="AN332" s="17"/>
      <c r="AO332" s="17"/>
      <c r="AP332" s="28" t="str">
        <f t="shared" si="66"/>
        <v>201812</v>
      </c>
      <c r="AQ332" s="28" t="str">
        <f t="shared" si="67"/>
        <v>201812JPY</v>
      </c>
    </row>
    <row r="333" spans="1:43" s="12" customFormat="1">
      <c r="A333" s="13" t="s">
        <v>28</v>
      </c>
      <c r="B333" s="179">
        <v>2018</v>
      </c>
      <c r="C333" s="179">
        <v>6</v>
      </c>
      <c r="D333" s="39" t="str">
        <f t="shared" si="57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59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60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58"/>
        <v>29340000</v>
      </c>
      <c r="AA333" s="13">
        <v>7.0400000000000004E-2</v>
      </c>
      <c r="AB333" s="21">
        <f t="shared" si="68"/>
        <v>2065536.0000000002</v>
      </c>
      <c r="AC333" s="185">
        <f t="shared" si="61"/>
        <v>404431.94880000007</v>
      </c>
      <c r="AD333" s="141">
        <v>0.1958</v>
      </c>
      <c r="AE333" s="186">
        <f t="shared" si="62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63"/>
        <v>29840797.698275868</v>
      </c>
      <c r="AJ333" s="19">
        <f t="shared" si="64"/>
        <v>3940167.6555448268</v>
      </c>
      <c r="AK333" s="20">
        <f t="shared" si="65"/>
        <v>0.13203962224416274</v>
      </c>
      <c r="AL333" s="17"/>
      <c r="AM333" s="17"/>
      <c r="AN333" s="17"/>
      <c r="AO333" s="17"/>
      <c r="AP333" s="28" t="str">
        <f t="shared" si="66"/>
        <v>201812</v>
      </c>
      <c r="AQ333" s="28" t="str">
        <f t="shared" si="67"/>
        <v>201812JPY</v>
      </c>
    </row>
    <row r="334" spans="1:43" s="12" customFormat="1">
      <c r="A334" s="13" t="s">
        <v>28</v>
      </c>
      <c r="B334" s="179">
        <v>2018</v>
      </c>
      <c r="C334" s="179">
        <v>6</v>
      </c>
      <c r="D334" s="39" t="str">
        <f t="shared" si="57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59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60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58"/>
        <v>36320000</v>
      </c>
      <c r="AA334" s="13">
        <v>7.22E-2</v>
      </c>
      <c r="AB334" s="21">
        <f t="shared" si="68"/>
        <v>2622304</v>
      </c>
      <c r="AC334" s="185">
        <f t="shared" si="61"/>
        <v>424026.55680000002</v>
      </c>
      <c r="AD334" s="141">
        <v>0.16170000000000001</v>
      </c>
      <c r="AE334" s="186">
        <f t="shared" si="62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63"/>
        <v>29946107.503386207</v>
      </c>
      <c r="AJ334" s="19">
        <f t="shared" si="64"/>
        <v>3987206.4954923098</v>
      </c>
      <c r="AK334" s="20">
        <f t="shared" si="65"/>
        <v>0.13314606898547499</v>
      </c>
      <c r="AL334" s="17"/>
      <c r="AM334" s="17"/>
      <c r="AN334" s="17"/>
      <c r="AO334" s="17"/>
      <c r="AP334" s="28" t="str">
        <f t="shared" si="66"/>
        <v>20187</v>
      </c>
      <c r="AQ334" s="28" t="str">
        <f t="shared" si="67"/>
        <v>20187JPY</v>
      </c>
    </row>
    <row r="335" spans="1:43" s="12" customFormat="1">
      <c r="A335" s="13" t="s">
        <v>28</v>
      </c>
      <c r="B335" s="179">
        <v>2018</v>
      </c>
      <c r="C335" s="179">
        <v>6</v>
      </c>
      <c r="D335" s="39" t="str">
        <f t="shared" si="57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59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60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58"/>
        <v>18500000</v>
      </c>
      <c r="AA335" s="13">
        <v>7.22E-2</v>
      </c>
      <c r="AB335" s="21">
        <f t="shared" si="68"/>
        <v>1335700</v>
      </c>
      <c r="AC335" s="185">
        <f t="shared" si="61"/>
        <v>215047.7</v>
      </c>
      <c r="AD335" s="141">
        <v>0.161</v>
      </c>
      <c r="AE335" s="186">
        <f t="shared" si="62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63"/>
        <v>29946107.503386207</v>
      </c>
      <c r="AJ335" s="19">
        <f t="shared" si="64"/>
        <v>3987206.4954923098</v>
      </c>
      <c r="AK335" s="20">
        <f t="shared" si="65"/>
        <v>0.13314606898547499</v>
      </c>
      <c r="AL335" s="17"/>
      <c r="AM335" s="17"/>
      <c r="AN335" s="17"/>
      <c r="AO335" s="17"/>
      <c r="AP335" s="28" t="str">
        <f t="shared" si="66"/>
        <v>20187</v>
      </c>
      <c r="AQ335" s="28" t="str">
        <f t="shared" si="67"/>
        <v>20187JPY</v>
      </c>
    </row>
    <row r="336" spans="1:43" s="12" customFormat="1">
      <c r="A336" s="13" t="s">
        <v>28</v>
      </c>
      <c r="B336" s="179">
        <v>2018</v>
      </c>
      <c r="C336" s="179">
        <v>6</v>
      </c>
      <c r="D336" s="39" t="str">
        <f t="shared" si="57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59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60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58"/>
        <v>9666667</v>
      </c>
      <c r="AA336" s="13">
        <v>7.22E-2</v>
      </c>
      <c r="AB336" s="21">
        <f t="shared" si="68"/>
        <v>697933.35739999998</v>
      </c>
      <c r="AC336" s="185">
        <f t="shared" si="61"/>
        <v>75516.389270679996</v>
      </c>
      <c r="AD336" s="141">
        <v>0.1082</v>
      </c>
      <c r="AE336" s="186">
        <f t="shared" si="62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63"/>
        <v>29946107.503386207</v>
      </c>
      <c r="AJ336" s="19">
        <f t="shared" si="64"/>
        <v>3987206.4954923098</v>
      </c>
      <c r="AK336" s="20">
        <f t="shared" si="65"/>
        <v>0.13314606898547499</v>
      </c>
      <c r="AL336" s="17"/>
      <c r="AM336" s="17"/>
      <c r="AN336" s="17"/>
      <c r="AO336" s="17"/>
      <c r="AP336" s="28" t="str">
        <f t="shared" si="66"/>
        <v>20187</v>
      </c>
      <c r="AQ336" s="28" t="str">
        <f t="shared" si="67"/>
        <v>20187JPY</v>
      </c>
    </row>
    <row r="337" spans="1:43" s="12" customFormat="1">
      <c r="A337" s="13" t="s">
        <v>28</v>
      </c>
      <c r="B337" s="179">
        <v>2018</v>
      </c>
      <c r="C337" s="179">
        <v>6</v>
      </c>
      <c r="D337" s="39" t="str">
        <f t="shared" si="57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59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60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58"/>
        <v>9666666</v>
      </c>
      <c r="AA337" s="13">
        <v>7.22E-2</v>
      </c>
      <c r="AB337" s="21">
        <f t="shared" si="68"/>
        <v>697933.28520000004</v>
      </c>
      <c r="AC337" s="185">
        <f t="shared" si="61"/>
        <v>75516.381458640011</v>
      </c>
      <c r="AD337" s="141">
        <v>0.1082</v>
      </c>
      <c r="AE337" s="186">
        <f t="shared" si="62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63"/>
        <v>29946107.503386207</v>
      </c>
      <c r="AJ337" s="19">
        <f t="shared" si="64"/>
        <v>3987206.4954923098</v>
      </c>
      <c r="AK337" s="20">
        <f t="shared" si="65"/>
        <v>0.13314606898547499</v>
      </c>
      <c r="AL337" s="17"/>
      <c r="AM337" s="17"/>
      <c r="AN337" s="17"/>
      <c r="AO337" s="17"/>
      <c r="AP337" s="28" t="str">
        <f t="shared" si="66"/>
        <v>20187</v>
      </c>
      <c r="AQ337" s="28" t="str">
        <f t="shared" si="67"/>
        <v>20187JPY</v>
      </c>
    </row>
    <row r="338" spans="1:43" s="12" customFormat="1">
      <c r="A338" s="13" t="s">
        <v>28</v>
      </c>
      <c r="B338" s="179">
        <v>2018</v>
      </c>
      <c r="C338" s="179">
        <v>6</v>
      </c>
      <c r="D338" s="39" t="str">
        <f t="shared" si="57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59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60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58"/>
        <v>9090000</v>
      </c>
      <c r="AA338" s="13">
        <v>7.22E-2</v>
      </c>
      <c r="AB338" s="21">
        <f t="shared" si="68"/>
        <v>656298</v>
      </c>
      <c r="AC338" s="185">
        <f t="shared" si="61"/>
        <v>108945.46800000001</v>
      </c>
      <c r="AD338" s="141">
        <v>0.16600000000000001</v>
      </c>
      <c r="AE338" s="186">
        <f t="shared" si="62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63"/>
        <v>29946107.503386207</v>
      </c>
      <c r="AJ338" s="19">
        <f t="shared" si="64"/>
        <v>3987206.4954923098</v>
      </c>
      <c r="AK338" s="20">
        <f t="shared" si="65"/>
        <v>0.13314606898547499</v>
      </c>
      <c r="AL338" s="17"/>
      <c r="AM338" s="17"/>
      <c r="AN338" s="17"/>
      <c r="AO338" s="17"/>
      <c r="AP338" s="28" t="str">
        <f t="shared" si="66"/>
        <v>20187</v>
      </c>
      <c r="AQ338" s="28" t="str">
        <f t="shared" si="67"/>
        <v>20187JPY</v>
      </c>
    </row>
    <row r="339" spans="1:43" s="12" customFormat="1">
      <c r="A339" s="13" t="s">
        <v>28</v>
      </c>
      <c r="B339" s="179">
        <v>2018</v>
      </c>
      <c r="C339" s="179">
        <v>6</v>
      </c>
      <c r="D339" s="39" t="str">
        <f t="shared" si="57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59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60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58"/>
        <v>9116260</v>
      </c>
      <c r="AA339" s="13">
        <v>7.22E-2</v>
      </c>
      <c r="AB339" s="21">
        <f t="shared" si="68"/>
        <v>658193.97199999995</v>
      </c>
      <c r="AC339" s="185">
        <f t="shared" si="61"/>
        <v>109457.6575436</v>
      </c>
      <c r="AD339" s="141">
        <v>0.1663</v>
      </c>
      <c r="AE339" s="186">
        <f t="shared" si="62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63"/>
        <v>29946107.503386207</v>
      </c>
      <c r="AJ339" s="19">
        <f t="shared" si="64"/>
        <v>3987206.4954923098</v>
      </c>
      <c r="AK339" s="20">
        <f t="shared" si="65"/>
        <v>0.13314606898547499</v>
      </c>
      <c r="AL339" s="17"/>
      <c r="AM339" s="17"/>
      <c r="AN339" s="17"/>
      <c r="AO339" s="17"/>
      <c r="AP339" s="28" t="str">
        <f t="shared" si="66"/>
        <v>20187</v>
      </c>
      <c r="AQ339" s="28" t="str">
        <f t="shared" si="67"/>
        <v>20187JPY</v>
      </c>
    </row>
    <row r="340" spans="1:43" s="12" customFormat="1">
      <c r="A340" s="13" t="s">
        <v>28</v>
      </c>
      <c r="B340" s="179">
        <v>2018</v>
      </c>
      <c r="C340" s="179">
        <v>6</v>
      </c>
      <c r="D340" s="39" t="str">
        <f t="shared" si="57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59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60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58"/>
        <v>1120000</v>
      </c>
      <c r="AA340" s="13">
        <v>1.18</v>
      </c>
      <c r="AB340" s="21">
        <f t="shared" si="68"/>
        <v>1139310.3448275861</v>
      </c>
      <c r="AC340" s="185">
        <f t="shared" si="61"/>
        <v>218975.44827586206</v>
      </c>
      <c r="AD340" s="141">
        <v>0.19220000000000001</v>
      </c>
      <c r="AE340" s="186">
        <f t="shared" si="62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63"/>
        <v>29946107.503386207</v>
      </c>
      <c r="AJ340" s="19">
        <f t="shared" si="64"/>
        <v>3987206.4954923098</v>
      </c>
      <c r="AK340" s="20">
        <f t="shared" si="65"/>
        <v>0.13314606898547499</v>
      </c>
      <c r="AL340" s="17"/>
      <c r="AM340" s="17"/>
      <c r="AN340" s="17"/>
      <c r="AO340" s="17"/>
      <c r="AP340" s="28" t="str">
        <f t="shared" si="66"/>
        <v>20187</v>
      </c>
      <c r="AQ340" s="28" t="str">
        <f t="shared" si="67"/>
        <v>20187RMB</v>
      </c>
    </row>
    <row r="341" spans="1:43" s="12" customFormat="1">
      <c r="A341" s="13" t="s">
        <v>28</v>
      </c>
      <c r="B341" s="179">
        <v>2018</v>
      </c>
      <c r="C341" s="179">
        <v>6</v>
      </c>
      <c r="D341" s="39" t="str">
        <f t="shared" si="57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59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60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58"/>
        <v>615000</v>
      </c>
      <c r="AA341" s="13">
        <v>1.18</v>
      </c>
      <c r="AB341" s="21">
        <f t="shared" si="68"/>
        <v>625603.44827586215</v>
      </c>
      <c r="AC341" s="185">
        <f t="shared" si="61"/>
        <v>76761.54310344829</v>
      </c>
      <c r="AD341" s="141">
        <v>0.1227</v>
      </c>
      <c r="AE341" s="186">
        <f t="shared" si="62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63"/>
        <v>29946107.503386207</v>
      </c>
      <c r="AJ341" s="19">
        <f t="shared" si="64"/>
        <v>3987206.4954923098</v>
      </c>
      <c r="AK341" s="20">
        <f t="shared" si="65"/>
        <v>0.13314606898547499</v>
      </c>
      <c r="AL341" s="17"/>
      <c r="AM341" s="17"/>
      <c r="AN341" s="17"/>
      <c r="AO341" s="17"/>
      <c r="AP341" s="28" t="str">
        <f t="shared" si="66"/>
        <v>20187</v>
      </c>
      <c r="AQ341" s="28" t="str">
        <f t="shared" si="67"/>
        <v>20187RMB</v>
      </c>
    </row>
    <row r="342" spans="1:43" s="12" customFormat="1">
      <c r="A342" s="13" t="s">
        <v>28</v>
      </c>
      <c r="B342" s="179">
        <v>2018</v>
      </c>
      <c r="C342" s="179">
        <v>6</v>
      </c>
      <c r="D342" s="39" t="str">
        <f t="shared" si="57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59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60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58"/>
        <v>12350000</v>
      </c>
      <c r="AA342" s="13">
        <v>7.3599999999999999E-2</v>
      </c>
      <c r="AB342" s="21">
        <f t="shared" si="68"/>
        <v>908960</v>
      </c>
      <c r="AC342" s="185">
        <f t="shared" si="61"/>
        <v>167975.80799999999</v>
      </c>
      <c r="AD342" s="141">
        <v>0.18479999999999999</v>
      </c>
      <c r="AE342" s="186">
        <f t="shared" si="62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63"/>
        <v>24398045.860453524</v>
      </c>
      <c r="AJ342" s="19">
        <f t="shared" si="64"/>
        <v>3478417.4064663453</v>
      </c>
      <c r="AK342" s="20">
        <f t="shared" si="65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66"/>
        <v>20186</v>
      </c>
      <c r="AQ342" s="28" t="str">
        <f t="shared" si="67"/>
        <v>20186JPY</v>
      </c>
    </row>
    <row r="343" spans="1:43" s="12" customFormat="1">
      <c r="A343" s="13" t="s">
        <v>28</v>
      </c>
      <c r="B343" s="179">
        <v>2018</v>
      </c>
      <c r="C343" s="179">
        <v>6</v>
      </c>
      <c r="D343" s="39" t="str">
        <f t="shared" si="57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59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60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58"/>
        <v>585000</v>
      </c>
      <c r="AA343" s="13">
        <v>1.125</v>
      </c>
      <c r="AB343" s="21">
        <f t="shared" si="68"/>
        <v>567349.13793103455</v>
      </c>
      <c r="AC343" s="185">
        <f t="shared" si="61"/>
        <v>81868.48060344829</v>
      </c>
      <c r="AD343" s="141">
        <v>0.14430000000000001</v>
      </c>
      <c r="AE343" s="186">
        <f t="shared" si="62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63"/>
        <v>10785027.603448274</v>
      </c>
      <c r="AJ343" s="19">
        <f t="shared" si="64"/>
        <v>1540894.1297982759</v>
      </c>
      <c r="AK343" s="20">
        <f t="shared" si="65"/>
        <v>0.14287345257286213</v>
      </c>
      <c r="AL343" s="17"/>
      <c r="AM343" s="17"/>
      <c r="AN343" s="17"/>
      <c r="AO343" s="17"/>
      <c r="AP343" s="28" t="str">
        <f t="shared" si="66"/>
        <v>201811</v>
      </c>
      <c r="AQ343" s="28" t="str">
        <f t="shared" si="67"/>
        <v>201811RMB</v>
      </c>
    </row>
    <row r="344" spans="1:43" s="12" customFormat="1">
      <c r="A344" s="13" t="s">
        <v>28</v>
      </c>
      <c r="B344" s="179">
        <v>2018</v>
      </c>
      <c r="C344" s="179">
        <v>6</v>
      </c>
      <c r="D344" s="39" t="str">
        <f t="shared" si="57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59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60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58"/>
        <v>1086000</v>
      </c>
      <c r="AA344" s="13">
        <v>1.125</v>
      </c>
      <c r="AB344" s="21">
        <f t="shared" si="68"/>
        <v>1053232.7586206896</v>
      </c>
      <c r="AC344" s="185">
        <f t="shared" si="61"/>
        <v>127335.84051724136</v>
      </c>
      <c r="AD344" s="141">
        <v>0.12089999999999999</v>
      </c>
      <c r="AE344" s="186">
        <f t="shared" si="62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63"/>
        <v>10785027.603448274</v>
      </c>
      <c r="AJ344" s="19">
        <f t="shared" si="64"/>
        <v>1540894.1297982759</v>
      </c>
      <c r="AK344" s="20">
        <f t="shared" si="65"/>
        <v>0.14287345257286213</v>
      </c>
      <c r="AL344" s="17"/>
      <c r="AM344" s="17"/>
      <c r="AN344" s="17"/>
      <c r="AO344" s="17"/>
      <c r="AP344" s="28" t="str">
        <f t="shared" si="66"/>
        <v>201811</v>
      </c>
      <c r="AQ344" s="28" t="str">
        <f t="shared" si="67"/>
        <v>201811RMB</v>
      </c>
    </row>
    <row r="345" spans="1:43" s="12" customFormat="1">
      <c r="A345" s="13" t="s">
        <v>28</v>
      </c>
      <c r="B345" s="179">
        <v>2018</v>
      </c>
      <c r="C345" s="179">
        <v>6</v>
      </c>
      <c r="D345" s="39" t="str">
        <f t="shared" si="57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59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60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58"/>
        <v>14448643</v>
      </c>
      <c r="AA345" s="13">
        <v>7.0199999999999999E-2</v>
      </c>
      <c r="AB345" s="21">
        <f t="shared" si="68"/>
        <v>1014294.7385999999</v>
      </c>
      <c r="AC345" s="185">
        <f t="shared" si="61"/>
        <v>168170.06765987998</v>
      </c>
      <c r="AD345" s="141">
        <v>0.1658</v>
      </c>
      <c r="AE345" s="186">
        <f t="shared" si="62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63"/>
        <v>10786543.370020689</v>
      </c>
      <c r="AJ345" s="19">
        <f t="shared" si="64"/>
        <v>1330367.5841569281</v>
      </c>
      <c r="AK345" s="20">
        <f t="shared" si="65"/>
        <v>0.123335858255987</v>
      </c>
      <c r="AL345" s="17"/>
      <c r="AM345" s="17"/>
      <c r="AN345" s="17"/>
      <c r="AO345" s="17"/>
      <c r="AP345" s="28" t="str">
        <f t="shared" si="66"/>
        <v>201810</v>
      </c>
      <c r="AQ345" s="28" t="str">
        <f t="shared" si="67"/>
        <v>201810JPY</v>
      </c>
    </row>
    <row r="346" spans="1:43" s="12" customFormat="1">
      <c r="A346" s="13" t="s">
        <v>28</v>
      </c>
      <c r="B346" s="179">
        <v>2018</v>
      </c>
      <c r="C346" s="179">
        <v>6</v>
      </c>
      <c r="D346" s="39" t="str">
        <f t="shared" si="57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59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60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58"/>
        <v>30400000</v>
      </c>
      <c r="AA346" s="13">
        <v>7.0199999999999999E-2</v>
      </c>
      <c r="AB346" s="21">
        <f t="shared" si="68"/>
        <v>2134080</v>
      </c>
      <c r="AC346" s="185">
        <f t="shared" si="61"/>
        <v>347641.63199999998</v>
      </c>
      <c r="AD346" s="141">
        <v>0.16289999999999999</v>
      </c>
      <c r="AE346" s="186">
        <f t="shared" si="62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63"/>
        <v>10786543.370020689</v>
      </c>
      <c r="AJ346" s="19">
        <f t="shared" si="64"/>
        <v>1330367.5841569281</v>
      </c>
      <c r="AK346" s="20">
        <f t="shared" si="65"/>
        <v>0.123335858255987</v>
      </c>
      <c r="AL346" s="17"/>
      <c r="AM346" s="17"/>
      <c r="AN346" s="17"/>
      <c r="AO346" s="17"/>
      <c r="AP346" s="28" t="str">
        <f t="shared" si="66"/>
        <v>201810</v>
      </c>
      <c r="AQ346" s="28" t="str">
        <f t="shared" si="67"/>
        <v>201810JPY</v>
      </c>
    </row>
    <row r="347" spans="1:43" s="12" customFormat="1">
      <c r="A347" s="13" t="s">
        <v>28</v>
      </c>
      <c r="B347" s="179">
        <v>2018</v>
      </c>
      <c r="C347" s="179">
        <v>6</v>
      </c>
      <c r="D347" s="39" t="str">
        <f t="shared" si="57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59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60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58"/>
        <v>470000</v>
      </c>
      <c r="AA347" s="13">
        <v>1.1499999999999999</v>
      </c>
      <c r="AB347" s="21">
        <f t="shared" si="68"/>
        <v>465948.27586206899</v>
      </c>
      <c r="AC347" s="185">
        <f t="shared" si="61"/>
        <v>55913.793103448275</v>
      </c>
      <c r="AD347" s="141">
        <v>0.12</v>
      </c>
      <c r="AE347" s="186">
        <f t="shared" si="62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63"/>
        <v>26492741.106427066</v>
      </c>
      <c r="AJ347" s="19">
        <f t="shared" si="64"/>
        <v>3348032.1325698113</v>
      </c>
      <c r="AK347" s="20">
        <f t="shared" si="65"/>
        <v>0.12637545201985867</v>
      </c>
      <c r="AL347" s="17"/>
      <c r="AM347" s="17"/>
      <c r="AN347" s="17" t="s">
        <v>394</v>
      </c>
      <c r="AO347" s="17"/>
      <c r="AP347" s="28" t="str">
        <f t="shared" si="66"/>
        <v>20189</v>
      </c>
      <c r="AQ347" s="28" t="str">
        <f t="shared" si="67"/>
        <v>20189RMB</v>
      </c>
    </row>
    <row r="348" spans="1:43" s="12" customFormat="1">
      <c r="A348" s="13" t="s">
        <v>28</v>
      </c>
      <c r="B348" s="179">
        <v>2018</v>
      </c>
      <c r="C348" s="179">
        <v>6</v>
      </c>
      <c r="D348" s="39" t="str">
        <f t="shared" si="57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59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60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58"/>
        <v>11400000</v>
      </c>
      <c r="AA348" s="13">
        <v>7.2099999999999997E-2</v>
      </c>
      <c r="AB348" s="21">
        <f t="shared" si="68"/>
        <v>821940</v>
      </c>
      <c r="AC348" s="185">
        <f t="shared" si="61"/>
        <v>105537.09599999999</v>
      </c>
      <c r="AD348" s="141">
        <v>0.12839999999999999</v>
      </c>
      <c r="AE348" s="186">
        <f t="shared" si="62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63"/>
        <v>26492741.106427066</v>
      </c>
      <c r="AJ348" s="19">
        <f t="shared" si="64"/>
        <v>3348032.1325698113</v>
      </c>
      <c r="AK348" s="20">
        <f t="shared" si="65"/>
        <v>0.12637545201985867</v>
      </c>
      <c r="AL348" s="17"/>
      <c r="AM348" s="17"/>
      <c r="AN348" s="17"/>
      <c r="AO348" s="17"/>
      <c r="AP348" s="28" t="str">
        <f t="shared" si="66"/>
        <v>20189</v>
      </c>
      <c r="AQ348" s="28" t="str">
        <f t="shared" si="67"/>
        <v>20189JPY</v>
      </c>
    </row>
    <row r="349" spans="1:43" s="12" customFormat="1">
      <c r="A349" s="13" t="s">
        <v>28</v>
      </c>
      <c r="B349" s="179">
        <v>2018</v>
      </c>
      <c r="C349" s="179">
        <v>6</v>
      </c>
      <c r="D349" s="39" t="str">
        <f t="shared" si="57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59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60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58"/>
        <v>9400000</v>
      </c>
      <c r="AA349" s="13">
        <v>7.2099999999999997E-2</v>
      </c>
      <c r="AB349" s="21">
        <f t="shared" si="68"/>
        <v>677740</v>
      </c>
      <c r="AC349" s="185">
        <f t="shared" si="61"/>
        <v>87021.815999999992</v>
      </c>
      <c r="AD349" s="141">
        <v>0.12839999999999999</v>
      </c>
      <c r="AE349" s="186">
        <f t="shared" si="62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63"/>
        <v>26492741.106427066</v>
      </c>
      <c r="AJ349" s="19">
        <f t="shared" si="64"/>
        <v>3348032.1325698113</v>
      </c>
      <c r="AK349" s="20">
        <f t="shared" si="65"/>
        <v>0.12637545201985867</v>
      </c>
      <c r="AL349" s="17"/>
      <c r="AM349" s="17"/>
      <c r="AN349" s="17"/>
      <c r="AO349" s="17"/>
      <c r="AP349" s="28" t="str">
        <f t="shared" si="66"/>
        <v>20189</v>
      </c>
      <c r="AQ349" s="28" t="str">
        <f t="shared" si="67"/>
        <v>20189JPY</v>
      </c>
    </row>
    <row r="350" spans="1:43" s="12" customFormat="1">
      <c r="A350" s="13" t="s">
        <v>28</v>
      </c>
      <c r="B350" s="179">
        <v>2018</v>
      </c>
      <c r="C350" s="179">
        <v>6</v>
      </c>
      <c r="D350" s="39" t="str">
        <f t="shared" si="57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59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60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58"/>
        <v>640000</v>
      </c>
      <c r="AA350" s="13">
        <v>1.1499999999999999</v>
      </c>
      <c r="AB350" s="21">
        <f t="shared" si="68"/>
        <v>634482.75862068974</v>
      </c>
      <c r="AC350" s="185">
        <f t="shared" si="61"/>
        <v>76137.931034482768</v>
      </c>
      <c r="AD350" s="141">
        <v>0.12</v>
      </c>
      <c r="AE350" s="186">
        <f t="shared" si="62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63"/>
        <v>26492741.106427066</v>
      </c>
      <c r="AJ350" s="19">
        <f t="shared" si="64"/>
        <v>3348032.1325698113</v>
      </c>
      <c r="AK350" s="20">
        <f t="shared" si="65"/>
        <v>0.12637545201985867</v>
      </c>
      <c r="AL350" s="17"/>
      <c r="AM350" s="17"/>
      <c r="AN350" s="17"/>
      <c r="AO350" s="17"/>
      <c r="AP350" s="28" t="str">
        <f t="shared" si="66"/>
        <v>20189</v>
      </c>
      <c r="AQ350" s="28" t="str">
        <f t="shared" si="67"/>
        <v>20189RMB</v>
      </c>
    </row>
    <row r="351" spans="1:43" s="12" customFormat="1">
      <c r="A351" s="13" t="s">
        <v>28</v>
      </c>
      <c r="B351" s="179">
        <v>2018</v>
      </c>
      <c r="C351" s="179">
        <v>6</v>
      </c>
      <c r="D351" s="39" t="str">
        <f t="shared" si="57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59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60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58"/>
        <v>1630000</v>
      </c>
      <c r="AA351" s="13">
        <v>1.1499999999999999</v>
      </c>
      <c r="AB351" s="21">
        <f t="shared" si="68"/>
        <v>1615948.2758620689</v>
      </c>
      <c r="AC351" s="185">
        <f t="shared" si="61"/>
        <v>190843.49137931032</v>
      </c>
      <c r="AD351" s="141">
        <v>0.1181</v>
      </c>
      <c r="AE351" s="186">
        <f t="shared" si="62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63"/>
        <v>26492741.106427066</v>
      </c>
      <c r="AJ351" s="19">
        <f t="shared" si="64"/>
        <v>3348032.1325698113</v>
      </c>
      <c r="AK351" s="20">
        <f t="shared" si="65"/>
        <v>0.12637545201985867</v>
      </c>
      <c r="AL351" s="17"/>
      <c r="AM351" s="17"/>
      <c r="AN351" s="17"/>
      <c r="AO351" s="17"/>
      <c r="AP351" s="28" t="str">
        <f t="shared" si="66"/>
        <v>20189</v>
      </c>
      <c r="AQ351" s="28" t="str">
        <f t="shared" si="67"/>
        <v>20189RMB</v>
      </c>
    </row>
    <row r="352" spans="1:43" s="12" customFormat="1">
      <c r="A352" s="13" t="s">
        <v>43</v>
      </c>
      <c r="B352" s="179">
        <v>2018</v>
      </c>
      <c r="C352" s="179">
        <v>3</v>
      </c>
      <c r="D352" s="39" t="str">
        <f t="shared" si="57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59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60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58"/>
        <v>2590000</v>
      </c>
      <c r="AA352" s="13">
        <v>1.23</v>
      </c>
      <c r="AB352" s="21">
        <f t="shared" si="68"/>
        <v>2722820.512820513</v>
      </c>
      <c r="AC352" s="185">
        <f t="shared" si="61"/>
        <v>294336.89743589744</v>
      </c>
      <c r="AD352" s="141">
        <v>0.1081</v>
      </c>
      <c r="AE352" s="186">
        <f t="shared" si="62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63"/>
        <v>29288201.60307692</v>
      </c>
      <c r="AJ352" s="19">
        <f t="shared" si="64"/>
        <v>3870159.1769246156</v>
      </c>
      <c r="AK352" s="20">
        <f t="shared" si="65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66"/>
        <v>20184</v>
      </c>
      <c r="AQ352" s="28" t="str">
        <f t="shared" si="67"/>
        <v>20184RMB</v>
      </c>
    </row>
    <row r="353" spans="1:43" s="12" customFormat="1">
      <c r="A353" s="13" t="s">
        <v>43</v>
      </c>
      <c r="B353" s="179">
        <v>2018</v>
      </c>
      <c r="C353" s="179">
        <v>3</v>
      </c>
      <c r="D353" s="39" t="str">
        <f t="shared" si="57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59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60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58"/>
        <v>653000</v>
      </c>
      <c r="AA353" s="13">
        <v>1.23</v>
      </c>
      <c r="AB353" s="21">
        <f t="shared" si="68"/>
        <v>686487.1794871795</v>
      </c>
      <c r="AC353" s="185">
        <f t="shared" si="61"/>
        <v>55948.705128205132</v>
      </c>
      <c r="AD353" s="141">
        <v>8.1500000000000003E-2</v>
      </c>
      <c r="AE353" s="186">
        <f t="shared" si="62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63"/>
        <v>29288201.60307692</v>
      </c>
      <c r="AJ353" s="19">
        <f t="shared" si="64"/>
        <v>3870159.1769246156</v>
      </c>
      <c r="AK353" s="20">
        <f t="shared" si="65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66"/>
        <v>20184</v>
      </c>
      <c r="AQ353" s="28" t="str">
        <f t="shared" si="67"/>
        <v>20184RMB</v>
      </c>
    </row>
    <row r="354" spans="1:43" s="12" customFormat="1">
      <c r="A354" s="13" t="s">
        <v>43</v>
      </c>
      <c r="B354" s="179">
        <v>2018</v>
      </c>
      <c r="C354" s="179">
        <v>3</v>
      </c>
      <c r="D354" s="39" t="str">
        <f t="shared" ref="D354:D417" si="69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59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60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70">IF(X354="","",X354*MAX(O354,N354))</f>
        <v>7350000</v>
      </c>
      <c r="AA354" s="13">
        <v>7.51E-2</v>
      </c>
      <c r="AB354" s="21">
        <f t="shared" si="68"/>
        <v>551985</v>
      </c>
      <c r="AC354" s="185">
        <f t="shared" si="61"/>
        <v>58565.608500000002</v>
      </c>
      <c r="AD354" s="141">
        <v>0.1061</v>
      </c>
      <c r="AE354" s="186">
        <f t="shared" si="62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63"/>
        <v>29288201.60307692</v>
      </c>
      <c r="AJ354" s="19">
        <f t="shared" si="64"/>
        <v>3870159.1769246156</v>
      </c>
      <c r="AK354" s="20">
        <f t="shared" si="65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66"/>
        <v>20184</v>
      </c>
      <c r="AQ354" s="28" t="str">
        <f t="shared" si="67"/>
        <v>20184JPY</v>
      </c>
    </row>
    <row r="355" spans="1:43" s="12" customFormat="1">
      <c r="A355" s="13" t="s">
        <v>43</v>
      </c>
      <c r="B355" s="179">
        <v>2018</v>
      </c>
      <c r="C355" s="179">
        <v>3</v>
      </c>
      <c r="D355" s="39" t="str">
        <f t="shared" si="69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59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60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70"/>
        <v>800000</v>
      </c>
      <c r="AA355" s="13">
        <v>1.23</v>
      </c>
      <c r="AB355" s="21">
        <f t="shared" si="68"/>
        <v>841025.641025641</v>
      </c>
      <c r="AC355" s="185">
        <f t="shared" si="61"/>
        <v>136582.56410256409</v>
      </c>
      <c r="AD355" s="141">
        <v>0.16239999999999999</v>
      </c>
      <c r="AE355" s="186">
        <f t="shared" si="62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63"/>
        <v>29288201.60307692</v>
      </c>
      <c r="AJ355" s="19">
        <f t="shared" si="64"/>
        <v>3870159.1769246156</v>
      </c>
      <c r="AK355" s="20">
        <f t="shared" si="65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66"/>
        <v>20184</v>
      </c>
      <c r="AQ355" s="28" t="str">
        <f t="shared" si="67"/>
        <v>20184RMB</v>
      </c>
    </row>
    <row r="356" spans="1:43" s="12" customFormat="1">
      <c r="A356" s="13" t="s">
        <v>43</v>
      </c>
      <c r="B356" s="179">
        <v>2018</v>
      </c>
      <c r="C356" s="179">
        <v>3</v>
      </c>
      <c r="D356" s="39" t="str">
        <f t="shared" si="69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59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60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70"/>
        <v>670000</v>
      </c>
      <c r="AA356" s="13">
        <v>1.23</v>
      </c>
      <c r="AB356" s="21">
        <f t="shared" si="68"/>
        <v>704358.97435897437</v>
      </c>
      <c r="AC356" s="185">
        <f t="shared" si="61"/>
        <v>138336.10256410256</v>
      </c>
      <c r="AD356" s="141">
        <v>0.19639999999999999</v>
      </c>
      <c r="AE356" s="186">
        <f t="shared" si="62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63"/>
        <v>29288201.60307692</v>
      </c>
      <c r="AJ356" s="19">
        <f t="shared" si="64"/>
        <v>3870159.1769246156</v>
      </c>
      <c r="AK356" s="20">
        <f t="shared" si="65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66"/>
        <v>20184</v>
      </c>
      <c r="AQ356" s="28" t="str">
        <f t="shared" si="67"/>
        <v>20184RMB</v>
      </c>
    </row>
    <row r="357" spans="1:43" s="12" customFormat="1">
      <c r="A357" s="13" t="s">
        <v>43</v>
      </c>
      <c r="B357" s="179">
        <v>2018</v>
      </c>
      <c r="C357" s="179">
        <v>3</v>
      </c>
      <c r="D357" s="39" t="str">
        <f t="shared" si="69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59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60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70"/>
        <v>736000</v>
      </c>
      <c r="AA357" s="13">
        <v>1.23</v>
      </c>
      <c r="AB357" s="21">
        <f t="shared" si="68"/>
        <v>773743.58974358975</v>
      </c>
      <c r="AC357" s="185">
        <f t="shared" si="61"/>
        <v>125888.08205128206</v>
      </c>
      <c r="AD357" s="141">
        <v>0.16270000000000001</v>
      </c>
      <c r="AE357" s="186">
        <f t="shared" si="62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63"/>
        <v>29288201.60307692</v>
      </c>
      <c r="AJ357" s="19">
        <f t="shared" si="64"/>
        <v>3870159.1769246156</v>
      </c>
      <c r="AK357" s="20">
        <f t="shared" si="65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66"/>
        <v>20184</v>
      </c>
      <c r="AQ357" s="28" t="str">
        <f t="shared" si="67"/>
        <v>20184RMB</v>
      </c>
    </row>
    <row r="358" spans="1:43" s="12" customFormat="1">
      <c r="A358" s="13" t="s">
        <v>43</v>
      </c>
      <c r="B358" s="179">
        <v>2018</v>
      </c>
      <c r="C358" s="179">
        <v>3</v>
      </c>
      <c r="D358" s="39" t="str">
        <f t="shared" si="69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59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60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70"/>
        <v>16833680</v>
      </c>
      <c r="AA358" s="13">
        <v>7.2099999999999997E-2</v>
      </c>
      <c r="AB358" s="21">
        <f t="shared" si="68"/>
        <v>1213708.328</v>
      </c>
      <c r="AC358" s="185">
        <f t="shared" si="61"/>
        <v>205602.19076319999</v>
      </c>
      <c r="AD358" s="141">
        <v>0.1694</v>
      </c>
      <c r="AE358" s="186">
        <f t="shared" si="62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63"/>
        <v>26754147.763010345</v>
      </c>
      <c r="AJ358" s="19">
        <f t="shared" si="64"/>
        <v>3429137.9965357971</v>
      </c>
      <c r="AK358" s="20">
        <f t="shared" si="65"/>
        <v>0.12817220069617924</v>
      </c>
      <c r="AL358" s="17"/>
      <c r="AM358" s="17"/>
      <c r="AN358" s="17"/>
      <c r="AO358" s="17"/>
      <c r="AP358" s="28" t="str">
        <f t="shared" si="66"/>
        <v>20188</v>
      </c>
      <c r="AQ358" s="28" t="str">
        <f t="shared" si="67"/>
        <v>20188JPY</v>
      </c>
    </row>
    <row r="359" spans="1:43" s="12" customFormat="1">
      <c r="A359" s="13" t="s">
        <v>43</v>
      </c>
      <c r="B359" s="179">
        <v>2018</v>
      </c>
      <c r="C359" s="179">
        <v>3</v>
      </c>
      <c r="D359" s="39" t="str">
        <f t="shared" si="69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59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60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70"/>
        <v>19923769</v>
      </c>
      <c r="AA359" s="13">
        <v>7.3599999999999999E-2</v>
      </c>
      <c r="AB359" s="21">
        <f t="shared" si="68"/>
        <v>1466389.3984000001</v>
      </c>
      <c r="AC359" s="185">
        <f t="shared" si="61"/>
        <v>252072.33758496001</v>
      </c>
      <c r="AD359" s="141">
        <v>0.1719</v>
      </c>
      <c r="AE359" s="186">
        <f t="shared" si="62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63"/>
        <v>24398045.860453524</v>
      </c>
      <c r="AJ359" s="19">
        <f t="shared" si="64"/>
        <v>3478417.4064663453</v>
      </c>
      <c r="AK359" s="20">
        <f t="shared" si="65"/>
        <v>0.14256950849102498</v>
      </c>
      <c r="AL359" s="17"/>
      <c r="AM359" s="17"/>
      <c r="AN359" s="17"/>
      <c r="AO359" s="17"/>
      <c r="AP359" s="28" t="str">
        <f t="shared" si="66"/>
        <v>20186</v>
      </c>
      <c r="AQ359" s="28" t="str">
        <f t="shared" si="67"/>
        <v>20186JPY</v>
      </c>
    </row>
    <row r="360" spans="1:43" s="12" customFormat="1">
      <c r="A360" s="13" t="s">
        <v>43</v>
      </c>
      <c r="B360" s="179">
        <v>2018</v>
      </c>
      <c r="C360" s="179">
        <v>3</v>
      </c>
      <c r="D360" s="39" t="str">
        <f t="shared" si="69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59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60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70"/>
        <v>9098400</v>
      </c>
      <c r="AA360" s="13">
        <v>7.3200000000000001E-2</v>
      </c>
      <c r="AB360" s="21">
        <f t="shared" si="68"/>
        <v>666002.88</v>
      </c>
      <c r="AC360" s="185">
        <f t="shared" si="61"/>
        <v>79920.345600000001</v>
      </c>
      <c r="AD360" s="141">
        <v>0.12</v>
      </c>
      <c r="AE360" s="186">
        <f t="shared" si="62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63"/>
        <v>13250187.062905984</v>
      </c>
      <c r="AJ360" s="19">
        <f t="shared" si="64"/>
        <v>1545643.7555487179</v>
      </c>
      <c r="AK360" s="20">
        <f t="shared" si="65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66"/>
        <v>20183</v>
      </c>
      <c r="AQ360" s="28" t="str">
        <f t="shared" si="67"/>
        <v>20183JPY</v>
      </c>
    </row>
    <row r="361" spans="1:43" s="12" customFormat="1">
      <c r="A361" s="13" t="s">
        <v>43</v>
      </c>
      <c r="B361" s="179">
        <v>2018</v>
      </c>
      <c r="C361" s="179">
        <v>3</v>
      </c>
      <c r="D361" s="39" t="str">
        <f t="shared" si="69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59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60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70"/>
        <v>38500000</v>
      </c>
      <c r="AA361" s="13">
        <v>7.3400000000000007E-2</v>
      </c>
      <c r="AB361" s="21">
        <f t="shared" si="68"/>
        <v>2825900.0000000005</v>
      </c>
      <c r="AC361" s="185">
        <f t="shared" si="61"/>
        <v>453274.36000000004</v>
      </c>
      <c r="AD361" s="141">
        <v>0.16039999999999999</v>
      </c>
      <c r="AE361" s="186">
        <f t="shared" si="62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63"/>
        <v>34109166.105589926</v>
      </c>
      <c r="AJ361" s="19">
        <f t="shared" si="64"/>
        <v>4642032.7199573703</v>
      </c>
      <c r="AK361" s="20">
        <f t="shared" si="65"/>
        <v>0.13609340977692849</v>
      </c>
      <c r="AL361" s="17"/>
      <c r="AM361" s="17"/>
      <c r="AN361" s="17"/>
      <c r="AO361" s="17"/>
      <c r="AP361" s="28" t="str">
        <f t="shared" si="66"/>
        <v>20185</v>
      </c>
      <c r="AQ361" s="28" t="str">
        <f t="shared" si="67"/>
        <v>20185JPY</v>
      </c>
    </row>
    <row r="362" spans="1:43" s="12" customFormat="1">
      <c r="A362" s="13" t="s">
        <v>43</v>
      </c>
      <c r="B362" s="179">
        <v>2018</v>
      </c>
      <c r="C362" s="179">
        <v>3</v>
      </c>
      <c r="D362" s="39" t="str">
        <f t="shared" si="69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59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60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70"/>
        <v>18143760</v>
      </c>
      <c r="AA362" s="13">
        <v>7.2300000000000003E-2</v>
      </c>
      <c r="AB362" s="21">
        <f t="shared" si="68"/>
        <v>1311793.848</v>
      </c>
      <c r="AC362" s="185">
        <f t="shared" si="61"/>
        <v>172238.53224239999</v>
      </c>
      <c r="AD362" s="141">
        <v>0.1313</v>
      </c>
      <c r="AE362" s="186">
        <f t="shared" si="62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63"/>
        <v>34109166.105589926</v>
      </c>
      <c r="AJ362" s="19">
        <f t="shared" si="64"/>
        <v>4642032.7199573703</v>
      </c>
      <c r="AK362" s="20">
        <f t="shared" si="65"/>
        <v>0.13609340977692849</v>
      </c>
      <c r="AL362" s="17"/>
      <c r="AM362" s="17"/>
      <c r="AN362" s="17"/>
      <c r="AO362" s="17"/>
      <c r="AP362" s="28" t="str">
        <f t="shared" si="66"/>
        <v>20185</v>
      </c>
      <c r="AQ362" s="28" t="str">
        <f t="shared" si="67"/>
        <v>20185JPY</v>
      </c>
    </row>
    <row r="363" spans="1:43" s="12" customFormat="1">
      <c r="A363" s="13" t="s">
        <v>28</v>
      </c>
      <c r="B363" s="179">
        <v>2018</v>
      </c>
      <c r="C363" s="179">
        <v>5</v>
      </c>
      <c r="D363" s="39" t="str">
        <f t="shared" si="69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59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60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70"/>
        <v>843000</v>
      </c>
      <c r="AA363" s="13">
        <v>1.1499999999999999</v>
      </c>
      <c r="AB363" s="21">
        <f t="shared" si="68"/>
        <v>835732.75862068962</v>
      </c>
      <c r="AC363" s="185">
        <f t="shared" si="61"/>
        <v>93100.629310344826</v>
      </c>
      <c r="AD363" s="141">
        <v>0.1114</v>
      </c>
      <c r="AE363" s="186">
        <f t="shared" si="62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63"/>
        <v>26754147.763010345</v>
      </c>
      <c r="AJ363" s="19">
        <f t="shared" si="64"/>
        <v>3429137.9965357971</v>
      </c>
      <c r="AK363" s="20">
        <f t="shared" si="65"/>
        <v>0.12817220069617924</v>
      </c>
      <c r="AL363" s="17"/>
      <c r="AM363" s="17"/>
      <c r="AN363" s="17"/>
      <c r="AO363" s="17"/>
      <c r="AP363" s="28" t="str">
        <f t="shared" si="66"/>
        <v>20188</v>
      </c>
      <c r="AQ363" s="28" t="str">
        <f t="shared" si="67"/>
        <v>20188RMB</v>
      </c>
    </row>
    <row r="364" spans="1:43" s="12" customFormat="1">
      <c r="A364" s="13" t="s">
        <v>28</v>
      </c>
      <c r="B364" s="179">
        <v>2018</v>
      </c>
      <c r="C364" s="179">
        <v>5</v>
      </c>
      <c r="D364" s="39" t="str">
        <f t="shared" si="69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59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60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70"/>
        <v>850000</v>
      </c>
      <c r="AA364" s="13">
        <v>1.1499999999999999</v>
      </c>
      <c r="AB364" s="21">
        <f t="shared" si="68"/>
        <v>842672.41379310342</v>
      </c>
      <c r="AC364" s="185">
        <f t="shared" si="61"/>
        <v>76598.922413793101</v>
      </c>
      <c r="AD364" s="141">
        <v>9.0899999999999995E-2</v>
      </c>
      <c r="AE364" s="186">
        <f t="shared" si="62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63"/>
        <v>26754147.763010345</v>
      </c>
      <c r="AJ364" s="19">
        <f t="shared" si="64"/>
        <v>3429137.9965357971</v>
      </c>
      <c r="AK364" s="20">
        <f t="shared" si="65"/>
        <v>0.12817220069617924</v>
      </c>
      <c r="AL364" s="17"/>
      <c r="AM364" s="17"/>
      <c r="AN364" s="17"/>
      <c r="AO364" s="17"/>
      <c r="AP364" s="28" t="str">
        <f t="shared" si="66"/>
        <v>20188</v>
      </c>
      <c r="AQ364" s="28" t="str">
        <f t="shared" si="67"/>
        <v>20188RMB</v>
      </c>
    </row>
    <row r="365" spans="1:43" s="12" customFormat="1">
      <c r="A365" s="13" t="s">
        <v>28</v>
      </c>
      <c r="B365" s="179">
        <v>2018</v>
      </c>
      <c r="C365" s="179">
        <v>5</v>
      </c>
      <c r="D365" s="39" t="str">
        <f t="shared" si="69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59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60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70"/>
        <v>850000</v>
      </c>
      <c r="AA365" s="13">
        <v>1.1499999999999999</v>
      </c>
      <c r="AB365" s="21">
        <f t="shared" si="68"/>
        <v>842672.41379310342</v>
      </c>
      <c r="AC365" s="185">
        <f t="shared" si="61"/>
        <v>76598.922413793101</v>
      </c>
      <c r="AD365" s="141">
        <v>9.0899999999999995E-2</v>
      </c>
      <c r="AE365" s="186">
        <f t="shared" si="62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63"/>
        <v>26754147.763010345</v>
      </c>
      <c r="AJ365" s="19">
        <f t="shared" si="64"/>
        <v>3429137.9965357971</v>
      </c>
      <c r="AK365" s="20">
        <f t="shared" si="65"/>
        <v>0.12817220069617924</v>
      </c>
      <c r="AL365" s="17"/>
      <c r="AM365" s="17"/>
      <c r="AN365" s="17"/>
      <c r="AO365" s="17"/>
      <c r="AP365" s="28" t="str">
        <f t="shared" si="66"/>
        <v>20188</v>
      </c>
      <c r="AQ365" s="28" t="str">
        <f t="shared" si="67"/>
        <v>20188RMB</v>
      </c>
    </row>
    <row r="366" spans="1:43" s="12" customFormat="1">
      <c r="A366" s="13" t="s">
        <v>28</v>
      </c>
      <c r="B366" s="179">
        <v>2018</v>
      </c>
      <c r="C366" s="179">
        <v>5</v>
      </c>
      <c r="D366" s="39" t="str">
        <f t="shared" si="69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59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60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70"/>
        <v>780000</v>
      </c>
      <c r="AA366" s="13">
        <v>1.1499999999999999</v>
      </c>
      <c r="AB366" s="21">
        <f t="shared" si="68"/>
        <v>773275.86206896557</v>
      </c>
      <c r="AC366" s="185">
        <f t="shared" si="61"/>
        <v>70290.775862068971</v>
      </c>
      <c r="AD366" s="141">
        <v>9.0899999999999995E-2</v>
      </c>
      <c r="AE366" s="186">
        <f t="shared" si="62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63"/>
        <v>26754147.763010345</v>
      </c>
      <c r="AJ366" s="19">
        <f t="shared" si="64"/>
        <v>3429137.9965357971</v>
      </c>
      <c r="AK366" s="20">
        <f t="shared" si="65"/>
        <v>0.12817220069617924</v>
      </c>
      <c r="AL366" s="17"/>
      <c r="AM366" s="17"/>
      <c r="AN366" s="17"/>
      <c r="AO366" s="17"/>
      <c r="AP366" s="28" t="str">
        <f t="shared" si="66"/>
        <v>20188</v>
      </c>
      <c r="AQ366" s="28" t="str">
        <f t="shared" si="67"/>
        <v>20188RMB</v>
      </c>
    </row>
    <row r="367" spans="1:43" s="12" customFormat="1">
      <c r="A367" s="13" t="s">
        <v>28</v>
      </c>
      <c r="B367" s="179">
        <v>2018</v>
      </c>
      <c r="C367" s="179">
        <v>5</v>
      </c>
      <c r="D367" s="39" t="str">
        <f t="shared" si="69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59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60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70"/>
        <v>30600000</v>
      </c>
      <c r="AA367" s="13">
        <v>7.2099999999999997E-2</v>
      </c>
      <c r="AB367" s="21">
        <f t="shared" si="68"/>
        <v>2206260</v>
      </c>
      <c r="AC367" s="185">
        <f t="shared" si="61"/>
        <v>295197.58799999999</v>
      </c>
      <c r="AD367" s="141">
        <v>0.1338</v>
      </c>
      <c r="AE367" s="186">
        <f t="shared" si="62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63"/>
        <v>26754147.763010345</v>
      </c>
      <c r="AJ367" s="19">
        <f t="shared" si="64"/>
        <v>3429137.9965357971</v>
      </c>
      <c r="AK367" s="20">
        <f t="shared" si="65"/>
        <v>0.12817220069617924</v>
      </c>
      <c r="AL367" s="17"/>
      <c r="AM367" s="17"/>
      <c r="AN367" s="17"/>
      <c r="AO367" s="17"/>
      <c r="AP367" s="28" t="str">
        <f t="shared" si="66"/>
        <v>20188</v>
      </c>
      <c r="AQ367" s="28" t="str">
        <f t="shared" si="67"/>
        <v>20188JPY</v>
      </c>
    </row>
    <row r="368" spans="1:43" s="12" customFormat="1">
      <c r="A368" s="13" t="s">
        <v>28</v>
      </c>
      <c r="B368" s="179">
        <v>2018</v>
      </c>
      <c r="C368" s="179">
        <v>5</v>
      </c>
      <c r="D368" s="39" t="str">
        <f t="shared" si="69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59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60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70"/>
        <v>800000</v>
      </c>
      <c r="AA368" s="13">
        <v>1.125</v>
      </c>
      <c r="AB368" s="21">
        <f t="shared" si="68"/>
        <v>775862.06896551733</v>
      </c>
      <c r="AC368" s="185">
        <f t="shared" si="61"/>
        <v>64008.620689655181</v>
      </c>
      <c r="AD368" s="141">
        <v>8.2500000000000004E-2</v>
      </c>
      <c r="AE368" s="186">
        <f t="shared" si="62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63"/>
        <v>29840797.698275868</v>
      </c>
      <c r="AJ368" s="19">
        <f t="shared" si="64"/>
        <v>3940167.6555448268</v>
      </c>
      <c r="AK368" s="20">
        <f t="shared" si="65"/>
        <v>0.13203962224416274</v>
      </c>
      <c r="AL368" s="17"/>
      <c r="AM368" s="17"/>
      <c r="AN368" s="17"/>
      <c r="AO368" s="17"/>
      <c r="AP368" s="28" t="str">
        <f t="shared" si="66"/>
        <v>201812</v>
      </c>
      <c r="AQ368" s="28" t="str">
        <f t="shared" si="67"/>
        <v>201812RMB</v>
      </c>
    </row>
    <row r="369" spans="1:43" s="12" customFormat="1">
      <c r="A369" s="13" t="s">
        <v>28</v>
      </c>
      <c r="B369" s="179">
        <v>2018</v>
      </c>
      <c r="C369" s="179">
        <v>5</v>
      </c>
      <c r="D369" s="39" t="str">
        <f t="shared" si="69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59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60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70"/>
        <v>800000</v>
      </c>
      <c r="AA369" s="13">
        <v>1.125</v>
      </c>
      <c r="AB369" s="21">
        <f t="shared" si="68"/>
        <v>775862.06896551733</v>
      </c>
      <c r="AC369" s="185">
        <f t="shared" si="61"/>
        <v>64008.620689655181</v>
      </c>
      <c r="AD369" s="141">
        <v>8.2500000000000004E-2</v>
      </c>
      <c r="AE369" s="186">
        <f t="shared" si="62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63"/>
        <v>29840797.698275868</v>
      </c>
      <c r="AJ369" s="19">
        <f t="shared" si="64"/>
        <v>3940167.6555448268</v>
      </c>
      <c r="AK369" s="20">
        <f t="shared" si="65"/>
        <v>0.13203962224416274</v>
      </c>
      <c r="AL369" s="17"/>
      <c r="AM369" s="17"/>
      <c r="AN369" s="17"/>
      <c r="AO369" s="17"/>
      <c r="AP369" s="28" t="str">
        <f t="shared" si="66"/>
        <v>201812</v>
      </c>
      <c r="AQ369" s="28" t="str">
        <f t="shared" si="67"/>
        <v>201812RMB</v>
      </c>
    </row>
    <row r="370" spans="1:43" s="12" customFormat="1">
      <c r="A370" s="13" t="s">
        <v>28</v>
      </c>
      <c r="B370" s="179">
        <v>2018</v>
      </c>
      <c r="C370" s="179">
        <v>5</v>
      </c>
      <c r="D370" s="39" t="str">
        <f t="shared" si="69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59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60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70"/>
        <v>1088000</v>
      </c>
      <c r="AA370" s="13">
        <v>1.18</v>
      </c>
      <c r="AB370" s="21">
        <f t="shared" si="68"/>
        <v>1106758.6206896552</v>
      </c>
      <c r="AC370" s="185">
        <f t="shared" si="61"/>
        <v>155167.55862068964</v>
      </c>
      <c r="AD370" s="141">
        <v>0.14019999999999999</v>
      </c>
      <c r="AE370" s="186">
        <f t="shared" si="62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63"/>
        <v>29946107.503386207</v>
      </c>
      <c r="AJ370" s="19">
        <f t="shared" si="64"/>
        <v>3987206.4954923098</v>
      </c>
      <c r="AK370" s="20">
        <f t="shared" si="65"/>
        <v>0.13314606898547499</v>
      </c>
      <c r="AL370" s="17"/>
      <c r="AM370" s="17"/>
      <c r="AN370" s="17"/>
      <c r="AO370" s="17"/>
      <c r="AP370" s="28" t="str">
        <f t="shared" si="66"/>
        <v>20187</v>
      </c>
      <c r="AQ370" s="28" t="str">
        <f t="shared" si="67"/>
        <v>20187RMB</v>
      </c>
    </row>
    <row r="371" spans="1:43" s="12" customFormat="1">
      <c r="A371" s="13" t="s">
        <v>28</v>
      </c>
      <c r="B371" s="179">
        <v>2018</v>
      </c>
      <c r="C371" s="179">
        <v>5</v>
      </c>
      <c r="D371" s="39" t="str">
        <f t="shared" si="69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59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60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70"/>
        <v>1861774</v>
      </c>
      <c r="AA371" s="13">
        <v>1.18</v>
      </c>
      <c r="AB371" s="21">
        <f t="shared" si="68"/>
        <v>1893873.551724138</v>
      </c>
      <c r="AC371" s="185">
        <f t="shared" si="61"/>
        <v>139389.09340689654</v>
      </c>
      <c r="AD371" s="141">
        <v>7.3599999999999999E-2</v>
      </c>
      <c r="AE371" s="186">
        <f t="shared" si="62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63"/>
        <v>29946107.503386207</v>
      </c>
      <c r="AJ371" s="19">
        <f t="shared" si="64"/>
        <v>3987206.4954923098</v>
      </c>
      <c r="AK371" s="20">
        <f t="shared" si="65"/>
        <v>0.13314606898547499</v>
      </c>
      <c r="AL371" s="17"/>
      <c r="AM371" s="17"/>
      <c r="AN371" s="17"/>
      <c r="AO371" s="17"/>
      <c r="AP371" s="28" t="str">
        <f t="shared" si="66"/>
        <v>20187</v>
      </c>
      <c r="AQ371" s="28" t="str">
        <f t="shared" si="67"/>
        <v>20187RMB</v>
      </c>
    </row>
    <row r="372" spans="1:43" s="12" customFormat="1">
      <c r="A372" s="13" t="s">
        <v>28</v>
      </c>
      <c r="B372" s="179">
        <v>2018</v>
      </c>
      <c r="C372" s="179">
        <v>5</v>
      </c>
      <c r="D372" s="39" t="str">
        <f t="shared" si="69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59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60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70"/>
        <v>10216000</v>
      </c>
      <c r="AA372" s="13">
        <v>7.22E-2</v>
      </c>
      <c r="AB372" s="21">
        <f t="shared" si="68"/>
        <v>737595.2</v>
      </c>
      <c r="AC372" s="185">
        <f t="shared" si="61"/>
        <v>120596.8152</v>
      </c>
      <c r="AD372" s="141">
        <v>0.16350000000000001</v>
      </c>
      <c r="AE372" s="186">
        <f t="shared" si="62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63"/>
        <v>29946107.503386207</v>
      </c>
      <c r="AJ372" s="19">
        <f t="shared" si="64"/>
        <v>3987206.4954923098</v>
      </c>
      <c r="AK372" s="20">
        <f t="shared" si="65"/>
        <v>0.13314606898547499</v>
      </c>
      <c r="AL372" s="17"/>
      <c r="AM372" s="17"/>
      <c r="AN372" s="17"/>
      <c r="AO372" s="17"/>
      <c r="AP372" s="28" t="str">
        <f t="shared" si="66"/>
        <v>20187</v>
      </c>
      <c r="AQ372" s="28" t="str">
        <f t="shared" si="67"/>
        <v>20187JPY</v>
      </c>
    </row>
    <row r="373" spans="1:43" s="12" customFormat="1">
      <c r="A373" s="13" t="s">
        <v>28</v>
      </c>
      <c r="B373" s="179">
        <v>2018</v>
      </c>
      <c r="C373" s="179">
        <v>5</v>
      </c>
      <c r="D373" s="39" t="str">
        <f t="shared" si="69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59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60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70"/>
        <v>510000</v>
      </c>
      <c r="AA373" s="13">
        <v>1.23</v>
      </c>
      <c r="AB373" s="21">
        <f t="shared" si="68"/>
        <v>540775.86206896557</v>
      </c>
      <c r="AC373" s="185">
        <f t="shared" si="61"/>
        <v>86686.370689655174</v>
      </c>
      <c r="AD373" s="141">
        <v>0.1603</v>
      </c>
      <c r="AE373" s="186">
        <f t="shared" si="62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63"/>
        <v>24398045.860453524</v>
      </c>
      <c r="AJ373" s="19">
        <f t="shared" si="64"/>
        <v>3478417.4064663453</v>
      </c>
      <c r="AK373" s="20">
        <f t="shared" si="65"/>
        <v>0.14256950849102498</v>
      </c>
      <c r="AL373" s="17"/>
      <c r="AM373" s="17"/>
      <c r="AN373" s="17"/>
      <c r="AO373" s="17" t="s">
        <v>441</v>
      </c>
      <c r="AP373" s="28" t="str">
        <f t="shared" si="66"/>
        <v>20186</v>
      </c>
      <c r="AQ373" s="28" t="str">
        <f t="shared" si="67"/>
        <v>20186RMB</v>
      </c>
    </row>
    <row r="374" spans="1:43" s="12" customFormat="1">
      <c r="A374" s="13" t="s">
        <v>28</v>
      </c>
      <c r="B374" s="179">
        <v>2018</v>
      </c>
      <c r="C374" s="179">
        <v>5</v>
      </c>
      <c r="D374" s="39" t="str">
        <f t="shared" si="69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59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60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70"/>
        <v>500000</v>
      </c>
      <c r="AA374" s="13">
        <v>1.23</v>
      </c>
      <c r="AB374" s="21">
        <f t="shared" si="68"/>
        <v>530172.41379310342</v>
      </c>
      <c r="AC374" s="185">
        <f t="shared" si="61"/>
        <v>85410.775862068956</v>
      </c>
      <c r="AD374" s="141">
        <v>0.16109999999999999</v>
      </c>
      <c r="AE374" s="186">
        <f t="shared" si="62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63"/>
        <v>24398045.860453524</v>
      </c>
      <c r="AJ374" s="19">
        <f t="shared" si="64"/>
        <v>3478417.4064663453</v>
      </c>
      <c r="AK374" s="20">
        <f t="shared" si="65"/>
        <v>0.14256950849102498</v>
      </c>
      <c r="AL374" s="17"/>
      <c r="AM374" s="17"/>
      <c r="AN374" s="17"/>
      <c r="AO374" s="17" t="s">
        <v>203</v>
      </c>
      <c r="AP374" s="28" t="str">
        <f t="shared" si="66"/>
        <v>20186</v>
      </c>
      <c r="AQ374" s="28" t="str">
        <f t="shared" si="67"/>
        <v>20186RMB</v>
      </c>
    </row>
    <row r="375" spans="1:43" s="12" customFormat="1">
      <c r="A375" s="13" t="s">
        <v>28</v>
      </c>
      <c r="B375" s="179">
        <v>2018</v>
      </c>
      <c r="C375" s="179">
        <v>5</v>
      </c>
      <c r="D375" s="39" t="str">
        <f t="shared" si="69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59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60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70"/>
        <v>600000</v>
      </c>
      <c r="AA375" s="13">
        <v>1.23</v>
      </c>
      <c r="AB375" s="21">
        <f t="shared" si="68"/>
        <v>636206.89655172417</v>
      </c>
      <c r="AC375" s="185">
        <f t="shared" si="61"/>
        <v>102492.93103448275</v>
      </c>
      <c r="AD375" s="141">
        <v>0.16109999999999999</v>
      </c>
      <c r="AE375" s="186">
        <f t="shared" si="62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63"/>
        <v>24398045.860453524</v>
      </c>
      <c r="AJ375" s="19">
        <f t="shared" si="64"/>
        <v>3478417.4064663453</v>
      </c>
      <c r="AK375" s="20">
        <f t="shared" si="65"/>
        <v>0.14256950849102498</v>
      </c>
      <c r="AL375" s="17"/>
      <c r="AM375" s="17"/>
      <c r="AN375" s="17"/>
      <c r="AO375" s="17" t="s">
        <v>203</v>
      </c>
      <c r="AP375" s="28" t="str">
        <f t="shared" si="66"/>
        <v>20186</v>
      </c>
      <c r="AQ375" s="28" t="str">
        <f t="shared" si="67"/>
        <v>20186RMB</v>
      </c>
    </row>
    <row r="376" spans="1:43" s="12" customFormat="1">
      <c r="A376" s="13" t="s">
        <v>28</v>
      </c>
      <c r="B376" s="179">
        <v>2018</v>
      </c>
      <c r="C376" s="179">
        <v>5</v>
      </c>
      <c r="D376" s="39" t="str">
        <f t="shared" si="69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59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60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70"/>
        <v>793373</v>
      </c>
      <c r="AA376" s="13">
        <v>1.23</v>
      </c>
      <c r="AB376" s="21">
        <f t="shared" si="68"/>
        <v>841248.95689655177</v>
      </c>
      <c r="AC376" s="185">
        <f t="shared" si="61"/>
        <v>207199.61808362071</v>
      </c>
      <c r="AD376" s="141">
        <v>0.24629999999999999</v>
      </c>
      <c r="AE376" s="186">
        <f t="shared" si="62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63"/>
        <v>24398045.860453524</v>
      </c>
      <c r="AJ376" s="19">
        <f t="shared" si="64"/>
        <v>3478417.4064663453</v>
      </c>
      <c r="AK376" s="20">
        <f t="shared" si="65"/>
        <v>0.14256950849102498</v>
      </c>
      <c r="AL376" s="17"/>
      <c r="AM376" s="17"/>
      <c r="AN376" s="17"/>
      <c r="AO376" s="17" t="s">
        <v>445</v>
      </c>
      <c r="AP376" s="28" t="str">
        <f t="shared" si="66"/>
        <v>20186</v>
      </c>
      <c r="AQ376" s="28" t="str">
        <f t="shared" si="67"/>
        <v>20186RMB</v>
      </c>
    </row>
    <row r="377" spans="1:43" s="12" customFormat="1">
      <c r="A377" s="13" t="s">
        <v>28</v>
      </c>
      <c r="B377" s="179">
        <v>2018</v>
      </c>
      <c r="C377" s="179">
        <v>5</v>
      </c>
      <c r="D377" s="39" t="str">
        <f t="shared" si="69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59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60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70"/>
        <v>606000</v>
      </c>
      <c r="AA377" s="13">
        <v>1.23</v>
      </c>
      <c r="AB377" s="21">
        <f t="shared" si="68"/>
        <v>642568.96551724139</v>
      </c>
      <c r="AC377" s="185">
        <f t="shared" si="61"/>
        <v>76979.762068965516</v>
      </c>
      <c r="AD377" s="141">
        <v>0.1198</v>
      </c>
      <c r="AE377" s="186">
        <f t="shared" si="62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63"/>
        <v>24398045.860453524</v>
      </c>
      <c r="AJ377" s="19">
        <f t="shared" si="64"/>
        <v>3478417.4064663453</v>
      </c>
      <c r="AK377" s="20">
        <f t="shared" si="65"/>
        <v>0.14256950849102498</v>
      </c>
      <c r="AL377" s="17"/>
      <c r="AM377" s="17"/>
      <c r="AN377" s="17"/>
      <c r="AO377" s="17" t="s">
        <v>447</v>
      </c>
      <c r="AP377" s="28" t="str">
        <f t="shared" si="66"/>
        <v>20186</v>
      </c>
      <c r="AQ377" s="28" t="str">
        <f t="shared" si="67"/>
        <v>20186RMB</v>
      </c>
    </row>
    <row r="378" spans="1:43" s="12" customFormat="1">
      <c r="A378" s="13" t="s">
        <v>28</v>
      </c>
      <c r="B378" s="179">
        <v>2018</v>
      </c>
      <c r="C378" s="179">
        <v>5</v>
      </c>
      <c r="D378" s="39" t="str">
        <f t="shared" si="69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59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60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70"/>
        <v>29178900</v>
      </c>
      <c r="AA378" s="13">
        <v>7.3400000000000007E-2</v>
      </c>
      <c r="AB378" s="21">
        <f t="shared" si="68"/>
        <v>2141731.2600000002</v>
      </c>
      <c r="AC378" s="185">
        <f t="shared" si="61"/>
        <v>257007.75120000003</v>
      </c>
      <c r="AD378" s="141">
        <v>0.12</v>
      </c>
      <c r="AE378" s="186">
        <f t="shared" si="62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63"/>
        <v>34109166.105589926</v>
      </c>
      <c r="AJ378" s="19">
        <f t="shared" si="64"/>
        <v>4642032.7199573703</v>
      </c>
      <c r="AK378" s="20">
        <f t="shared" si="65"/>
        <v>0.13609340977692849</v>
      </c>
      <c r="AL378" s="17"/>
      <c r="AM378" s="17"/>
      <c r="AN378" s="17"/>
      <c r="AO378" s="17"/>
      <c r="AP378" s="28" t="str">
        <f t="shared" si="66"/>
        <v>20185</v>
      </c>
      <c r="AQ378" s="28" t="str">
        <f t="shared" si="67"/>
        <v>20185JPY</v>
      </c>
    </row>
    <row r="379" spans="1:43" s="12" customFormat="1">
      <c r="A379" s="13" t="s">
        <v>28</v>
      </c>
      <c r="B379" s="179">
        <v>2018</v>
      </c>
      <c r="C379" s="179">
        <v>5</v>
      </c>
      <c r="D379" s="39" t="str">
        <f t="shared" si="69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59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60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70"/>
        <v>12120000</v>
      </c>
      <c r="AA379" s="13">
        <v>7.3400000000000007E-2</v>
      </c>
      <c r="AB379" s="21">
        <f t="shared" si="68"/>
        <v>889608.00000000012</v>
      </c>
      <c r="AC379" s="185">
        <f t="shared" si="61"/>
        <v>106752.96000000001</v>
      </c>
      <c r="AD379" s="141">
        <v>0.12</v>
      </c>
      <c r="AE379" s="186">
        <f t="shared" si="62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63"/>
        <v>34109166.105589926</v>
      </c>
      <c r="AJ379" s="19">
        <f t="shared" si="64"/>
        <v>4642032.7199573703</v>
      </c>
      <c r="AK379" s="20">
        <f t="shared" si="65"/>
        <v>0.13609340977692849</v>
      </c>
      <c r="AL379" s="17"/>
      <c r="AM379" s="17"/>
      <c r="AN379" s="17"/>
      <c r="AO379" s="17"/>
      <c r="AP379" s="28" t="str">
        <f t="shared" si="66"/>
        <v>20185</v>
      </c>
      <c r="AQ379" s="28" t="str">
        <f t="shared" si="67"/>
        <v>20185JPY</v>
      </c>
    </row>
    <row r="380" spans="1:43" s="12" customFormat="1">
      <c r="A380" s="13" t="s">
        <v>28</v>
      </c>
      <c r="B380" s="179">
        <v>2018</v>
      </c>
      <c r="C380" s="179">
        <v>5</v>
      </c>
      <c r="D380" s="39" t="str">
        <f t="shared" si="69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59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60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70"/>
        <v>9352600</v>
      </c>
      <c r="AA380" s="13">
        <v>7.3400000000000007E-2</v>
      </c>
      <c r="AB380" s="21">
        <f t="shared" si="68"/>
        <v>686480.84000000008</v>
      </c>
      <c r="AC380" s="185">
        <f t="shared" si="61"/>
        <v>82377.700800000006</v>
      </c>
      <c r="AD380" s="141">
        <v>0.12</v>
      </c>
      <c r="AE380" s="186">
        <f t="shared" si="62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63"/>
        <v>34109166.105589926</v>
      </c>
      <c r="AJ380" s="19">
        <f t="shared" si="64"/>
        <v>4642032.7199573703</v>
      </c>
      <c r="AK380" s="20">
        <f t="shared" si="65"/>
        <v>0.13609340977692849</v>
      </c>
      <c r="AL380" s="17"/>
      <c r="AM380" s="17"/>
      <c r="AN380" s="17"/>
      <c r="AO380" s="17"/>
      <c r="AP380" s="28" t="str">
        <f t="shared" si="66"/>
        <v>20185</v>
      </c>
      <c r="AQ380" s="28" t="str">
        <f t="shared" si="67"/>
        <v>20185JPY</v>
      </c>
    </row>
    <row r="381" spans="1:43" s="12" customFormat="1">
      <c r="A381" s="13" t="s">
        <v>28</v>
      </c>
      <c r="B381" s="179">
        <v>2018</v>
      </c>
      <c r="C381" s="179">
        <v>5</v>
      </c>
      <c r="D381" s="39" t="str">
        <f t="shared" si="69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59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60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70"/>
        <v>554640</v>
      </c>
      <c r="AA381" s="13">
        <v>1.23</v>
      </c>
      <c r="AB381" s="21">
        <f t="shared" si="68"/>
        <v>588109.6551724138</v>
      </c>
      <c r="AC381" s="185">
        <f t="shared" si="61"/>
        <v>81217.943379310353</v>
      </c>
      <c r="AD381" s="141">
        <v>0.1381</v>
      </c>
      <c r="AE381" s="186">
        <f t="shared" si="62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63"/>
        <v>34109166.105589926</v>
      </c>
      <c r="AJ381" s="19">
        <f t="shared" si="64"/>
        <v>4642032.7199573703</v>
      </c>
      <c r="AK381" s="20">
        <f t="shared" si="65"/>
        <v>0.13609340977692849</v>
      </c>
      <c r="AL381" s="17"/>
      <c r="AM381" s="17"/>
      <c r="AN381" s="17" t="s">
        <v>452</v>
      </c>
      <c r="AO381" s="17"/>
      <c r="AP381" s="28" t="str">
        <f t="shared" si="66"/>
        <v>20185</v>
      </c>
      <c r="AQ381" s="28" t="str">
        <f t="shared" si="67"/>
        <v>20185RMB</v>
      </c>
    </row>
    <row r="382" spans="1:43" s="12" customFormat="1">
      <c r="A382" s="13" t="s">
        <v>28</v>
      </c>
      <c r="B382" s="179">
        <v>2018</v>
      </c>
      <c r="C382" s="179">
        <v>5</v>
      </c>
      <c r="D382" s="39" t="str">
        <f t="shared" si="69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59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60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70"/>
        <v>12546000</v>
      </c>
      <c r="AA382" s="13">
        <v>7.3400000000000007E-2</v>
      </c>
      <c r="AB382" s="21">
        <f t="shared" si="68"/>
        <v>920876.40000000014</v>
      </c>
      <c r="AC382" s="185">
        <f t="shared" si="61"/>
        <v>147708.57456000001</v>
      </c>
      <c r="AD382" s="141">
        <v>0.16039999999999999</v>
      </c>
      <c r="AE382" s="186">
        <f t="shared" si="62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63"/>
        <v>34109166.105589926</v>
      </c>
      <c r="AJ382" s="19">
        <f t="shared" si="64"/>
        <v>4642032.7199573703</v>
      </c>
      <c r="AK382" s="20">
        <f t="shared" si="65"/>
        <v>0.13609340977692849</v>
      </c>
      <c r="AL382" s="17"/>
      <c r="AM382" s="17"/>
      <c r="AN382" s="17" t="s">
        <v>456</v>
      </c>
      <c r="AO382" s="17"/>
      <c r="AP382" s="28" t="str">
        <f t="shared" si="66"/>
        <v>20185</v>
      </c>
      <c r="AQ382" s="28" t="str">
        <f t="shared" si="67"/>
        <v>20185JPY</v>
      </c>
    </row>
    <row r="383" spans="1:43" s="12" customFormat="1">
      <c r="A383" s="13" t="s">
        <v>28</v>
      </c>
      <c r="B383" s="179">
        <v>2018</v>
      </c>
      <c r="C383" s="179">
        <v>5</v>
      </c>
      <c r="D383" s="39" t="str">
        <f t="shared" si="69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59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60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70"/>
        <v>20400000</v>
      </c>
      <c r="AA383" s="13">
        <v>7.0699999999999999E-2</v>
      </c>
      <c r="AB383" s="21">
        <f t="shared" si="68"/>
        <v>1442280</v>
      </c>
      <c r="AC383" s="185">
        <f t="shared" si="61"/>
        <v>192977.06400000001</v>
      </c>
      <c r="AD383" s="141">
        <v>0.1338</v>
      </c>
      <c r="AE383" s="186">
        <f t="shared" si="62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63"/>
        <v>10785027.603448274</v>
      </c>
      <c r="AJ383" s="19">
        <f t="shared" si="64"/>
        <v>1540894.1297982759</v>
      </c>
      <c r="AK383" s="20">
        <f t="shared" si="65"/>
        <v>0.14287345257286213</v>
      </c>
      <c r="AL383" s="17"/>
      <c r="AM383" s="17"/>
      <c r="AN383" s="17"/>
      <c r="AO383" s="17"/>
      <c r="AP383" s="28" t="str">
        <f t="shared" si="66"/>
        <v>201811</v>
      </c>
      <c r="AQ383" s="28" t="str">
        <f t="shared" si="67"/>
        <v>201811JPY</v>
      </c>
    </row>
    <row r="384" spans="1:43" s="12" customFormat="1">
      <c r="A384" s="13" t="s">
        <v>28</v>
      </c>
      <c r="B384" s="179">
        <v>2018</v>
      </c>
      <c r="C384" s="179">
        <v>5</v>
      </c>
      <c r="D384" s="39" t="str">
        <f t="shared" si="69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59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60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70"/>
        <v>30741964</v>
      </c>
      <c r="AA384" s="13">
        <v>7.0199999999999999E-2</v>
      </c>
      <c r="AB384" s="21">
        <f t="shared" si="68"/>
        <v>2158085.8728</v>
      </c>
      <c r="AC384" s="185">
        <f t="shared" si="61"/>
        <v>349609.91139359999</v>
      </c>
      <c r="AD384" s="141">
        <v>0.16200000000000001</v>
      </c>
      <c r="AE384" s="186">
        <f t="shared" si="62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63"/>
        <v>10786543.370020689</v>
      </c>
      <c r="AJ384" s="19">
        <f t="shared" si="64"/>
        <v>1330367.5841569281</v>
      </c>
      <c r="AK384" s="20">
        <f t="shared" si="65"/>
        <v>0.123335858255987</v>
      </c>
      <c r="AL384" s="17"/>
      <c r="AM384" s="17"/>
      <c r="AN384" s="17"/>
      <c r="AO384" s="17"/>
      <c r="AP384" s="28" t="str">
        <f t="shared" si="66"/>
        <v>201810</v>
      </c>
      <c r="AQ384" s="28" t="str">
        <f t="shared" si="67"/>
        <v>201810JPY</v>
      </c>
    </row>
    <row r="385" spans="1:43" s="12" customFormat="1">
      <c r="A385" s="13" t="s">
        <v>28</v>
      </c>
      <c r="B385" s="179">
        <v>2018</v>
      </c>
      <c r="C385" s="179">
        <v>11</v>
      </c>
      <c r="D385" s="39" t="str">
        <f t="shared" si="69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59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60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70"/>
        <v>12500000</v>
      </c>
      <c r="AA385" s="13">
        <v>7.0400000000000004E-2</v>
      </c>
      <c r="AB385" s="21">
        <f t="shared" si="68"/>
        <v>880000</v>
      </c>
      <c r="AC385" s="185">
        <f t="shared" si="61"/>
        <v>104544</v>
      </c>
      <c r="AD385" s="141">
        <v>0.1188</v>
      </c>
      <c r="AE385" s="186">
        <f t="shared" si="62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63"/>
        <v>29840797.698275868</v>
      </c>
      <c r="AJ385" s="19">
        <f t="shared" si="64"/>
        <v>3940167.6555448268</v>
      </c>
      <c r="AK385" s="20">
        <f t="shared" si="65"/>
        <v>0.13203962224416274</v>
      </c>
      <c r="AL385" s="17"/>
      <c r="AM385" s="17"/>
      <c r="AN385" s="17"/>
      <c r="AO385" s="17"/>
      <c r="AP385" s="28" t="str">
        <f t="shared" si="66"/>
        <v>201812</v>
      </c>
      <c r="AQ385" s="28" t="str">
        <f t="shared" si="67"/>
        <v>201812JPY</v>
      </c>
    </row>
    <row r="386" spans="1:43" s="12" customFormat="1">
      <c r="A386" s="13" t="s">
        <v>28</v>
      </c>
      <c r="B386" s="179">
        <v>2018</v>
      </c>
      <c r="C386" s="179">
        <v>11</v>
      </c>
      <c r="D386" s="39" t="str">
        <f t="shared" si="69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72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70"/>
        <v>12875000</v>
      </c>
      <c r="AA386" s="13">
        <v>7.0400000000000004E-2</v>
      </c>
      <c r="AB386" s="21">
        <f t="shared" si="68"/>
        <v>906400</v>
      </c>
      <c r="AC386" s="185">
        <f t="shared" ref="AC386:AC449" si="73">IF(R386&lt;&gt;"",AB386*AD386,"")</f>
        <v>90821.28</v>
      </c>
      <c r="AD386" s="141">
        <v>0.1002</v>
      </c>
      <c r="AE386" s="186">
        <f t="shared" ref="AE386:AE449" si="74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75">IF(P386="C66 SERVICE","",SUMIFS(AB:AB,F:F,F386,G:G,G386,E:E,E386))</f>
        <v>29840797.698275868</v>
      </c>
      <c r="AJ386" s="19">
        <f t="shared" ref="AJ386:AJ449" si="76">IF(P386="C66 SERVICE","",SUMIFS(AC:AC,F:F,F386,G:G,G386,E:E,E386))</f>
        <v>3940167.6555448268</v>
      </c>
      <c r="AK386" s="20">
        <f t="shared" ref="AK386:AK449" si="77">IF(AJ386&gt;0,AJ386/AI386,"")</f>
        <v>0.13203962224416274</v>
      </c>
      <c r="AL386" s="17"/>
      <c r="AM386" s="17"/>
      <c r="AN386" s="17"/>
      <c r="AO386" s="17"/>
      <c r="AP386" s="28" t="str">
        <f t="shared" ref="AP386:AP449" si="78">IF(F386="","",F386&amp;G386)</f>
        <v>201812</v>
      </c>
      <c r="AQ386" s="28" t="str">
        <f t="shared" ref="AQ386:AQ449" si="79">IF(W386="","",F386&amp;G386&amp;W386)</f>
        <v>201812JPY</v>
      </c>
    </row>
    <row r="387" spans="1:43" s="12" customFormat="1">
      <c r="A387" s="13" t="s">
        <v>28</v>
      </c>
      <c r="B387" s="179">
        <v>2018</v>
      </c>
      <c r="C387" s="179">
        <v>11</v>
      </c>
      <c r="D387" s="39" t="str">
        <f t="shared" si="69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71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72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70"/>
        <v>12875000</v>
      </c>
      <c r="AA387" s="13">
        <v>7.0400000000000004E-2</v>
      </c>
      <c r="AB387" s="21">
        <f t="shared" si="68"/>
        <v>906400</v>
      </c>
      <c r="AC387" s="185">
        <f t="shared" si="73"/>
        <v>90821.28</v>
      </c>
      <c r="AD387" s="141">
        <v>0.1002</v>
      </c>
      <c r="AE387" s="186">
        <f t="shared" si="74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75"/>
        <v>29840797.698275868</v>
      </c>
      <c r="AJ387" s="19">
        <f t="shared" si="76"/>
        <v>3940167.6555448268</v>
      </c>
      <c r="AK387" s="20">
        <f t="shared" si="77"/>
        <v>0.13203962224416274</v>
      </c>
      <c r="AL387" s="17"/>
      <c r="AM387" s="17"/>
      <c r="AN387" s="17"/>
      <c r="AO387" s="17"/>
      <c r="AP387" s="28" t="str">
        <f t="shared" si="78"/>
        <v>201812</v>
      </c>
      <c r="AQ387" s="28" t="str">
        <f t="shared" si="79"/>
        <v>201812JPY</v>
      </c>
    </row>
    <row r="388" spans="1:43" s="12" customFormat="1">
      <c r="A388" s="13" t="s">
        <v>28</v>
      </c>
      <c r="B388" s="179">
        <v>2018</v>
      </c>
      <c r="C388" s="179">
        <v>11</v>
      </c>
      <c r="D388" s="39" t="str">
        <f t="shared" si="69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71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72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70"/>
        <v>11000000</v>
      </c>
      <c r="AA388" s="13">
        <v>7.0400000000000004E-2</v>
      </c>
      <c r="AB388" s="21">
        <f t="shared" si="68"/>
        <v>774400</v>
      </c>
      <c r="AC388" s="185">
        <f t="shared" si="73"/>
        <v>90682.239999999991</v>
      </c>
      <c r="AD388" s="141">
        <v>0.1171</v>
      </c>
      <c r="AE388" s="186">
        <f t="shared" si="74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75"/>
        <v>29840797.698275868</v>
      </c>
      <c r="AJ388" s="19">
        <f t="shared" si="76"/>
        <v>3940167.6555448268</v>
      </c>
      <c r="AK388" s="20">
        <f t="shared" si="77"/>
        <v>0.13203962224416274</v>
      </c>
      <c r="AL388" s="17"/>
      <c r="AM388" s="17"/>
      <c r="AN388" s="17"/>
      <c r="AO388" s="17"/>
      <c r="AP388" s="28" t="str">
        <f t="shared" si="78"/>
        <v>201812</v>
      </c>
      <c r="AQ388" s="28" t="str">
        <f t="shared" si="79"/>
        <v>201812JPY</v>
      </c>
    </row>
    <row r="389" spans="1:43" s="12" customFormat="1">
      <c r="A389" s="13" t="s">
        <v>28</v>
      </c>
      <c r="B389" s="179">
        <v>2018</v>
      </c>
      <c r="C389" s="179">
        <v>11</v>
      </c>
      <c r="D389" s="39" t="str">
        <f t="shared" si="69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71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72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70"/>
        <v>12500000</v>
      </c>
      <c r="AA389" s="13">
        <v>7.0400000000000004E-2</v>
      </c>
      <c r="AB389" s="21">
        <f t="shared" si="68"/>
        <v>880000</v>
      </c>
      <c r="AC389" s="185">
        <f t="shared" si="73"/>
        <v>128039.99999999999</v>
      </c>
      <c r="AD389" s="141">
        <v>0.14549999999999999</v>
      </c>
      <c r="AE389" s="186">
        <f t="shared" si="74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75"/>
        <v>29840797.698275868</v>
      </c>
      <c r="AJ389" s="19">
        <f t="shared" si="76"/>
        <v>3940167.6555448268</v>
      </c>
      <c r="AK389" s="20">
        <f t="shared" si="77"/>
        <v>0.13203962224416274</v>
      </c>
      <c r="AL389" s="17"/>
      <c r="AM389" s="17"/>
      <c r="AN389" s="17"/>
      <c r="AO389" s="17"/>
      <c r="AP389" s="28" t="str">
        <f t="shared" si="78"/>
        <v>201812</v>
      </c>
      <c r="AQ389" s="28" t="str">
        <f t="shared" si="79"/>
        <v>201812JPY</v>
      </c>
    </row>
    <row r="390" spans="1:43" s="12" customFormat="1">
      <c r="A390" s="13" t="s">
        <v>28</v>
      </c>
      <c r="B390" s="179">
        <v>2018</v>
      </c>
      <c r="C390" s="179">
        <v>11</v>
      </c>
      <c r="D390" s="39" t="str">
        <f t="shared" si="69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71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72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70"/>
        <v>10000000</v>
      </c>
      <c r="AA390" s="13">
        <v>7.0699999999999999E-2</v>
      </c>
      <c r="AB390" s="21">
        <f t="shared" si="68"/>
        <v>707000</v>
      </c>
      <c r="AC390" s="185">
        <f t="shared" si="73"/>
        <v>84840</v>
      </c>
      <c r="AD390" s="141">
        <v>0.12</v>
      </c>
      <c r="AE390" s="186">
        <f t="shared" si="74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75"/>
        <v>10785027.603448274</v>
      </c>
      <c r="AJ390" s="19">
        <f t="shared" si="76"/>
        <v>1540894.1297982759</v>
      </c>
      <c r="AK390" s="20">
        <f t="shared" si="77"/>
        <v>0.14287345257286213</v>
      </c>
      <c r="AL390" s="17"/>
      <c r="AM390" s="17"/>
      <c r="AN390" s="17"/>
      <c r="AO390" s="17"/>
      <c r="AP390" s="28" t="str">
        <f t="shared" si="78"/>
        <v>201811</v>
      </c>
      <c r="AQ390" s="28" t="str">
        <f t="shared" si="79"/>
        <v>201811JPY</v>
      </c>
    </row>
    <row r="391" spans="1:43" s="12" customFormat="1">
      <c r="A391" s="13" t="s">
        <v>28</v>
      </c>
      <c r="B391" s="179">
        <v>2018</v>
      </c>
      <c r="C391" s="179">
        <v>10</v>
      </c>
      <c r="D391" s="39" t="str">
        <f t="shared" si="69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71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72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70"/>
        <v>763500</v>
      </c>
      <c r="AA391" s="13">
        <v>1.125</v>
      </c>
      <c r="AB391" s="21">
        <f t="shared" si="68"/>
        <v>740463.36206896557</v>
      </c>
      <c r="AC391" s="185">
        <f t="shared" si="73"/>
        <v>82857.850215517246</v>
      </c>
      <c r="AD391" s="141">
        <v>0.1119</v>
      </c>
      <c r="AE391" s="186">
        <f t="shared" si="74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75"/>
        <v>29840797.698275868</v>
      </c>
      <c r="AJ391" s="19">
        <f t="shared" si="76"/>
        <v>3940167.6555448268</v>
      </c>
      <c r="AK391" s="20">
        <f t="shared" si="77"/>
        <v>0.13203962224416274</v>
      </c>
      <c r="AL391" s="17"/>
      <c r="AM391" s="17"/>
      <c r="AN391" s="17"/>
      <c r="AO391" s="17"/>
      <c r="AP391" s="28" t="str">
        <f t="shared" si="78"/>
        <v>201812</v>
      </c>
      <c r="AQ391" s="28" t="str">
        <f t="shared" si="79"/>
        <v>201812RMB</v>
      </c>
    </row>
    <row r="392" spans="1:43" s="12" customFormat="1">
      <c r="A392" s="13" t="s">
        <v>28</v>
      </c>
      <c r="B392" s="179">
        <v>2018</v>
      </c>
      <c r="C392" s="179">
        <v>10</v>
      </c>
      <c r="D392" s="39" t="str">
        <f t="shared" si="69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71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72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70"/>
        <v>1740000</v>
      </c>
      <c r="AA392" s="13">
        <v>1.125</v>
      </c>
      <c r="AB392" s="21">
        <f t="shared" si="68"/>
        <v>1687500</v>
      </c>
      <c r="AC392" s="185">
        <f t="shared" si="73"/>
        <v>202500</v>
      </c>
      <c r="AD392" s="141">
        <v>0.12</v>
      </c>
      <c r="AE392" s="186">
        <f t="shared" si="74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75"/>
        <v>29840797.698275868</v>
      </c>
      <c r="AJ392" s="19">
        <f t="shared" si="76"/>
        <v>3940167.6555448268</v>
      </c>
      <c r="AK392" s="20">
        <f t="shared" si="77"/>
        <v>0.13203962224416274</v>
      </c>
      <c r="AL392" s="17"/>
      <c r="AM392" s="17"/>
      <c r="AN392" s="17"/>
      <c r="AO392" s="17"/>
      <c r="AP392" s="28" t="str">
        <f t="shared" si="78"/>
        <v>201812</v>
      </c>
      <c r="AQ392" s="28" t="str">
        <f t="shared" si="79"/>
        <v>201812RMB</v>
      </c>
    </row>
    <row r="393" spans="1:43" s="12" customFormat="1">
      <c r="A393" s="13" t="s">
        <v>28</v>
      </c>
      <c r="B393" s="179">
        <v>2018</v>
      </c>
      <c r="C393" s="179">
        <v>10</v>
      </c>
      <c r="D393" s="39" t="str">
        <f t="shared" si="69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71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72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70"/>
        <v>339000</v>
      </c>
      <c r="AA393" s="13">
        <v>1.125</v>
      </c>
      <c r="AB393" s="21">
        <f t="shared" si="68"/>
        <v>328771.55172413797</v>
      </c>
      <c r="AC393" s="185">
        <f t="shared" si="73"/>
        <v>30115.47413793104</v>
      </c>
      <c r="AD393" s="141">
        <v>9.1600000000000001E-2</v>
      </c>
      <c r="AE393" s="186">
        <f t="shared" si="74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75"/>
        <v>29840797.698275868</v>
      </c>
      <c r="AJ393" s="19">
        <f t="shared" si="76"/>
        <v>3940167.6555448268</v>
      </c>
      <c r="AK393" s="20">
        <f t="shared" si="77"/>
        <v>0.13203962224416274</v>
      </c>
      <c r="AL393" s="17"/>
      <c r="AM393" s="17"/>
      <c r="AN393" s="17"/>
      <c r="AO393" s="17"/>
      <c r="AP393" s="28" t="str">
        <f t="shared" si="78"/>
        <v>201812</v>
      </c>
      <c r="AQ393" s="28" t="str">
        <f t="shared" si="79"/>
        <v>201812RMB</v>
      </c>
    </row>
    <row r="394" spans="1:43" s="12" customFormat="1">
      <c r="A394" s="13" t="s">
        <v>28</v>
      </c>
      <c r="B394" s="179">
        <v>2018</v>
      </c>
      <c r="C394" s="179">
        <v>10</v>
      </c>
      <c r="D394" s="39" t="str">
        <f t="shared" si="69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71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72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70"/>
        <v>16250000</v>
      </c>
      <c r="AA394" s="13">
        <v>7.0699999999999999E-2</v>
      </c>
      <c r="AB394" s="21">
        <f t="shared" ref="AB394:AB457" si="80">IF(AND(R394&lt;&gt;"C66",R394&lt;&gt;""),Z394/Y394*AA394,"")</f>
        <v>1148875</v>
      </c>
      <c r="AC394" s="185">
        <f t="shared" si="73"/>
        <v>262288.16249999998</v>
      </c>
      <c r="AD394" s="141">
        <v>0.2283</v>
      </c>
      <c r="AE394" s="186">
        <f t="shared" si="74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75"/>
        <v>10785027.603448274</v>
      </c>
      <c r="AJ394" s="19">
        <f t="shared" si="76"/>
        <v>1540894.1297982759</v>
      </c>
      <c r="AK394" s="20">
        <f t="shared" si="77"/>
        <v>0.14287345257286213</v>
      </c>
      <c r="AL394" s="17"/>
      <c r="AM394" s="17"/>
      <c r="AN394" s="17"/>
      <c r="AO394" s="17"/>
      <c r="AP394" s="28" t="str">
        <f t="shared" si="78"/>
        <v>201811</v>
      </c>
      <c r="AQ394" s="28" t="str">
        <f t="shared" si="79"/>
        <v>201811JPY</v>
      </c>
    </row>
    <row r="395" spans="1:43" s="12" customFormat="1">
      <c r="A395" s="13" t="s">
        <v>28</v>
      </c>
      <c r="B395" s="179">
        <v>2018</v>
      </c>
      <c r="C395" s="179">
        <v>10</v>
      </c>
      <c r="D395" s="39" t="str">
        <f t="shared" si="69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71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72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70"/>
        <v>339000</v>
      </c>
      <c r="AA395" s="13">
        <v>1.125</v>
      </c>
      <c r="AB395" s="21">
        <f t="shared" si="80"/>
        <v>328771.55172413797</v>
      </c>
      <c r="AC395" s="185">
        <f t="shared" si="73"/>
        <v>39452.586206896558</v>
      </c>
      <c r="AD395" s="141">
        <v>0.12</v>
      </c>
      <c r="AE395" s="186">
        <f t="shared" si="74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75"/>
        <v>10785027.603448274</v>
      </c>
      <c r="AJ395" s="19">
        <f t="shared" si="76"/>
        <v>1540894.1297982759</v>
      </c>
      <c r="AK395" s="20">
        <f t="shared" si="77"/>
        <v>0.14287345257286213</v>
      </c>
      <c r="AL395" s="17"/>
      <c r="AM395" s="17"/>
      <c r="AN395" s="17"/>
      <c r="AO395" s="17"/>
      <c r="AP395" s="28" t="str">
        <f t="shared" si="78"/>
        <v>201811</v>
      </c>
      <c r="AQ395" s="28" t="str">
        <f t="shared" si="79"/>
        <v>201811RMB</v>
      </c>
    </row>
    <row r="396" spans="1:43" s="12" customFormat="1">
      <c r="A396" s="13" t="s">
        <v>28</v>
      </c>
      <c r="B396" s="179">
        <v>2018</v>
      </c>
      <c r="C396" s="179">
        <v>10</v>
      </c>
      <c r="D396" s="39" t="str">
        <f t="shared" si="69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71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72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70"/>
        <v>696000</v>
      </c>
      <c r="AA396" s="13">
        <v>1.125</v>
      </c>
      <c r="AB396" s="21">
        <f t="shared" si="80"/>
        <v>675000</v>
      </c>
      <c r="AC396" s="185">
        <f t="shared" si="73"/>
        <v>85050</v>
      </c>
      <c r="AD396" s="141">
        <v>0.126</v>
      </c>
      <c r="AE396" s="186">
        <f t="shared" si="74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75"/>
        <v>10785027.603448274</v>
      </c>
      <c r="AJ396" s="19">
        <f t="shared" si="76"/>
        <v>1540894.1297982759</v>
      </c>
      <c r="AK396" s="20">
        <f t="shared" si="77"/>
        <v>0.14287345257286213</v>
      </c>
      <c r="AL396" s="17"/>
      <c r="AM396" s="17"/>
      <c r="AN396" s="17"/>
      <c r="AO396" s="17"/>
      <c r="AP396" s="28" t="str">
        <f t="shared" si="78"/>
        <v>201811</v>
      </c>
      <c r="AQ396" s="28" t="str">
        <f t="shared" si="79"/>
        <v>201811RMB</v>
      </c>
    </row>
    <row r="397" spans="1:43" s="12" customFormat="1" ht="26.4">
      <c r="A397" s="13" t="s">
        <v>28</v>
      </c>
      <c r="B397" s="179">
        <v>2018</v>
      </c>
      <c r="C397" s="179">
        <v>10</v>
      </c>
      <c r="D397" s="39" t="str">
        <f t="shared" si="69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71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72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70"/>
        <v>204800</v>
      </c>
      <c r="AA397" s="13">
        <v>1.125</v>
      </c>
      <c r="AB397" s="21">
        <f t="shared" si="80"/>
        <v>198620.68965517243</v>
      </c>
      <c r="AC397" s="185">
        <f t="shared" si="73"/>
        <v>35414.068965517239</v>
      </c>
      <c r="AD397" s="141">
        <v>0.17829999999999999</v>
      </c>
      <c r="AE397" s="186">
        <f t="shared" si="74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75"/>
        <v>10785027.603448274</v>
      </c>
      <c r="AJ397" s="19">
        <f t="shared" si="76"/>
        <v>1540894.1297982759</v>
      </c>
      <c r="AK397" s="20">
        <f t="shared" si="77"/>
        <v>0.14287345257286213</v>
      </c>
      <c r="AL397" s="17"/>
      <c r="AM397" s="17"/>
      <c r="AN397" s="17"/>
      <c r="AO397" s="17"/>
      <c r="AP397" s="28" t="str">
        <f t="shared" si="78"/>
        <v>201811</v>
      </c>
      <c r="AQ397" s="28" t="str">
        <f t="shared" si="79"/>
        <v>201811RMB</v>
      </c>
    </row>
    <row r="398" spans="1:43" s="12" customFormat="1">
      <c r="A398" s="13" t="s">
        <v>28</v>
      </c>
      <c r="B398" s="179">
        <v>2018</v>
      </c>
      <c r="C398" s="179">
        <v>10</v>
      </c>
      <c r="D398" s="39" t="str">
        <f t="shared" si="69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71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72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70"/>
        <v>9000000</v>
      </c>
      <c r="AA398" s="13">
        <v>7.0199999999999999E-2</v>
      </c>
      <c r="AB398" s="21">
        <f t="shared" si="80"/>
        <v>631800</v>
      </c>
      <c r="AC398" s="185">
        <f t="shared" si="73"/>
        <v>74046.959999999992</v>
      </c>
      <c r="AD398" s="141">
        <v>0.1172</v>
      </c>
      <c r="AE398" s="186">
        <f t="shared" si="74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75"/>
        <v>10786543.370020689</v>
      </c>
      <c r="AJ398" s="19">
        <f t="shared" si="76"/>
        <v>1330367.5841569281</v>
      </c>
      <c r="AK398" s="20">
        <f t="shared" si="77"/>
        <v>0.123335858255987</v>
      </c>
      <c r="AL398" s="17"/>
      <c r="AM398" s="17"/>
      <c r="AN398" s="17"/>
      <c r="AO398" s="17"/>
      <c r="AP398" s="28" t="str">
        <f t="shared" si="78"/>
        <v>201810</v>
      </c>
      <c r="AQ398" s="28" t="str">
        <f t="shared" si="79"/>
        <v>201810JPY</v>
      </c>
    </row>
    <row r="399" spans="1:43" s="12" customFormat="1">
      <c r="A399" s="13" t="s">
        <v>28</v>
      </c>
      <c r="B399" s="179">
        <v>2018</v>
      </c>
      <c r="C399" s="179">
        <v>10</v>
      </c>
      <c r="D399" s="39" t="str">
        <f t="shared" si="69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71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72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70"/>
        <v>14000000</v>
      </c>
      <c r="AA399" s="13">
        <v>7.0199999999999999E-2</v>
      </c>
      <c r="AB399" s="21">
        <f t="shared" si="80"/>
        <v>982800</v>
      </c>
      <c r="AC399" s="185">
        <f t="shared" si="73"/>
        <v>115184.16</v>
      </c>
      <c r="AD399" s="141">
        <v>0.1172</v>
      </c>
      <c r="AE399" s="186">
        <f t="shared" si="74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75"/>
        <v>10786543.370020689</v>
      </c>
      <c r="AJ399" s="19">
        <f t="shared" si="76"/>
        <v>1330367.5841569281</v>
      </c>
      <c r="AK399" s="20">
        <f t="shared" si="77"/>
        <v>0.123335858255987</v>
      </c>
      <c r="AL399" s="17"/>
      <c r="AM399" s="17"/>
      <c r="AN399" s="17"/>
      <c r="AO399" s="17"/>
      <c r="AP399" s="28" t="str">
        <f t="shared" si="78"/>
        <v>201810</v>
      </c>
      <c r="AQ399" s="28" t="str">
        <f t="shared" si="79"/>
        <v>201810JPY</v>
      </c>
    </row>
    <row r="400" spans="1:43" s="12" customFormat="1">
      <c r="A400" s="13" t="s">
        <v>28</v>
      </c>
      <c r="B400" s="179">
        <v>2018</v>
      </c>
      <c r="C400" s="179">
        <v>10</v>
      </c>
      <c r="D400" s="39" t="str">
        <f t="shared" si="69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71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72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70"/>
        <v>14000000</v>
      </c>
      <c r="AA400" s="13">
        <v>7.0199999999999999E-2</v>
      </c>
      <c r="AB400" s="21">
        <f t="shared" si="80"/>
        <v>982800</v>
      </c>
      <c r="AC400" s="185">
        <f t="shared" si="73"/>
        <v>115184.16</v>
      </c>
      <c r="AD400" s="141">
        <v>0.1172</v>
      </c>
      <c r="AE400" s="186">
        <f t="shared" si="74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75"/>
        <v>10786543.370020689</v>
      </c>
      <c r="AJ400" s="19">
        <f t="shared" si="76"/>
        <v>1330367.5841569281</v>
      </c>
      <c r="AK400" s="20">
        <f t="shared" si="77"/>
        <v>0.123335858255987</v>
      </c>
      <c r="AL400" s="17"/>
      <c r="AM400" s="17"/>
      <c r="AN400" s="17"/>
      <c r="AO400" s="17"/>
      <c r="AP400" s="28" t="str">
        <f t="shared" si="78"/>
        <v>201810</v>
      </c>
      <c r="AQ400" s="28" t="str">
        <f t="shared" si="79"/>
        <v>201810JPY</v>
      </c>
    </row>
    <row r="401" spans="1:43" s="12" customFormat="1">
      <c r="A401" s="13" t="s">
        <v>28</v>
      </c>
      <c r="B401" s="179">
        <v>2018</v>
      </c>
      <c r="C401" s="179">
        <v>9</v>
      </c>
      <c r="D401" s="39" t="str">
        <f t="shared" si="69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71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72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70"/>
        <v>708000</v>
      </c>
      <c r="AA401" s="13">
        <v>1.1399999999999999</v>
      </c>
      <c r="AB401" s="21">
        <f t="shared" si="80"/>
        <v>695793.10344827583</v>
      </c>
      <c r="AC401" s="185">
        <f t="shared" si="73"/>
        <v>83495.172413793101</v>
      </c>
      <c r="AD401" s="141">
        <v>0.12</v>
      </c>
      <c r="AE401" s="186">
        <f t="shared" si="74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75"/>
        <v>29840797.698275868</v>
      </c>
      <c r="AJ401" s="19">
        <f t="shared" si="76"/>
        <v>3940167.6555448268</v>
      </c>
      <c r="AK401" s="20">
        <f t="shared" si="77"/>
        <v>0.13203962224416274</v>
      </c>
      <c r="AL401" s="17"/>
      <c r="AM401" s="17"/>
      <c r="AN401" s="17"/>
      <c r="AO401" s="17" t="s">
        <v>47</v>
      </c>
      <c r="AP401" s="28" t="str">
        <f t="shared" si="78"/>
        <v>201812</v>
      </c>
      <c r="AQ401" s="28" t="str">
        <f t="shared" si="79"/>
        <v>201812RMB</v>
      </c>
    </row>
    <row r="402" spans="1:43" s="12" customFormat="1">
      <c r="A402" s="13" t="s">
        <v>28</v>
      </c>
      <c r="B402" s="179">
        <v>2018</v>
      </c>
      <c r="C402" s="179">
        <v>9</v>
      </c>
      <c r="D402" s="39" t="str">
        <f t="shared" si="69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71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72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70"/>
        <v>17407500</v>
      </c>
      <c r="AA402" s="13">
        <v>7.0400000000000004E-2</v>
      </c>
      <c r="AB402" s="21">
        <f t="shared" si="80"/>
        <v>1225488</v>
      </c>
      <c r="AC402" s="185">
        <f t="shared" si="73"/>
        <v>204656.49600000001</v>
      </c>
      <c r="AD402" s="141">
        <v>0.16700000000000001</v>
      </c>
      <c r="AE402" s="186">
        <f t="shared" si="74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75"/>
        <v>29840797.698275868</v>
      </c>
      <c r="AJ402" s="19">
        <f t="shared" si="76"/>
        <v>3940167.6555448268</v>
      </c>
      <c r="AK402" s="20">
        <f t="shared" si="77"/>
        <v>0.13203962224416274</v>
      </c>
      <c r="AL402" s="17"/>
      <c r="AM402" s="17"/>
      <c r="AN402" s="17"/>
      <c r="AO402" s="17"/>
      <c r="AP402" s="28" t="str">
        <f t="shared" si="78"/>
        <v>201812</v>
      </c>
      <c r="AQ402" s="28" t="str">
        <f t="shared" si="79"/>
        <v>201812JPY</v>
      </c>
    </row>
    <row r="403" spans="1:43" s="12" customFormat="1">
      <c r="A403" s="13" t="s">
        <v>28</v>
      </c>
      <c r="B403" s="179">
        <v>2018</v>
      </c>
      <c r="C403" s="179">
        <v>9</v>
      </c>
      <c r="D403" s="39" t="str">
        <f t="shared" si="69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71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72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70"/>
        <v>17407500</v>
      </c>
      <c r="AA403" s="13">
        <v>7.0400000000000004E-2</v>
      </c>
      <c r="AB403" s="21">
        <f t="shared" si="80"/>
        <v>1225488</v>
      </c>
      <c r="AC403" s="185">
        <f t="shared" si="73"/>
        <v>204656.49600000001</v>
      </c>
      <c r="AD403" s="141">
        <v>0.16700000000000001</v>
      </c>
      <c r="AE403" s="186">
        <f t="shared" si="74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75"/>
        <v>29840797.698275868</v>
      </c>
      <c r="AJ403" s="19">
        <f t="shared" si="76"/>
        <v>3940167.6555448268</v>
      </c>
      <c r="AK403" s="20">
        <f t="shared" si="77"/>
        <v>0.13203962224416274</v>
      </c>
      <c r="AL403" s="17"/>
      <c r="AM403" s="17"/>
      <c r="AN403" s="17"/>
      <c r="AO403" s="17"/>
      <c r="AP403" s="28" t="str">
        <f t="shared" si="78"/>
        <v>201812</v>
      </c>
      <c r="AQ403" s="28" t="str">
        <f t="shared" si="79"/>
        <v>201812JPY</v>
      </c>
    </row>
    <row r="404" spans="1:43" s="12" customFormat="1">
      <c r="A404" s="13" t="s">
        <v>28</v>
      </c>
      <c r="B404" s="179">
        <v>2018</v>
      </c>
      <c r="C404" s="179">
        <v>9</v>
      </c>
      <c r="D404" s="39" t="str">
        <f t="shared" si="69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71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72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70"/>
        <v>586000</v>
      </c>
      <c r="AA404" s="13">
        <v>1.1499999999999999</v>
      </c>
      <c r="AB404" s="21">
        <f t="shared" si="80"/>
        <v>580948.27586206899</v>
      </c>
      <c r="AC404" s="185">
        <f t="shared" si="73"/>
        <v>70294.741379310348</v>
      </c>
      <c r="AD404" s="141">
        <v>0.121</v>
      </c>
      <c r="AE404" s="186">
        <f t="shared" si="74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75"/>
        <v>26492741.106427066</v>
      </c>
      <c r="AJ404" s="19">
        <f t="shared" si="76"/>
        <v>3348032.1325698113</v>
      </c>
      <c r="AK404" s="20">
        <f t="shared" si="77"/>
        <v>0.12637545201985867</v>
      </c>
      <c r="AL404" s="17"/>
      <c r="AM404" s="17"/>
      <c r="AN404" s="17" t="s">
        <v>486</v>
      </c>
      <c r="AO404" s="17"/>
      <c r="AP404" s="28" t="str">
        <f t="shared" si="78"/>
        <v>20189</v>
      </c>
      <c r="AQ404" s="28" t="str">
        <f t="shared" si="79"/>
        <v>20189RMB</v>
      </c>
    </row>
    <row r="405" spans="1:43" s="12" customFormat="1">
      <c r="A405" s="13" t="s">
        <v>28</v>
      </c>
      <c r="B405" s="179">
        <v>2018</v>
      </c>
      <c r="C405" s="179">
        <v>9</v>
      </c>
      <c r="D405" s="39" t="str">
        <f t="shared" si="69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71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72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70"/>
        <v>9175000</v>
      </c>
      <c r="AA405" s="13">
        <v>7.2099999999999997E-2</v>
      </c>
      <c r="AB405" s="21">
        <f t="shared" si="80"/>
        <v>661517.5</v>
      </c>
      <c r="AC405" s="185">
        <f t="shared" si="73"/>
        <v>94398.547249999989</v>
      </c>
      <c r="AD405" s="141">
        <v>0.14269999999999999</v>
      </c>
      <c r="AE405" s="186">
        <f t="shared" si="74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75"/>
        <v>26492741.106427066</v>
      </c>
      <c r="AJ405" s="19">
        <f t="shared" si="76"/>
        <v>3348032.1325698113</v>
      </c>
      <c r="AK405" s="20">
        <f t="shared" si="77"/>
        <v>0.12637545201985867</v>
      </c>
      <c r="AL405" s="17"/>
      <c r="AM405" s="17"/>
      <c r="AN405" s="17"/>
      <c r="AO405" s="17"/>
      <c r="AP405" s="28" t="str">
        <f t="shared" si="78"/>
        <v>20189</v>
      </c>
      <c r="AQ405" s="28" t="str">
        <f t="shared" si="79"/>
        <v>20189JPY</v>
      </c>
    </row>
    <row r="406" spans="1:43" s="12" customFormat="1">
      <c r="A406" s="13" t="s">
        <v>28</v>
      </c>
      <c r="B406" s="179">
        <v>2018</v>
      </c>
      <c r="C406" s="179">
        <v>9</v>
      </c>
      <c r="D406" s="39" t="str">
        <f t="shared" si="69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71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72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70"/>
        <v>673000</v>
      </c>
      <c r="AA406" s="13">
        <v>1.1499999999999999</v>
      </c>
      <c r="AB406" s="21">
        <f t="shared" si="80"/>
        <v>667198.27586206899</v>
      </c>
      <c r="AC406" s="185">
        <f t="shared" si="73"/>
        <v>80063.793103448275</v>
      </c>
      <c r="AD406" s="141">
        <v>0.12</v>
      </c>
      <c r="AE406" s="186">
        <f t="shared" si="74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75"/>
        <v>26492741.106427066</v>
      </c>
      <c r="AJ406" s="19">
        <f t="shared" si="76"/>
        <v>3348032.1325698113</v>
      </c>
      <c r="AK406" s="20">
        <f t="shared" si="77"/>
        <v>0.12637545201985867</v>
      </c>
      <c r="AL406" s="17"/>
      <c r="AM406" s="17"/>
      <c r="AN406" s="17"/>
      <c r="AO406" s="17" t="s">
        <v>47</v>
      </c>
      <c r="AP406" s="28" t="str">
        <f t="shared" si="78"/>
        <v>20189</v>
      </c>
      <c r="AQ406" s="28" t="str">
        <f t="shared" si="79"/>
        <v>20189RMB</v>
      </c>
    </row>
    <row r="407" spans="1:43" s="12" customFormat="1">
      <c r="A407" s="13" t="s">
        <v>28</v>
      </c>
      <c r="B407" s="179">
        <v>2018</v>
      </c>
      <c r="C407" s="179">
        <v>8</v>
      </c>
      <c r="D407" s="39" t="str">
        <f t="shared" si="69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71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72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70"/>
        <v>29391000</v>
      </c>
      <c r="AA407" s="13">
        <v>7.3499999999999996E-2</v>
      </c>
      <c r="AB407" s="21">
        <f t="shared" si="80"/>
        <v>2160238.5</v>
      </c>
      <c r="AC407" s="185">
        <f t="shared" si="73"/>
        <v>348230.44620000001</v>
      </c>
      <c r="AD407" s="141">
        <v>0.16120000000000001</v>
      </c>
      <c r="AE407" s="186">
        <f t="shared" si="74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75"/>
        <v>16455710.38663793</v>
      </c>
      <c r="AJ407" s="19">
        <f t="shared" si="76"/>
        <v>2150644.6466930597</v>
      </c>
      <c r="AK407" s="20">
        <f t="shared" si="77"/>
        <v>0.13069290818580445</v>
      </c>
      <c r="AL407" s="17"/>
      <c r="AM407" s="17"/>
      <c r="AN407" s="17"/>
      <c r="AO407" s="17"/>
      <c r="AP407" s="28" t="str">
        <f t="shared" si="78"/>
        <v>20192</v>
      </c>
      <c r="AQ407" s="28" t="str">
        <f t="shared" si="79"/>
        <v>20192JPY</v>
      </c>
    </row>
    <row r="408" spans="1:43" s="12" customFormat="1">
      <c r="A408" s="13" t="s">
        <v>28</v>
      </c>
      <c r="B408" s="179">
        <v>2018</v>
      </c>
      <c r="C408" s="179">
        <v>12</v>
      </c>
      <c r="D408" s="39" t="str">
        <f t="shared" si="69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71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72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70"/>
        <v>860000</v>
      </c>
      <c r="AA408" s="13">
        <v>1.1499999999999999</v>
      </c>
      <c r="AB408" s="21">
        <f t="shared" si="80"/>
        <v>852586.20689655165</v>
      </c>
      <c r="AC408" s="185">
        <f t="shared" si="73"/>
        <v>114758.10344827586</v>
      </c>
      <c r="AD408" s="141">
        <v>0.1346</v>
      </c>
      <c r="AE408" s="186">
        <f t="shared" si="74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75"/>
        <v>16455710.38663793</v>
      </c>
      <c r="AJ408" s="19">
        <f t="shared" si="76"/>
        <v>2150644.6466930597</v>
      </c>
      <c r="AK408" s="20">
        <f t="shared" si="77"/>
        <v>0.13069290818580445</v>
      </c>
      <c r="AL408" s="17"/>
      <c r="AM408" s="17"/>
      <c r="AN408" s="17"/>
      <c r="AO408" s="17"/>
      <c r="AP408" s="28" t="str">
        <f t="shared" si="78"/>
        <v>20192</v>
      </c>
      <c r="AQ408" s="28" t="str">
        <f t="shared" si="79"/>
        <v>20192RMB</v>
      </c>
    </row>
    <row r="409" spans="1:43" s="12" customFormat="1">
      <c r="A409" s="13" t="s">
        <v>28</v>
      </c>
      <c r="B409" s="179">
        <v>2018</v>
      </c>
      <c r="C409" s="179">
        <v>12</v>
      </c>
      <c r="D409" s="39" t="str">
        <f t="shared" si="69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71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72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70"/>
        <v>850000</v>
      </c>
      <c r="AA409" s="13">
        <v>1.1499999999999999</v>
      </c>
      <c r="AB409" s="21">
        <f t="shared" si="80"/>
        <v>842672.41379310342</v>
      </c>
      <c r="AC409" s="185">
        <f t="shared" si="73"/>
        <v>85109.913793103449</v>
      </c>
      <c r="AD409" s="141">
        <v>0.10100000000000001</v>
      </c>
      <c r="AE409" s="186">
        <f t="shared" si="74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75"/>
        <v>16455710.38663793</v>
      </c>
      <c r="AJ409" s="19">
        <f t="shared" si="76"/>
        <v>2150644.6466930597</v>
      </c>
      <c r="AK409" s="20">
        <f t="shared" si="77"/>
        <v>0.13069290818580445</v>
      </c>
      <c r="AL409" s="17"/>
      <c r="AM409" s="17"/>
      <c r="AN409" s="17"/>
      <c r="AO409" s="17"/>
      <c r="AP409" s="28" t="str">
        <f t="shared" si="78"/>
        <v>20192</v>
      </c>
      <c r="AQ409" s="28" t="str">
        <f t="shared" si="79"/>
        <v>20192RMB</v>
      </c>
    </row>
    <row r="410" spans="1:43" s="12" customFormat="1">
      <c r="A410" s="13" t="s">
        <v>28</v>
      </c>
      <c r="B410" s="179">
        <v>2018</v>
      </c>
      <c r="C410" s="179">
        <v>12</v>
      </c>
      <c r="D410" s="39" t="str">
        <f t="shared" si="69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71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72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70"/>
        <v>836000</v>
      </c>
      <c r="AA410" s="13">
        <v>1.1499999999999999</v>
      </c>
      <c r="AB410" s="21">
        <f t="shared" si="80"/>
        <v>828793.10344827583</v>
      </c>
      <c r="AC410" s="185">
        <f t="shared" si="73"/>
        <v>83708.10344827587</v>
      </c>
      <c r="AD410" s="141">
        <v>0.10100000000000001</v>
      </c>
      <c r="AE410" s="186">
        <f t="shared" si="74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75"/>
        <v>16455710.38663793</v>
      </c>
      <c r="AJ410" s="19">
        <f t="shared" si="76"/>
        <v>2150644.6466930597</v>
      </c>
      <c r="AK410" s="20">
        <f t="shared" si="77"/>
        <v>0.13069290818580445</v>
      </c>
      <c r="AL410" s="17"/>
      <c r="AM410" s="17"/>
      <c r="AN410" s="17"/>
      <c r="AO410" s="17"/>
      <c r="AP410" s="28" t="str">
        <f t="shared" si="78"/>
        <v>20192</v>
      </c>
      <c r="AQ410" s="28" t="str">
        <f t="shared" si="79"/>
        <v>20192RMB</v>
      </c>
    </row>
    <row r="411" spans="1:43" s="12" customFormat="1">
      <c r="A411" s="13" t="s">
        <v>28</v>
      </c>
      <c r="B411" s="179">
        <v>2018</v>
      </c>
      <c r="C411" s="179">
        <v>12</v>
      </c>
      <c r="D411" s="39" t="str">
        <f t="shared" si="69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71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72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70"/>
        <v>9766000</v>
      </c>
      <c r="AA411" s="13">
        <v>7.3499999999999996E-2</v>
      </c>
      <c r="AB411" s="21">
        <f t="shared" si="80"/>
        <v>618793.96551724139</v>
      </c>
      <c r="AC411" s="185">
        <f t="shared" si="73"/>
        <v>76421.05474137931</v>
      </c>
      <c r="AD411" s="141">
        <v>0.1235</v>
      </c>
      <c r="AE411" s="186">
        <f t="shared" si="74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75"/>
        <v>16455710.38663793</v>
      </c>
      <c r="AJ411" s="19">
        <f t="shared" si="76"/>
        <v>2150644.6466930597</v>
      </c>
      <c r="AK411" s="20">
        <f t="shared" si="77"/>
        <v>0.13069290818580445</v>
      </c>
      <c r="AL411" s="17"/>
      <c r="AM411" s="17"/>
      <c r="AN411" s="17"/>
      <c r="AO411" s="17"/>
      <c r="AP411" s="28" t="str">
        <f t="shared" si="78"/>
        <v>20192</v>
      </c>
      <c r="AQ411" s="28" t="str">
        <f t="shared" si="79"/>
        <v>20192JPY</v>
      </c>
    </row>
    <row r="412" spans="1:43" s="12" customFormat="1">
      <c r="A412" s="13" t="s">
        <v>28</v>
      </c>
      <c r="B412" s="179">
        <v>2018</v>
      </c>
      <c r="C412" s="179">
        <v>12</v>
      </c>
      <c r="D412" s="39" t="str">
        <f t="shared" si="69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71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72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70"/>
        <v>1000000</v>
      </c>
      <c r="AA412" s="13">
        <v>1.1499999999999999</v>
      </c>
      <c r="AB412" s="21">
        <f t="shared" si="80"/>
        <v>991379.31034482748</v>
      </c>
      <c r="AC412" s="185">
        <f t="shared" si="73"/>
        <v>119064.65517241378</v>
      </c>
      <c r="AD412" s="141">
        <v>0.1201</v>
      </c>
      <c r="AE412" s="186">
        <f t="shared" si="74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75"/>
        <v>16455710.38663793</v>
      </c>
      <c r="AJ412" s="19">
        <f t="shared" si="76"/>
        <v>2150644.6466930597</v>
      </c>
      <c r="AK412" s="20">
        <f t="shared" si="77"/>
        <v>0.13069290818580445</v>
      </c>
      <c r="AL412" s="17"/>
      <c r="AM412" s="17"/>
      <c r="AN412" s="17"/>
      <c r="AO412" s="17"/>
      <c r="AP412" s="28" t="str">
        <f t="shared" si="78"/>
        <v>20192</v>
      </c>
      <c r="AQ412" s="28" t="str">
        <f t="shared" si="79"/>
        <v>20192RMB</v>
      </c>
    </row>
    <row r="413" spans="1:43" s="12" customFormat="1">
      <c r="A413" s="13" t="s">
        <v>28</v>
      </c>
      <c r="B413" s="179">
        <v>2018</v>
      </c>
      <c r="C413" s="179">
        <v>12</v>
      </c>
      <c r="D413" s="39" t="str">
        <f t="shared" si="69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71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72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70"/>
        <v>740000</v>
      </c>
      <c r="AA413" s="13">
        <v>1.1599999999999999</v>
      </c>
      <c r="AB413" s="21">
        <f t="shared" si="80"/>
        <v>739999.99999999988</v>
      </c>
      <c r="AC413" s="185">
        <f t="shared" si="73"/>
        <v>73629.999999999985</v>
      </c>
      <c r="AD413" s="141">
        <v>9.9500000000000005E-2</v>
      </c>
      <c r="AE413" s="186">
        <f t="shared" si="74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75"/>
        <v>47416008.333399996</v>
      </c>
      <c r="AJ413" s="19">
        <f t="shared" si="76"/>
        <v>6981738.4465290196</v>
      </c>
      <c r="AK413" s="20">
        <f t="shared" si="77"/>
        <v>0.1472443314383986</v>
      </c>
      <c r="AL413" s="17"/>
      <c r="AM413" s="17"/>
      <c r="AN413" s="17"/>
      <c r="AO413" s="17"/>
      <c r="AP413" s="28" t="str">
        <f t="shared" si="78"/>
        <v>20193</v>
      </c>
      <c r="AQ413" s="28" t="str">
        <f t="shared" si="79"/>
        <v>20193RMB</v>
      </c>
    </row>
    <row r="414" spans="1:43" s="12" customFormat="1">
      <c r="A414" s="13" t="s">
        <v>43</v>
      </c>
      <c r="B414" s="179">
        <v>2018</v>
      </c>
      <c r="C414" s="179">
        <v>2</v>
      </c>
      <c r="D414" s="39" t="str">
        <f t="shared" si="69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71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72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70"/>
        <v>10000000</v>
      </c>
      <c r="AA414" s="13">
        <v>7.22E-2</v>
      </c>
      <c r="AB414" s="21">
        <f t="shared" si="80"/>
        <v>722000</v>
      </c>
      <c r="AC414" s="185">
        <f t="shared" si="73"/>
        <v>77398.400000000009</v>
      </c>
      <c r="AD414" s="141">
        <v>0.1072</v>
      </c>
      <c r="AE414" s="186">
        <f t="shared" si="74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75"/>
        <v>47416008.333399996</v>
      </c>
      <c r="AJ414" s="19">
        <f t="shared" si="76"/>
        <v>6981738.4465290196</v>
      </c>
      <c r="AK414" s="20">
        <f t="shared" si="77"/>
        <v>0.1472443314383986</v>
      </c>
      <c r="AL414" s="17"/>
      <c r="AM414" s="17"/>
      <c r="AN414" s="17"/>
      <c r="AO414" s="17"/>
      <c r="AP414" s="28" t="str">
        <f t="shared" si="78"/>
        <v>20193</v>
      </c>
      <c r="AQ414" s="28" t="str">
        <f t="shared" si="79"/>
        <v>20193JPY</v>
      </c>
    </row>
    <row r="415" spans="1:43" s="12" customFormat="1">
      <c r="A415" s="13" t="s">
        <v>43</v>
      </c>
      <c r="B415" s="179">
        <v>2018</v>
      </c>
      <c r="C415" s="179">
        <v>1</v>
      </c>
      <c r="D415" s="39" t="str">
        <f t="shared" si="69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71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72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70"/>
        <v>12440000</v>
      </c>
      <c r="AA415" s="13">
        <v>7.3499999999999996E-2</v>
      </c>
      <c r="AB415" s="21">
        <f t="shared" si="80"/>
        <v>914340</v>
      </c>
      <c r="AC415" s="185">
        <f t="shared" si="73"/>
        <v>182502.264</v>
      </c>
      <c r="AD415" s="141">
        <v>0.1996</v>
      </c>
      <c r="AE415" s="186">
        <f t="shared" si="74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75"/>
        <v>21386017.707964603</v>
      </c>
      <c r="AJ415" s="19">
        <f t="shared" si="76"/>
        <v>2238764.3265707968</v>
      </c>
      <c r="AK415" s="20">
        <f t="shared" si="77"/>
        <v>0.10468355339185162</v>
      </c>
      <c r="AL415" s="17"/>
      <c r="AM415" s="17"/>
      <c r="AN415" s="17"/>
      <c r="AO415" s="17" t="s">
        <v>503</v>
      </c>
      <c r="AP415" s="28" t="str">
        <f t="shared" si="78"/>
        <v>20198</v>
      </c>
      <c r="AQ415" s="28" t="str">
        <f t="shared" si="79"/>
        <v>20198JPY</v>
      </c>
    </row>
    <row r="416" spans="1:43" s="12" customFormat="1">
      <c r="A416" s="13" t="s">
        <v>28</v>
      </c>
      <c r="B416" s="179">
        <v>2018</v>
      </c>
      <c r="C416" s="179">
        <v>7</v>
      </c>
      <c r="D416" s="39" t="str">
        <f t="shared" si="69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71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72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70"/>
        <v>900000</v>
      </c>
      <c r="AA416" s="13">
        <v>1.125</v>
      </c>
      <c r="AB416" s="21">
        <f t="shared" si="80"/>
        <v>872844.82758620696</v>
      </c>
      <c r="AC416" s="185">
        <f t="shared" si="73"/>
        <v>90164.870689655188</v>
      </c>
      <c r="AD416" s="141">
        <v>0.1033</v>
      </c>
      <c r="AE416" s="186">
        <f t="shared" si="74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75"/>
        <v>23237072.691724136</v>
      </c>
      <c r="AJ416" s="19">
        <f t="shared" si="76"/>
        <v>2402195.7372206897</v>
      </c>
      <c r="AK416" s="20">
        <f t="shared" si="77"/>
        <v>0.1033777261486224</v>
      </c>
      <c r="AL416" s="17"/>
      <c r="AM416" s="17"/>
      <c r="AN416" s="17"/>
      <c r="AO416" s="17" t="s">
        <v>47</v>
      </c>
      <c r="AP416" s="28" t="str">
        <f t="shared" si="78"/>
        <v>20191</v>
      </c>
      <c r="AQ416" s="28" t="str">
        <f t="shared" si="79"/>
        <v>20191RMB</v>
      </c>
    </row>
    <row r="417" spans="1:43" s="12" customFormat="1">
      <c r="A417" s="13" t="s">
        <v>28</v>
      </c>
      <c r="B417" s="179">
        <v>2018</v>
      </c>
      <c r="C417" s="179">
        <v>7</v>
      </c>
      <c r="D417" s="39" t="str">
        <f t="shared" si="69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71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72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70"/>
        <v>687000</v>
      </c>
      <c r="AA417" s="13">
        <v>1.125</v>
      </c>
      <c r="AB417" s="21">
        <f t="shared" si="80"/>
        <v>666271.55172413797</v>
      </c>
      <c r="AC417" s="185">
        <f t="shared" si="73"/>
        <v>68825.851293103449</v>
      </c>
      <c r="AD417" s="141">
        <v>0.1033</v>
      </c>
      <c r="AE417" s="186">
        <f t="shared" si="74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75"/>
        <v>23237072.691724136</v>
      </c>
      <c r="AJ417" s="19">
        <f t="shared" si="76"/>
        <v>2402195.7372206897</v>
      </c>
      <c r="AK417" s="20">
        <f t="shared" si="77"/>
        <v>0.1033777261486224</v>
      </c>
      <c r="AL417" s="17"/>
      <c r="AM417" s="17"/>
      <c r="AN417" s="17"/>
      <c r="AO417" s="17" t="s">
        <v>47</v>
      </c>
      <c r="AP417" s="28" t="str">
        <f t="shared" si="78"/>
        <v>20191</v>
      </c>
      <c r="AQ417" s="28" t="str">
        <f t="shared" si="79"/>
        <v>20191RMB</v>
      </c>
    </row>
    <row r="418" spans="1:43" s="12" customFormat="1">
      <c r="A418" s="13" t="s">
        <v>28</v>
      </c>
      <c r="B418" s="179">
        <v>2018</v>
      </c>
      <c r="C418" s="179">
        <v>7</v>
      </c>
      <c r="D418" s="39" t="str">
        <f t="shared" ref="D418:D481" si="81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71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72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82">IF(X418="","",X418*MAX(O418,N418))</f>
        <v>1390000</v>
      </c>
      <c r="AA418" s="13">
        <v>1.1599999999999999</v>
      </c>
      <c r="AB418" s="21">
        <f t="shared" si="80"/>
        <v>1390000</v>
      </c>
      <c r="AC418" s="185">
        <f t="shared" si="73"/>
        <v>166800</v>
      </c>
      <c r="AD418" s="141">
        <v>0.12</v>
      </c>
      <c r="AE418" s="186">
        <f t="shared" si="74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75"/>
        <v>47416008.333399996</v>
      </c>
      <c r="AJ418" s="19">
        <f t="shared" si="76"/>
        <v>6981738.4465290196</v>
      </c>
      <c r="AK418" s="20">
        <f t="shared" si="77"/>
        <v>0.1472443314383986</v>
      </c>
      <c r="AL418" s="17"/>
      <c r="AM418" s="17"/>
      <c r="AN418" s="17"/>
      <c r="AO418" s="17" t="s">
        <v>47</v>
      </c>
      <c r="AP418" s="28" t="str">
        <f t="shared" si="78"/>
        <v>20193</v>
      </c>
      <c r="AQ418" s="28" t="str">
        <f t="shared" si="79"/>
        <v>20193RMB</v>
      </c>
    </row>
    <row r="419" spans="1:43" s="12" customFormat="1">
      <c r="A419" s="13" t="s">
        <v>28</v>
      </c>
      <c r="B419" s="179">
        <v>2018</v>
      </c>
      <c r="C419" s="179">
        <v>7</v>
      </c>
      <c r="D419" s="39" t="str">
        <f t="shared" si="81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71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72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82"/>
        <v>12400000</v>
      </c>
      <c r="AA419" s="13">
        <v>7.17E-2</v>
      </c>
      <c r="AB419" s="21">
        <f t="shared" si="80"/>
        <v>889080</v>
      </c>
      <c r="AC419" s="185">
        <f t="shared" si="73"/>
        <v>160745.66399999999</v>
      </c>
      <c r="AD419" s="141">
        <v>0.18079999999999999</v>
      </c>
      <c r="AE419" s="186">
        <f t="shared" si="74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75"/>
        <v>14593788.187146019</v>
      </c>
      <c r="AJ419" s="19">
        <f t="shared" si="76"/>
        <v>1868647.7321969913</v>
      </c>
      <c r="AK419" s="20">
        <f t="shared" si="77"/>
        <v>0.12804404916900652</v>
      </c>
      <c r="AL419" s="17"/>
      <c r="AM419" s="17"/>
      <c r="AN419" s="17"/>
      <c r="AO419" s="17"/>
      <c r="AP419" s="28" t="str">
        <f t="shared" si="78"/>
        <v>20195</v>
      </c>
      <c r="AQ419" s="28" t="str">
        <f t="shared" si="79"/>
        <v>20195JPY</v>
      </c>
    </row>
    <row r="420" spans="1:43" s="12" customFormat="1">
      <c r="A420" s="13" t="s">
        <v>28</v>
      </c>
      <c r="B420" s="179">
        <v>2018</v>
      </c>
      <c r="C420" s="179">
        <v>6</v>
      </c>
      <c r="D420" s="39" t="str">
        <f t="shared" si="81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71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72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82"/>
        <v>779310.34</v>
      </c>
      <c r="AA420" s="13">
        <v>1.1599999999999999</v>
      </c>
      <c r="AB420" s="21">
        <f t="shared" si="80"/>
        <v>799999.99504424783</v>
      </c>
      <c r="AC420" s="185">
        <f t="shared" si="73"/>
        <v>81679.999494017698</v>
      </c>
      <c r="AD420" s="141">
        <v>0.1021</v>
      </c>
      <c r="AE420" s="186">
        <f t="shared" si="74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75"/>
        <v>32843736.557277884</v>
      </c>
      <c r="AJ420" s="19">
        <f t="shared" si="76"/>
        <v>3921470.6822663117</v>
      </c>
      <c r="AK420" s="20">
        <f t="shared" si="77"/>
        <v>0.11939782416131176</v>
      </c>
      <c r="AL420" s="17"/>
      <c r="AM420" s="17"/>
      <c r="AN420" s="17"/>
      <c r="AO420" s="17"/>
      <c r="AP420" s="28" t="str">
        <f t="shared" si="78"/>
        <v>20194</v>
      </c>
      <c r="AQ420" s="28" t="str">
        <f t="shared" si="79"/>
        <v>20194RMB</v>
      </c>
    </row>
    <row r="421" spans="1:43" s="12" customFormat="1">
      <c r="A421" s="13" t="s">
        <v>28</v>
      </c>
      <c r="B421" s="179">
        <v>2018</v>
      </c>
      <c r="C421" s="179">
        <v>6</v>
      </c>
      <c r="D421" s="39" t="str">
        <f t="shared" si="81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71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72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82"/>
        <v>584482.76</v>
      </c>
      <c r="AA421" s="13">
        <v>1.1599999999999999</v>
      </c>
      <c r="AB421" s="21">
        <f t="shared" si="80"/>
        <v>600000.00141592917</v>
      </c>
      <c r="AC421" s="185">
        <f t="shared" si="73"/>
        <v>61260.000144566366</v>
      </c>
      <c r="AD421" s="141">
        <v>0.1021</v>
      </c>
      <c r="AE421" s="186">
        <f t="shared" si="74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75"/>
        <v>32843736.557277884</v>
      </c>
      <c r="AJ421" s="19">
        <f t="shared" si="76"/>
        <v>3921470.6822663117</v>
      </c>
      <c r="AK421" s="20">
        <f t="shared" si="77"/>
        <v>0.11939782416131176</v>
      </c>
      <c r="AL421" s="17"/>
      <c r="AM421" s="17"/>
      <c r="AN421" s="17"/>
      <c r="AO421" s="17"/>
      <c r="AP421" s="28" t="str">
        <f t="shared" si="78"/>
        <v>20194</v>
      </c>
      <c r="AQ421" s="28" t="str">
        <f t="shared" si="79"/>
        <v>20194RMB</v>
      </c>
    </row>
    <row r="422" spans="1:43" s="12" customFormat="1">
      <c r="A422" s="13" t="s">
        <v>28</v>
      </c>
      <c r="B422" s="179">
        <v>2018</v>
      </c>
      <c r="C422" s="179">
        <v>6</v>
      </c>
      <c r="D422" s="39" t="str">
        <f t="shared" si="81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71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72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82"/>
        <v>19700000</v>
      </c>
      <c r="AA422" s="13">
        <v>7.3499999999999996E-2</v>
      </c>
      <c r="AB422" s="21">
        <f t="shared" si="80"/>
        <v>1447950</v>
      </c>
      <c r="AC422" s="185">
        <f t="shared" si="73"/>
        <v>165211.095</v>
      </c>
      <c r="AD422" s="141">
        <v>0.11409999999999999</v>
      </c>
      <c r="AE422" s="186">
        <f t="shared" si="74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75"/>
        <v>16455710.38663793</v>
      </c>
      <c r="AJ422" s="19">
        <f t="shared" si="76"/>
        <v>2150644.6466930597</v>
      </c>
      <c r="AK422" s="20">
        <f t="shared" si="77"/>
        <v>0.13069290818580445</v>
      </c>
      <c r="AL422" s="17"/>
      <c r="AM422" s="17"/>
      <c r="AN422" s="17"/>
      <c r="AO422" s="17"/>
      <c r="AP422" s="28" t="str">
        <f t="shared" si="78"/>
        <v>20192</v>
      </c>
      <c r="AQ422" s="28" t="str">
        <f t="shared" si="79"/>
        <v>20192JPY</v>
      </c>
    </row>
    <row r="423" spans="1:43" s="12" customFormat="1">
      <c r="A423" s="13" t="s">
        <v>28</v>
      </c>
      <c r="B423" s="179">
        <v>2018</v>
      </c>
      <c r="C423" s="179">
        <v>6</v>
      </c>
      <c r="D423" s="39" t="str">
        <f t="shared" si="81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71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72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82"/>
        <v>18550000</v>
      </c>
      <c r="AA423" s="13">
        <v>7.22E-2</v>
      </c>
      <c r="AB423" s="21">
        <f t="shared" si="80"/>
        <v>1339310</v>
      </c>
      <c r="AC423" s="185">
        <f t="shared" si="73"/>
        <v>216700.35800000001</v>
      </c>
      <c r="AD423" s="141">
        <v>0.1618</v>
      </c>
      <c r="AE423" s="186">
        <f t="shared" si="74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75"/>
        <v>47416008.333399996</v>
      </c>
      <c r="AJ423" s="19">
        <f t="shared" si="76"/>
        <v>6981738.4465290196</v>
      </c>
      <c r="AK423" s="20">
        <f t="shared" si="77"/>
        <v>0.1472443314383986</v>
      </c>
      <c r="AL423" s="17"/>
      <c r="AM423" s="17"/>
      <c r="AN423" s="17"/>
      <c r="AO423" s="17"/>
      <c r="AP423" s="28" t="str">
        <f t="shared" si="78"/>
        <v>20193</v>
      </c>
      <c r="AQ423" s="28" t="str">
        <f t="shared" si="79"/>
        <v>20193JPY</v>
      </c>
    </row>
    <row r="424" spans="1:43" s="12" customFormat="1">
      <c r="A424" s="13" t="s">
        <v>28</v>
      </c>
      <c r="B424" s="179">
        <v>2018</v>
      </c>
      <c r="C424" s="179">
        <v>5</v>
      </c>
      <c r="D424" s="39" t="str">
        <f t="shared" si="81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71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72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82"/>
        <v>756588</v>
      </c>
      <c r="AA424" s="13">
        <v>1.1599999999999999</v>
      </c>
      <c r="AB424" s="21">
        <f t="shared" si="80"/>
        <v>776674.40707964601</v>
      </c>
      <c r="AC424" s="185">
        <f t="shared" si="73"/>
        <v>149199.15359999999</v>
      </c>
      <c r="AD424" s="141">
        <v>0.19209999999999999</v>
      </c>
      <c r="AE424" s="186">
        <f t="shared" si="74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75"/>
        <v>32843736.557277884</v>
      </c>
      <c r="AJ424" s="19">
        <f t="shared" si="76"/>
        <v>3921470.6822663117</v>
      </c>
      <c r="AK424" s="20">
        <f t="shared" si="77"/>
        <v>0.11939782416131176</v>
      </c>
      <c r="AL424" s="17"/>
      <c r="AM424" s="17"/>
      <c r="AN424" s="17"/>
      <c r="AO424" s="17"/>
      <c r="AP424" s="28" t="str">
        <f t="shared" si="78"/>
        <v>20194</v>
      </c>
      <c r="AQ424" s="28" t="str">
        <f t="shared" si="79"/>
        <v>20194RMB</v>
      </c>
    </row>
    <row r="425" spans="1:43" s="12" customFormat="1">
      <c r="A425" s="13" t="s">
        <v>28</v>
      </c>
      <c r="B425" s="179">
        <v>2018</v>
      </c>
      <c r="C425" s="179">
        <v>5</v>
      </c>
      <c r="D425" s="39" t="str">
        <f t="shared" si="81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71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72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82"/>
        <v>1000000</v>
      </c>
      <c r="AA425" s="13">
        <v>1.1599999999999999</v>
      </c>
      <c r="AB425" s="21">
        <f t="shared" si="80"/>
        <v>1026548.6725663717</v>
      </c>
      <c r="AC425" s="185">
        <f t="shared" si="73"/>
        <v>197200</v>
      </c>
      <c r="AD425" s="141">
        <v>0.19209999999999999</v>
      </c>
      <c r="AE425" s="186">
        <f t="shared" si="74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75"/>
        <v>32843736.557277884</v>
      </c>
      <c r="AJ425" s="19">
        <f t="shared" si="76"/>
        <v>3921470.6822663117</v>
      </c>
      <c r="AK425" s="20">
        <f t="shared" si="77"/>
        <v>0.11939782416131176</v>
      </c>
      <c r="AL425" s="17"/>
      <c r="AM425" s="17"/>
      <c r="AN425" s="17"/>
      <c r="AO425" s="17"/>
      <c r="AP425" s="28" t="str">
        <f t="shared" si="78"/>
        <v>20194</v>
      </c>
      <c r="AQ425" s="28" t="str">
        <f t="shared" si="79"/>
        <v>20194RMB</v>
      </c>
    </row>
    <row r="426" spans="1:43" s="12" customFormat="1">
      <c r="A426" s="13" t="s">
        <v>28</v>
      </c>
      <c r="B426" s="179">
        <v>2018</v>
      </c>
      <c r="C426" s="179">
        <v>5</v>
      </c>
      <c r="D426" s="39" t="str">
        <f t="shared" si="81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71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72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82"/>
        <v>95000000</v>
      </c>
      <c r="AA426" s="13">
        <v>7.22E-2</v>
      </c>
      <c r="AB426" s="21">
        <f t="shared" si="80"/>
        <v>6859000</v>
      </c>
      <c r="AC426" s="185">
        <f t="shared" si="73"/>
        <v>1113215.7</v>
      </c>
      <c r="AD426" s="141">
        <v>0.1623</v>
      </c>
      <c r="AE426" s="186">
        <f t="shared" si="74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75"/>
        <v>47416008.333399996</v>
      </c>
      <c r="AJ426" s="19">
        <f t="shared" si="76"/>
        <v>6981738.4465290196</v>
      </c>
      <c r="AK426" s="20">
        <f t="shared" si="77"/>
        <v>0.1472443314383986</v>
      </c>
      <c r="AL426" s="17"/>
      <c r="AM426" s="17"/>
      <c r="AN426" s="17"/>
      <c r="AO426" s="17"/>
      <c r="AP426" s="28" t="str">
        <f t="shared" si="78"/>
        <v>20193</v>
      </c>
      <c r="AQ426" s="28" t="str">
        <f t="shared" si="79"/>
        <v>20193JPY</v>
      </c>
    </row>
    <row r="427" spans="1:43" s="12" customFormat="1">
      <c r="A427" s="13" t="s">
        <v>28</v>
      </c>
      <c r="B427" s="179">
        <v>2018</v>
      </c>
      <c r="C427" s="179">
        <v>5</v>
      </c>
      <c r="D427" s="39" t="str">
        <f t="shared" si="81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71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72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82"/>
        <v>26300000</v>
      </c>
      <c r="AA427" s="13">
        <v>7.22E-2</v>
      </c>
      <c r="AB427" s="21">
        <f t="shared" si="80"/>
        <v>1898860</v>
      </c>
      <c r="AC427" s="185">
        <f t="shared" si="73"/>
        <v>308184.978</v>
      </c>
      <c r="AD427" s="141">
        <v>0.1623</v>
      </c>
      <c r="AE427" s="186">
        <f t="shared" si="74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75"/>
        <v>47416008.333399996</v>
      </c>
      <c r="AJ427" s="19">
        <f t="shared" si="76"/>
        <v>6981738.4465290196</v>
      </c>
      <c r="AK427" s="20">
        <f t="shared" si="77"/>
        <v>0.1472443314383986</v>
      </c>
      <c r="AL427" s="17"/>
      <c r="AM427" s="17"/>
      <c r="AN427" s="17"/>
      <c r="AO427" s="17"/>
      <c r="AP427" s="28" t="str">
        <f t="shared" si="78"/>
        <v>20193</v>
      </c>
      <c r="AQ427" s="28" t="str">
        <f t="shared" si="79"/>
        <v>20193JPY</v>
      </c>
    </row>
    <row r="428" spans="1:43" s="12" customFormat="1">
      <c r="A428" s="13" t="s">
        <v>28</v>
      </c>
      <c r="B428" s="179">
        <v>2018</v>
      </c>
      <c r="C428" s="179">
        <v>11</v>
      </c>
      <c r="D428" s="39" t="str">
        <f t="shared" si="81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71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72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82"/>
        <v>16151975</v>
      </c>
      <c r="AA428" s="13">
        <v>7.3499999999999996E-2</v>
      </c>
      <c r="AB428" s="21">
        <f t="shared" si="80"/>
        <v>1187170.1624999999</v>
      </c>
      <c r="AC428" s="185">
        <f t="shared" si="73"/>
        <v>238265.05161374997</v>
      </c>
      <c r="AD428" s="141">
        <v>0.20069999999999999</v>
      </c>
      <c r="AE428" s="186">
        <f t="shared" si="74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75"/>
        <v>16455710.38663793</v>
      </c>
      <c r="AJ428" s="19">
        <f t="shared" si="76"/>
        <v>2150644.6466930597</v>
      </c>
      <c r="AK428" s="20">
        <f t="shared" si="77"/>
        <v>0.13069290818580445</v>
      </c>
      <c r="AL428" s="17"/>
      <c r="AM428" s="17"/>
      <c r="AN428" s="17"/>
      <c r="AO428" s="17"/>
      <c r="AP428" s="28" t="str">
        <f t="shared" si="78"/>
        <v>20192</v>
      </c>
      <c r="AQ428" s="28" t="str">
        <f t="shared" si="79"/>
        <v>20192JPY</v>
      </c>
    </row>
    <row r="429" spans="1:43" s="12" customFormat="1">
      <c r="A429" s="13" t="s">
        <v>28</v>
      </c>
      <c r="B429" s="179">
        <v>2018</v>
      </c>
      <c r="C429" s="179">
        <v>11</v>
      </c>
      <c r="D429" s="39" t="str">
        <f t="shared" si="81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71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72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82"/>
        <v>811500</v>
      </c>
      <c r="AA429" s="13">
        <v>1.1499999999999999</v>
      </c>
      <c r="AB429" s="21">
        <f t="shared" si="80"/>
        <v>804504.31034482759</v>
      </c>
      <c r="AC429" s="185">
        <f t="shared" si="73"/>
        <v>80611.331896551725</v>
      </c>
      <c r="AD429" s="141">
        <v>0.1002</v>
      </c>
      <c r="AE429" s="186">
        <f t="shared" si="74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75"/>
        <v>16455710.38663793</v>
      </c>
      <c r="AJ429" s="19">
        <f t="shared" si="76"/>
        <v>2150644.6466930597</v>
      </c>
      <c r="AK429" s="20">
        <f t="shared" si="77"/>
        <v>0.13069290818580445</v>
      </c>
      <c r="AL429" s="17"/>
      <c r="AM429" s="17"/>
      <c r="AN429" s="17"/>
      <c r="AO429" s="17"/>
      <c r="AP429" s="28" t="str">
        <f t="shared" si="78"/>
        <v>20192</v>
      </c>
      <c r="AQ429" s="28" t="str">
        <f t="shared" si="79"/>
        <v>20192RMB</v>
      </c>
    </row>
    <row r="430" spans="1:43" s="12" customFormat="1">
      <c r="A430" s="13" t="s">
        <v>28</v>
      </c>
      <c r="B430" s="179">
        <v>2018</v>
      </c>
      <c r="C430" s="179">
        <v>11</v>
      </c>
      <c r="D430" s="39" t="str">
        <f t="shared" si="81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71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72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82"/>
        <v>1584000</v>
      </c>
      <c r="AA430" s="13">
        <v>1.125</v>
      </c>
      <c r="AB430" s="21">
        <f t="shared" si="80"/>
        <v>1536206.8965517241</v>
      </c>
      <c r="AC430" s="185">
        <f t="shared" si="73"/>
        <v>138719.4827586207</v>
      </c>
      <c r="AD430" s="141">
        <v>9.0300000000000005E-2</v>
      </c>
      <c r="AE430" s="186">
        <f t="shared" si="74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75"/>
        <v>23237072.691724136</v>
      </c>
      <c r="AJ430" s="19">
        <f t="shared" si="76"/>
        <v>2402195.7372206897</v>
      </c>
      <c r="AK430" s="20">
        <f t="shared" si="77"/>
        <v>0.1033777261486224</v>
      </c>
      <c r="AL430" s="17"/>
      <c r="AM430" s="17"/>
      <c r="AN430" s="17"/>
      <c r="AO430" s="17"/>
      <c r="AP430" s="28" t="str">
        <f t="shared" si="78"/>
        <v>20191</v>
      </c>
      <c r="AQ430" s="28" t="str">
        <f t="shared" si="79"/>
        <v>20191RMB</v>
      </c>
    </row>
    <row r="431" spans="1:43" s="12" customFormat="1">
      <c r="A431" s="13" t="s">
        <v>28</v>
      </c>
      <c r="B431" s="179">
        <v>2018</v>
      </c>
      <c r="C431" s="179">
        <v>11</v>
      </c>
      <c r="D431" s="39" t="str">
        <f t="shared" si="81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71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72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82"/>
        <v>1584000</v>
      </c>
      <c r="AA431" s="13">
        <v>1.125</v>
      </c>
      <c r="AB431" s="21">
        <f t="shared" si="80"/>
        <v>1536206.8965517241</v>
      </c>
      <c r="AC431" s="185">
        <f t="shared" si="73"/>
        <v>138719.4827586207</v>
      </c>
      <c r="AD431" s="141">
        <v>9.0300000000000005E-2</v>
      </c>
      <c r="AE431" s="186">
        <f t="shared" si="74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75"/>
        <v>23237072.691724136</v>
      </c>
      <c r="AJ431" s="19">
        <f t="shared" si="76"/>
        <v>2402195.7372206897</v>
      </c>
      <c r="AK431" s="20">
        <f t="shared" si="77"/>
        <v>0.1033777261486224</v>
      </c>
      <c r="AL431" s="17"/>
      <c r="AM431" s="17"/>
      <c r="AN431" s="17"/>
      <c r="AO431" s="17"/>
      <c r="AP431" s="28" t="str">
        <f t="shared" si="78"/>
        <v>20191</v>
      </c>
      <c r="AQ431" s="28" t="str">
        <f t="shared" si="79"/>
        <v>20191RMB</v>
      </c>
    </row>
    <row r="432" spans="1:43" s="12" customFormat="1">
      <c r="A432" s="13" t="s">
        <v>28</v>
      </c>
      <c r="B432" s="179">
        <v>2018</v>
      </c>
      <c r="C432" s="179">
        <v>11</v>
      </c>
      <c r="D432" s="39" t="str">
        <f t="shared" si="81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71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72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82"/>
        <v>15500000</v>
      </c>
      <c r="AA432" s="13">
        <v>7.22E-2</v>
      </c>
      <c r="AB432" s="21">
        <f t="shared" si="80"/>
        <v>1119100</v>
      </c>
      <c r="AC432" s="185">
        <f t="shared" si="73"/>
        <v>179951.28</v>
      </c>
      <c r="AD432" s="141">
        <v>0.1608</v>
      </c>
      <c r="AE432" s="186">
        <f t="shared" si="74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75"/>
        <v>47416008.333399996</v>
      </c>
      <c r="AJ432" s="19">
        <f t="shared" si="76"/>
        <v>6981738.4465290196</v>
      </c>
      <c r="AK432" s="20">
        <f t="shared" si="77"/>
        <v>0.1472443314383986</v>
      </c>
      <c r="AL432" s="17"/>
      <c r="AM432" s="17"/>
      <c r="AN432" s="17"/>
      <c r="AO432" s="17"/>
      <c r="AP432" s="28" t="str">
        <f t="shared" si="78"/>
        <v>20193</v>
      </c>
      <c r="AQ432" s="28" t="str">
        <f t="shared" si="79"/>
        <v>20193JPY</v>
      </c>
    </row>
    <row r="433" spans="1:43" s="12" customFormat="1">
      <c r="A433" s="13" t="s">
        <v>28</v>
      </c>
      <c r="B433" s="179">
        <v>2018</v>
      </c>
      <c r="C433" s="179">
        <v>11</v>
      </c>
      <c r="D433" s="39" t="str">
        <f t="shared" si="81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71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72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82"/>
        <v>15500000</v>
      </c>
      <c r="AA433" s="13">
        <v>7.22E-2</v>
      </c>
      <c r="AB433" s="21">
        <f t="shared" si="80"/>
        <v>1119100</v>
      </c>
      <c r="AC433" s="185">
        <f t="shared" si="73"/>
        <v>179951.28</v>
      </c>
      <c r="AD433" s="141">
        <v>0.1608</v>
      </c>
      <c r="AE433" s="186">
        <f t="shared" si="74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75"/>
        <v>47416008.333399996</v>
      </c>
      <c r="AJ433" s="19">
        <f t="shared" si="76"/>
        <v>6981738.4465290196</v>
      </c>
      <c r="AK433" s="20">
        <f t="shared" si="77"/>
        <v>0.1472443314383986</v>
      </c>
      <c r="AL433" s="17"/>
      <c r="AM433" s="17"/>
      <c r="AN433" s="17"/>
      <c r="AO433" s="17"/>
      <c r="AP433" s="28" t="str">
        <f t="shared" si="78"/>
        <v>20193</v>
      </c>
      <c r="AQ433" s="28" t="str">
        <f t="shared" si="79"/>
        <v>20193JPY</v>
      </c>
    </row>
    <row r="434" spans="1:43" s="12" customFormat="1">
      <c r="A434" s="13" t="s">
        <v>28</v>
      </c>
      <c r="B434" s="179">
        <v>2018</v>
      </c>
      <c r="C434" s="179">
        <v>11</v>
      </c>
      <c r="D434" s="39" t="str">
        <f t="shared" si="81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71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72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82"/>
        <v>15500000</v>
      </c>
      <c r="AA434" s="13">
        <v>7.22E-2</v>
      </c>
      <c r="AB434" s="21">
        <f t="shared" si="80"/>
        <v>1119100</v>
      </c>
      <c r="AC434" s="185">
        <f t="shared" si="73"/>
        <v>179951.28</v>
      </c>
      <c r="AD434" s="141">
        <v>0.1608</v>
      </c>
      <c r="AE434" s="186">
        <f t="shared" si="74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75"/>
        <v>47416008.333399996</v>
      </c>
      <c r="AJ434" s="19">
        <f t="shared" si="76"/>
        <v>6981738.4465290196</v>
      </c>
      <c r="AK434" s="20">
        <f t="shared" si="77"/>
        <v>0.1472443314383986</v>
      </c>
      <c r="AL434" s="17"/>
      <c r="AM434" s="17"/>
      <c r="AN434" s="17"/>
      <c r="AO434" s="17"/>
      <c r="AP434" s="28" t="str">
        <f t="shared" si="78"/>
        <v>20193</v>
      </c>
      <c r="AQ434" s="28" t="str">
        <f t="shared" si="79"/>
        <v>20193JPY</v>
      </c>
    </row>
    <row r="435" spans="1:43" s="12" customFormat="1">
      <c r="A435" s="13" t="s">
        <v>28</v>
      </c>
      <c r="B435" s="179">
        <v>2018</v>
      </c>
      <c r="C435" s="179">
        <v>11</v>
      </c>
      <c r="D435" s="39" t="str">
        <f t="shared" si="81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71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72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82"/>
        <v>15500000</v>
      </c>
      <c r="AA435" s="13">
        <v>7.22E-2</v>
      </c>
      <c r="AB435" s="21">
        <f t="shared" si="80"/>
        <v>1119100</v>
      </c>
      <c r="AC435" s="185">
        <f t="shared" si="73"/>
        <v>179951.28</v>
      </c>
      <c r="AD435" s="141">
        <v>0.1608</v>
      </c>
      <c r="AE435" s="186">
        <f t="shared" si="74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75"/>
        <v>47416008.333399996</v>
      </c>
      <c r="AJ435" s="19">
        <f t="shared" si="76"/>
        <v>6981738.4465290196</v>
      </c>
      <c r="AK435" s="20">
        <f t="shared" si="77"/>
        <v>0.1472443314383986</v>
      </c>
      <c r="AL435" s="17"/>
      <c r="AM435" s="17"/>
      <c r="AN435" s="17"/>
      <c r="AO435" s="17"/>
      <c r="AP435" s="28" t="str">
        <f t="shared" si="78"/>
        <v>20193</v>
      </c>
      <c r="AQ435" s="28" t="str">
        <f t="shared" si="79"/>
        <v>20193JPY</v>
      </c>
    </row>
    <row r="436" spans="1:43" s="12" customFormat="1">
      <c r="A436" s="13" t="s">
        <v>28</v>
      </c>
      <c r="B436" s="179">
        <v>2018</v>
      </c>
      <c r="C436" s="179">
        <v>11</v>
      </c>
      <c r="D436" s="39" t="str">
        <f t="shared" si="81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71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72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82"/>
        <v>12882566</v>
      </c>
      <c r="AA436" s="13">
        <v>7.22E-2</v>
      </c>
      <c r="AB436" s="21">
        <f t="shared" si="80"/>
        <v>930121.26520000002</v>
      </c>
      <c r="AC436" s="185">
        <f t="shared" si="73"/>
        <v>149563.49944416</v>
      </c>
      <c r="AD436" s="141">
        <v>0.1608</v>
      </c>
      <c r="AE436" s="186">
        <f t="shared" si="74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75"/>
        <v>47416008.333399996</v>
      </c>
      <c r="AJ436" s="19">
        <f t="shared" si="76"/>
        <v>6981738.4465290196</v>
      </c>
      <c r="AK436" s="20">
        <f t="shared" si="77"/>
        <v>0.1472443314383986</v>
      </c>
      <c r="AL436" s="17"/>
      <c r="AM436" s="17"/>
      <c r="AN436" s="17"/>
      <c r="AO436" s="17"/>
      <c r="AP436" s="28" t="str">
        <f t="shared" si="78"/>
        <v>20193</v>
      </c>
      <c r="AQ436" s="28" t="str">
        <f t="shared" si="79"/>
        <v>20193JPY</v>
      </c>
    </row>
    <row r="437" spans="1:43" s="12" customFormat="1">
      <c r="A437" s="13" t="s">
        <v>28</v>
      </c>
      <c r="B437" s="179">
        <v>2018</v>
      </c>
      <c r="C437" s="179">
        <v>11</v>
      </c>
      <c r="D437" s="39" t="str">
        <f t="shared" si="81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71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72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82"/>
        <v>12882566</v>
      </c>
      <c r="AA437" s="13">
        <v>7.22E-2</v>
      </c>
      <c r="AB437" s="21">
        <f t="shared" si="80"/>
        <v>930121.26520000002</v>
      </c>
      <c r="AC437" s="185">
        <f t="shared" si="73"/>
        <v>149563.49944416</v>
      </c>
      <c r="AD437" s="141">
        <v>0.1608</v>
      </c>
      <c r="AE437" s="186">
        <f t="shared" si="74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75"/>
        <v>47416008.333399996</v>
      </c>
      <c r="AJ437" s="19">
        <f t="shared" si="76"/>
        <v>6981738.4465290196</v>
      </c>
      <c r="AK437" s="20">
        <f t="shared" si="77"/>
        <v>0.1472443314383986</v>
      </c>
      <c r="AL437" s="17"/>
      <c r="AM437" s="17"/>
      <c r="AN437" s="17"/>
      <c r="AO437" s="17"/>
      <c r="AP437" s="28" t="str">
        <f t="shared" si="78"/>
        <v>20193</v>
      </c>
      <c r="AQ437" s="28" t="str">
        <f t="shared" si="79"/>
        <v>20193JPY</v>
      </c>
    </row>
    <row r="438" spans="1:43" s="12" customFormat="1">
      <c r="A438" s="13" t="s">
        <v>28</v>
      </c>
      <c r="B438" s="179">
        <v>2018</v>
      </c>
      <c r="C438" s="179">
        <v>11</v>
      </c>
      <c r="D438" s="39" t="str">
        <f t="shared" si="81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71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72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82"/>
        <v>12882566</v>
      </c>
      <c r="AA438" s="13">
        <v>7.22E-2</v>
      </c>
      <c r="AB438" s="21">
        <f t="shared" si="80"/>
        <v>930121.26520000002</v>
      </c>
      <c r="AC438" s="185">
        <f t="shared" si="73"/>
        <v>149563.49944416</v>
      </c>
      <c r="AD438" s="141">
        <v>0.1608</v>
      </c>
      <c r="AE438" s="186">
        <f t="shared" si="74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75"/>
        <v>47416008.333399996</v>
      </c>
      <c r="AJ438" s="19">
        <f t="shared" si="76"/>
        <v>6981738.4465290196</v>
      </c>
      <c r="AK438" s="20">
        <f t="shared" si="77"/>
        <v>0.1472443314383986</v>
      </c>
      <c r="AL438" s="17"/>
      <c r="AM438" s="17"/>
      <c r="AN438" s="17"/>
      <c r="AO438" s="17"/>
      <c r="AP438" s="28" t="str">
        <f t="shared" si="78"/>
        <v>20193</v>
      </c>
      <c r="AQ438" s="28" t="str">
        <f t="shared" si="79"/>
        <v>20193JPY</v>
      </c>
    </row>
    <row r="439" spans="1:43" s="12" customFormat="1">
      <c r="A439" s="13" t="s">
        <v>28</v>
      </c>
      <c r="B439" s="179">
        <v>2018</v>
      </c>
      <c r="C439" s="179">
        <v>11</v>
      </c>
      <c r="D439" s="39" t="str">
        <f t="shared" si="81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71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72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82"/>
        <v>12882566</v>
      </c>
      <c r="AA439" s="13">
        <v>7.22E-2</v>
      </c>
      <c r="AB439" s="21">
        <f t="shared" si="80"/>
        <v>930121.26520000002</v>
      </c>
      <c r="AC439" s="185">
        <f t="shared" si="73"/>
        <v>149563.49944416</v>
      </c>
      <c r="AD439" s="141">
        <v>0.1608</v>
      </c>
      <c r="AE439" s="186">
        <f t="shared" si="74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75"/>
        <v>47416008.333399996</v>
      </c>
      <c r="AJ439" s="19">
        <f t="shared" si="76"/>
        <v>6981738.4465290196</v>
      </c>
      <c r="AK439" s="20">
        <f t="shared" si="77"/>
        <v>0.1472443314383986</v>
      </c>
      <c r="AL439" s="17"/>
      <c r="AM439" s="17"/>
      <c r="AN439" s="17"/>
      <c r="AO439" s="17"/>
      <c r="AP439" s="28" t="str">
        <f t="shared" si="78"/>
        <v>20193</v>
      </c>
      <c r="AQ439" s="28" t="str">
        <f t="shared" si="79"/>
        <v>20193JPY</v>
      </c>
    </row>
    <row r="440" spans="1:43" s="12" customFormat="1">
      <c r="A440" s="13" t="s">
        <v>28</v>
      </c>
      <c r="B440" s="179">
        <v>2018</v>
      </c>
      <c r="C440" s="179">
        <v>11</v>
      </c>
      <c r="D440" s="39" t="str">
        <f t="shared" si="81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71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72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82"/>
        <v>12882566</v>
      </c>
      <c r="AA440" s="13">
        <v>7.22E-2</v>
      </c>
      <c r="AB440" s="21">
        <f t="shared" si="80"/>
        <v>930121.26520000002</v>
      </c>
      <c r="AC440" s="185">
        <f t="shared" si="73"/>
        <v>149563.49944416</v>
      </c>
      <c r="AD440" s="141">
        <v>0.1608</v>
      </c>
      <c r="AE440" s="186">
        <f t="shared" si="74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75"/>
        <v>47416008.333399996</v>
      </c>
      <c r="AJ440" s="19">
        <f t="shared" si="76"/>
        <v>6981738.4465290196</v>
      </c>
      <c r="AK440" s="20">
        <f t="shared" si="77"/>
        <v>0.1472443314383986</v>
      </c>
      <c r="AL440" s="17"/>
      <c r="AM440" s="17"/>
      <c r="AN440" s="17"/>
      <c r="AO440" s="17"/>
      <c r="AP440" s="28" t="str">
        <f t="shared" si="78"/>
        <v>20193</v>
      </c>
      <c r="AQ440" s="28" t="str">
        <f t="shared" si="79"/>
        <v>20193JPY</v>
      </c>
    </row>
    <row r="441" spans="1:43" s="12" customFormat="1">
      <c r="A441" s="13" t="s">
        <v>28</v>
      </c>
      <c r="B441" s="179">
        <v>2018</v>
      </c>
      <c r="C441" s="179">
        <v>11</v>
      </c>
      <c r="D441" s="39" t="str">
        <f t="shared" si="81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71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72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82"/>
        <v>12882566</v>
      </c>
      <c r="AA441" s="13">
        <v>7.22E-2</v>
      </c>
      <c r="AB441" s="21">
        <f t="shared" si="80"/>
        <v>930121.26520000002</v>
      </c>
      <c r="AC441" s="185">
        <f t="shared" si="73"/>
        <v>149563.49944416</v>
      </c>
      <c r="AD441" s="141">
        <v>0.1608</v>
      </c>
      <c r="AE441" s="186">
        <f t="shared" si="74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75"/>
        <v>47416008.333399996</v>
      </c>
      <c r="AJ441" s="19">
        <f t="shared" si="76"/>
        <v>6981738.4465290196</v>
      </c>
      <c r="AK441" s="20">
        <f t="shared" si="77"/>
        <v>0.1472443314383986</v>
      </c>
      <c r="AL441" s="17"/>
      <c r="AM441" s="17"/>
      <c r="AN441" s="17"/>
      <c r="AO441" s="17"/>
      <c r="AP441" s="28" t="str">
        <f t="shared" si="78"/>
        <v>20193</v>
      </c>
      <c r="AQ441" s="28" t="str">
        <f t="shared" si="79"/>
        <v>20193JPY</v>
      </c>
    </row>
    <row r="442" spans="1:43" s="12" customFormat="1">
      <c r="A442" s="13" t="s">
        <v>28</v>
      </c>
      <c r="B442" s="179">
        <v>2018</v>
      </c>
      <c r="C442" s="179">
        <v>11</v>
      </c>
      <c r="D442" s="39" t="str">
        <f t="shared" si="81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71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72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82"/>
        <v>12882566</v>
      </c>
      <c r="AA442" s="13">
        <v>7.22E-2</v>
      </c>
      <c r="AB442" s="21">
        <f t="shared" si="80"/>
        <v>930121.26520000002</v>
      </c>
      <c r="AC442" s="185">
        <f t="shared" si="73"/>
        <v>149563.49944416</v>
      </c>
      <c r="AD442" s="141">
        <v>0.1608</v>
      </c>
      <c r="AE442" s="186">
        <f t="shared" si="74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75"/>
        <v>47416008.333399996</v>
      </c>
      <c r="AJ442" s="19">
        <f t="shared" si="76"/>
        <v>6981738.4465290196</v>
      </c>
      <c r="AK442" s="20">
        <f t="shared" si="77"/>
        <v>0.1472443314383986</v>
      </c>
      <c r="AL442" s="17"/>
      <c r="AM442" s="17"/>
      <c r="AN442" s="17"/>
      <c r="AO442" s="17"/>
      <c r="AP442" s="28" t="str">
        <f t="shared" si="78"/>
        <v>20193</v>
      </c>
      <c r="AQ442" s="28" t="str">
        <f t="shared" si="79"/>
        <v>20193JPY</v>
      </c>
    </row>
    <row r="443" spans="1:43" s="12" customFormat="1">
      <c r="A443" s="13" t="s">
        <v>28</v>
      </c>
      <c r="B443" s="179">
        <v>2018</v>
      </c>
      <c r="C443" s="179">
        <v>11</v>
      </c>
      <c r="D443" s="39" t="str">
        <f t="shared" si="81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71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72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82"/>
        <v>14483672.5</v>
      </c>
      <c r="AA443" s="13">
        <v>7.22E-2</v>
      </c>
      <c r="AB443" s="21">
        <f t="shared" si="80"/>
        <v>1045721.1544999999</v>
      </c>
      <c r="AC443" s="185">
        <f t="shared" si="73"/>
        <v>148387.83182354999</v>
      </c>
      <c r="AD443" s="141">
        <v>0.1419</v>
      </c>
      <c r="AE443" s="186">
        <f t="shared" si="74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75"/>
        <v>47416008.333399996</v>
      </c>
      <c r="AJ443" s="19">
        <f t="shared" si="76"/>
        <v>6981738.4465290196</v>
      </c>
      <c r="AK443" s="20">
        <f t="shared" si="77"/>
        <v>0.1472443314383986</v>
      </c>
      <c r="AL443" s="17"/>
      <c r="AM443" s="17"/>
      <c r="AN443" s="17"/>
      <c r="AO443" s="17"/>
      <c r="AP443" s="28" t="str">
        <f t="shared" si="78"/>
        <v>20193</v>
      </c>
      <c r="AQ443" s="28" t="str">
        <f t="shared" si="79"/>
        <v>20193JPY</v>
      </c>
    </row>
    <row r="444" spans="1:43" s="12" customFormat="1">
      <c r="A444" s="13" t="s">
        <v>28</v>
      </c>
      <c r="B444" s="179">
        <v>2018</v>
      </c>
      <c r="C444" s="179">
        <v>11</v>
      </c>
      <c r="D444" s="39" t="str">
        <f t="shared" si="81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71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72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82"/>
        <v>14483672.5</v>
      </c>
      <c r="AA444" s="13">
        <v>7.22E-2</v>
      </c>
      <c r="AB444" s="21">
        <f t="shared" si="80"/>
        <v>1045721.1544999999</v>
      </c>
      <c r="AC444" s="185">
        <f t="shared" si="73"/>
        <v>148387.83182354999</v>
      </c>
      <c r="AD444" s="141">
        <v>0.1419</v>
      </c>
      <c r="AE444" s="186">
        <f t="shared" si="74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75"/>
        <v>47416008.333399996</v>
      </c>
      <c r="AJ444" s="19">
        <f t="shared" si="76"/>
        <v>6981738.4465290196</v>
      </c>
      <c r="AK444" s="20">
        <f t="shared" si="77"/>
        <v>0.1472443314383986</v>
      </c>
      <c r="AL444" s="17"/>
      <c r="AM444" s="17"/>
      <c r="AN444" s="17"/>
      <c r="AO444" s="17"/>
      <c r="AP444" s="28" t="str">
        <f t="shared" si="78"/>
        <v>20193</v>
      </c>
      <c r="AQ444" s="28" t="str">
        <f t="shared" si="79"/>
        <v>20193JPY</v>
      </c>
    </row>
    <row r="445" spans="1:43" s="12" customFormat="1">
      <c r="A445" s="13" t="s">
        <v>28</v>
      </c>
      <c r="B445" s="179">
        <v>2018</v>
      </c>
      <c r="C445" s="179">
        <v>10</v>
      </c>
      <c r="D445" s="39" t="str">
        <f t="shared" si="81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71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72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82"/>
        <v>1070000</v>
      </c>
      <c r="AA445" s="13">
        <v>1.135</v>
      </c>
      <c r="AB445" s="21">
        <f t="shared" si="80"/>
        <v>1046939.6551724139</v>
      </c>
      <c r="AC445" s="185">
        <f t="shared" si="73"/>
        <v>125632.75862068967</v>
      </c>
      <c r="AD445" s="141">
        <v>0.12</v>
      </c>
      <c r="AE445" s="186">
        <f t="shared" si="74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75"/>
        <v>31296887.03789809</v>
      </c>
      <c r="AJ445" s="19">
        <f t="shared" si="76"/>
        <v>3588873.9502021763</v>
      </c>
      <c r="AK445" s="20">
        <f t="shared" si="77"/>
        <v>0.11467191436184468</v>
      </c>
      <c r="AL445" s="17"/>
      <c r="AM445" s="17"/>
      <c r="AN445" s="17"/>
      <c r="AO445" s="17"/>
      <c r="AP445" s="28" t="str">
        <f t="shared" si="78"/>
        <v>20196</v>
      </c>
      <c r="AQ445" s="28" t="str">
        <f t="shared" si="79"/>
        <v>20196RMB</v>
      </c>
    </row>
    <row r="446" spans="1:43" s="12" customFormat="1">
      <c r="A446" s="13" t="s">
        <v>28</v>
      </c>
      <c r="B446" s="179">
        <v>2018</v>
      </c>
      <c r="C446" s="179">
        <v>10</v>
      </c>
      <c r="D446" s="39" t="str">
        <f t="shared" si="81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71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72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82"/>
        <v>14140000</v>
      </c>
      <c r="AA446" s="13">
        <v>7.22E-2</v>
      </c>
      <c r="AB446" s="21">
        <f t="shared" si="80"/>
        <v>1020908</v>
      </c>
      <c r="AC446" s="185">
        <f t="shared" si="73"/>
        <v>171614.6348</v>
      </c>
      <c r="AD446" s="141">
        <v>0.1681</v>
      </c>
      <c r="AE446" s="186">
        <f t="shared" si="74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75"/>
        <v>47416008.333399996</v>
      </c>
      <c r="AJ446" s="19">
        <f t="shared" si="76"/>
        <v>6981738.4465290196</v>
      </c>
      <c r="AK446" s="20">
        <f t="shared" si="77"/>
        <v>0.1472443314383986</v>
      </c>
      <c r="AL446" s="17"/>
      <c r="AM446" s="17"/>
      <c r="AN446" s="17"/>
      <c r="AO446" s="17"/>
      <c r="AP446" s="28" t="str">
        <f t="shared" si="78"/>
        <v>20193</v>
      </c>
      <c r="AQ446" s="28" t="str">
        <f t="shared" si="79"/>
        <v>20193JPY</v>
      </c>
    </row>
    <row r="447" spans="1:43" s="12" customFormat="1">
      <c r="A447" s="13" t="s">
        <v>28</v>
      </c>
      <c r="B447" s="179">
        <v>2018</v>
      </c>
      <c r="C447" s="179">
        <v>10</v>
      </c>
      <c r="D447" s="39" t="str">
        <f t="shared" si="81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71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72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82"/>
        <v>14140000</v>
      </c>
      <c r="AA447" s="13">
        <v>7.22E-2</v>
      </c>
      <c r="AB447" s="21">
        <f t="shared" si="80"/>
        <v>1020908</v>
      </c>
      <c r="AC447" s="185">
        <f t="shared" si="73"/>
        <v>171614.6348</v>
      </c>
      <c r="AD447" s="141">
        <v>0.1681</v>
      </c>
      <c r="AE447" s="186">
        <f t="shared" si="74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75"/>
        <v>47416008.333399996</v>
      </c>
      <c r="AJ447" s="19">
        <f t="shared" si="76"/>
        <v>6981738.4465290196</v>
      </c>
      <c r="AK447" s="20">
        <f t="shared" si="77"/>
        <v>0.1472443314383986</v>
      </c>
      <c r="AL447" s="17"/>
      <c r="AM447" s="17"/>
      <c r="AN447" s="17"/>
      <c r="AO447" s="17"/>
      <c r="AP447" s="28" t="str">
        <f t="shared" si="78"/>
        <v>20193</v>
      </c>
      <c r="AQ447" s="28" t="str">
        <f t="shared" si="79"/>
        <v>20193JPY</v>
      </c>
    </row>
    <row r="448" spans="1:43" s="12" customFormat="1">
      <c r="A448" s="13" t="s">
        <v>28</v>
      </c>
      <c r="B448" s="179">
        <v>2018</v>
      </c>
      <c r="C448" s="179">
        <v>9</v>
      </c>
      <c r="D448" s="39" t="str">
        <f t="shared" si="81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71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72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82"/>
        <v>600970</v>
      </c>
      <c r="AA448" s="13">
        <v>1.125</v>
      </c>
      <c r="AB448" s="21">
        <f t="shared" si="80"/>
        <v>582837.28448275861</v>
      </c>
      <c r="AC448" s="185">
        <f t="shared" si="73"/>
        <v>69940.474137931029</v>
      </c>
      <c r="AD448" s="141">
        <v>0.12</v>
      </c>
      <c r="AE448" s="186">
        <f t="shared" si="74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75"/>
        <v>23237072.691724136</v>
      </c>
      <c r="AJ448" s="19">
        <f t="shared" si="76"/>
        <v>2402195.7372206897</v>
      </c>
      <c r="AK448" s="20">
        <f t="shared" si="77"/>
        <v>0.1033777261486224</v>
      </c>
      <c r="AL448" s="17"/>
      <c r="AM448" s="17"/>
      <c r="AN448" s="17"/>
      <c r="AO448" s="17"/>
      <c r="AP448" s="28" t="str">
        <f t="shared" si="78"/>
        <v>20191</v>
      </c>
      <c r="AQ448" s="28" t="str">
        <f t="shared" si="79"/>
        <v>20191RMB</v>
      </c>
    </row>
    <row r="449" spans="1:43" s="12" customFormat="1">
      <c r="A449" s="13" t="s">
        <v>28</v>
      </c>
      <c r="B449" s="179">
        <v>2018</v>
      </c>
      <c r="C449" s="179">
        <v>9</v>
      </c>
      <c r="D449" s="39" t="str">
        <f t="shared" si="81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71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72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82"/>
        <v>600970</v>
      </c>
      <c r="AA449" s="13">
        <v>1.125</v>
      </c>
      <c r="AB449" s="21">
        <f t="shared" si="80"/>
        <v>582837.28448275861</v>
      </c>
      <c r="AC449" s="185">
        <f t="shared" si="73"/>
        <v>69940.474137931029</v>
      </c>
      <c r="AD449" s="141">
        <v>0.12</v>
      </c>
      <c r="AE449" s="186">
        <f t="shared" si="74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75"/>
        <v>23237072.691724136</v>
      </c>
      <c r="AJ449" s="19">
        <f t="shared" si="76"/>
        <v>2402195.7372206897</v>
      </c>
      <c r="AK449" s="20">
        <f t="shared" si="77"/>
        <v>0.1033777261486224</v>
      </c>
      <c r="AL449" s="17"/>
      <c r="AM449" s="17"/>
      <c r="AN449" s="17"/>
      <c r="AO449" s="17"/>
      <c r="AP449" s="28" t="str">
        <f t="shared" si="78"/>
        <v>20191</v>
      </c>
      <c r="AQ449" s="28" t="str">
        <f t="shared" si="79"/>
        <v>20191RMB</v>
      </c>
    </row>
    <row r="450" spans="1:43" s="12" customFormat="1">
      <c r="A450" s="13" t="s">
        <v>28</v>
      </c>
      <c r="B450" s="179">
        <v>2018</v>
      </c>
      <c r="C450" s="179">
        <v>9</v>
      </c>
      <c r="D450" s="39" t="str">
        <f t="shared" si="81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84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82"/>
        <v>202770000</v>
      </c>
      <c r="AA450" s="13">
        <v>7.2300000000000003E-2</v>
      </c>
      <c r="AB450" s="21">
        <f t="shared" si="80"/>
        <v>14660271</v>
      </c>
      <c r="AC450" s="185">
        <f t="shared" ref="AC450:AC513" si="85">IF(R450&lt;&gt;"",AB450*AD450,"")</f>
        <v>1514405.9943000001</v>
      </c>
      <c r="AD450" s="141">
        <v>0.1033</v>
      </c>
      <c r="AE450" s="186">
        <f t="shared" ref="AE450:AE513" si="86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87">IF(P450="C66 SERVICE","",SUMIFS(AB:AB,F:F,F450,G:G,G450,E:E,E450))</f>
        <v>23237072.691724136</v>
      </c>
      <c r="AJ450" s="19">
        <f t="shared" ref="AJ450:AJ513" si="88">IF(P450="C66 SERVICE","",SUMIFS(AC:AC,F:F,F450,G:G,G450,E:E,E450))</f>
        <v>2402195.7372206897</v>
      </c>
      <c r="AK450" s="20">
        <f t="shared" ref="AK450:AK513" si="89">IF(AJ450&gt;0,AJ450/AI450,"")</f>
        <v>0.1033777261486224</v>
      </c>
      <c r="AL450" s="17"/>
      <c r="AM450" s="17"/>
      <c r="AN450" s="17"/>
      <c r="AO450" s="17"/>
      <c r="AP450" s="28" t="str">
        <f t="shared" ref="AP450:AP513" si="90">IF(F450="","",F450&amp;G450)</f>
        <v>20191</v>
      </c>
      <c r="AQ450" s="28" t="str">
        <f t="shared" ref="AQ450:AQ513" si="91">IF(W450="","",F450&amp;G450&amp;W450)</f>
        <v>20191JPY</v>
      </c>
    </row>
    <row r="451" spans="1:43" s="12" customFormat="1">
      <c r="A451" s="13" t="s">
        <v>28</v>
      </c>
      <c r="B451" s="179">
        <v>2018</v>
      </c>
      <c r="C451" s="179">
        <v>4</v>
      </c>
      <c r="D451" s="39" t="str">
        <f t="shared" si="81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83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84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82"/>
        <v>440000</v>
      </c>
      <c r="AA451" s="13">
        <v>1.23</v>
      </c>
      <c r="AB451" s="21">
        <f t="shared" si="80"/>
        <v>462564.10256410256</v>
      </c>
      <c r="AC451" s="185">
        <f t="shared" si="85"/>
        <v>47597.846153846156</v>
      </c>
      <c r="AD451" s="141">
        <v>0.10290000000000001</v>
      </c>
      <c r="AE451" s="186">
        <f t="shared" si="86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87"/>
        <v>468573419.10712183</v>
      </c>
      <c r="AJ451" s="19">
        <f t="shared" si="88"/>
        <v>55829466.862621114</v>
      </c>
      <c r="AK451" s="20">
        <f t="shared" si="89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90"/>
        <v>CancelCancel</v>
      </c>
      <c r="AQ451" s="28" t="str">
        <f t="shared" si="91"/>
        <v>CancelCancelRMB</v>
      </c>
    </row>
    <row r="452" spans="1:43" s="12" customFormat="1">
      <c r="A452" s="195" t="s">
        <v>28</v>
      </c>
      <c r="B452" s="179">
        <v>2018</v>
      </c>
      <c r="C452" s="179">
        <v>4</v>
      </c>
      <c r="D452" s="39" t="str">
        <f t="shared" si="81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83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84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82"/>
        <v>1000000</v>
      </c>
      <c r="AA452" s="13">
        <v>1.125</v>
      </c>
      <c r="AB452" s="21">
        <f t="shared" si="80"/>
        <v>961538.46153846162</v>
      </c>
      <c r="AC452" s="185">
        <f t="shared" si="85"/>
        <v>115384.61538461539</v>
      </c>
      <c r="AD452" s="141">
        <v>0.12</v>
      </c>
      <c r="AE452" s="186">
        <f t="shared" si="86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87"/>
        <v>468573419.10712183</v>
      </c>
      <c r="AJ452" s="19">
        <f t="shared" si="88"/>
        <v>55829466.862621114</v>
      </c>
      <c r="AK452" s="20">
        <f t="shared" si="89"/>
        <v>0.11914774629983395</v>
      </c>
      <c r="AL452" s="17"/>
      <c r="AM452" s="17"/>
      <c r="AN452" s="17"/>
      <c r="AO452" s="17" t="s">
        <v>540</v>
      </c>
      <c r="AP452" s="28" t="str">
        <f t="shared" si="90"/>
        <v>CancelCancel</v>
      </c>
      <c r="AQ452" s="28" t="str">
        <f t="shared" si="91"/>
        <v>CancelCancelRMB</v>
      </c>
    </row>
    <row r="453" spans="1:43" s="12" customFormat="1">
      <c r="A453" s="195" t="s">
        <v>28</v>
      </c>
      <c r="B453" s="179">
        <v>2018</v>
      </c>
      <c r="C453" s="179">
        <v>4</v>
      </c>
      <c r="D453" s="39" t="str">
        <f t="shared" si="81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83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84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82"/>
        <v>18000000</v>
      </c>
      <c r="AA453" s="13">
        <v>7.51E-2</v>
      </c>
      <c r="AB453" s="21">
        <f t="shared" si="80"/>
        <v>1351800</v>
      </c>
      <c r="AC453" s="185">
        <f t="shared" si="85"/>
        <v>162216</v>
      </c>
      <c r="AD453" s="141">
        <v>0.12</v>
      </c>
      <c r="AE453" s="186">
        <f t="shared" si="86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87"/>
        <v>468573419.10712183</v>
      </c>
      <c r="AJ453" s="19">
        <f t="shared" si="88"/>
        <v>55829466.862621114</v>
      </c>
      <c r="AK453" s="20">
        <f t="shared" si="89"/>
        <v>0.11914774629983395</v>
      </c>
      <c r="AL453" s="17"/>
      <c r="AM453" s="17"/>
      <c r="AN453" s="17"/>
      <c r="AO453" s="17"/>
      <c r="AP453" s="28" t="str">
        <f t="shared" si="90"/>
        <v>CancelCancel</v>
      </c>
      <c r="AQ453" s="28" t="str">
        <f t="shared" si="91"/>
        <v>CancelCancelJPY</v>
      </c>
    </row>
    <row r="454" spans="1:43" s="12" customFormat="1">
      <c r="A454" s="195" t="s">
        <v>28</v>
      </c>
      <c r="B454" s="179">
        <v>2018</v>
      </c>
      <c r="C454" s="179">
        <v>4</v>
      </c>
      <c r="D454" s="39" t="str">
        <f t="shared" si="81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83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84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82"/>
        <v>56000000</v>
      </c>
      <c r="AA454" s="13">
        <v>7.0199999999999999E-2</v>
      </c>
      <c r="AB454" s="21">
        <f t="shared" si="80"/>
        <v>3931200</v>
      </c>
      <c r="AC454" s="185">
        <f t="shared" si="85"/>
        <v>471744</v>
      </c>
      <c r="AD454" s="141">
        <v>0.12</v>
      </c>
      <c r="AE454" s="186">
        <f t="shared" si="86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87"/>
        <v>468573419.10712183</v>
      </c>
      <c r="AJ454" s="19">
        <f t="shared" si="88"/>
        <v>55829466.862621114</v>
      </c>
      <c r="AK454" s="20">
        <f t="shared" si="89"/>
        <v>0.11914774629983395</v>
      </c>
      <c r="AL454" s="17"/>
      <c r="AM454" s="17"/>
      <c r="AN454" s="17"/>
      <c r="AO454" s="17"/>
      <c r="AP454" s="28" t="str">
        <f t="shared" si="90"/>
        <v>CancelCancel</v>
      </c>
      <c r="AQ454" s="28" t="str">
        <f t="shared" si="91"/>
        <v>CancelCancelJPY</v>
      </c>
    </row>
    <row r="455" spans="1:43" s="12" customFormat="1">
      <c r="A455" s="195" t="s">
        <v>28</v>
      </c>
      <c r="B455" s="179">
        <v>2018</v>
      </c>
      <c r="C455" s="179">
        <v>4</v>
      </c>
      <c r="D455" s="39" t="str">
        <f t="shared" si="81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83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84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82"/>
        <v>31600000</v>
      </c>
      <c r="AA455" s="13">
        <v>7.0400000000000004E-2</v>
      </c>
      <c r="AB455" s="21">
        <f t="shared" si="80"/>
        <v>2224640</v>
      </c>
      <c r="AC455" s="185">
        <f t="shared" si="85"/>
        <v>266956.79999999999</v>
      </c>
      <c r="AD455" s="141">
        <v>0.12</v>
      </c>
      <c r="AE455" s="186">
        <f t="shared" si="86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87"/>
        <v>468573419.10712183</v>
      </c>
      <c r="AJ455" s="19">
        <f t="shared" si="88"/>
        <v>55829466.862621114</v>
      </c>
      <c r="AK455" s="20">
        <f t="shared" si="89"/>
        <v>0.11914774629983395</v>
      </c>
      <c r="AL455" s="17"/>
      <c r="AM455" s="17"/>
      <c r="AN455" s="17"/>
      <c r="AO455" s="17"/>
      <c r="AP455" s="28" t="str">
        <f t="shared" si="90"/>
        <v>CancelCancel</v>
      </c>
      <c r="AQ455" s="28" t="str">
        <f t="shared" si="91"/>
        <v>CancelCancelJPY</v>
      </c>
    </row>
    <row r="456" spans="1:43" s="12" customFormat="1">
      <c r="A456" s="195" t="s">
        <v>28</v>
      </c>
      <c r="B456" s="179">
        <v>2018</v>
      </c>
      <c r="C456" s="179">
        <v>4</v>
      </c>
      <c r="D456" s="39" t="str">
        <f t="shared" si="81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83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84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82"/>
        <v>23400000</v>
      </c>
      <c r="AA456" s="13">
        <v>7.0400000000000004E-2</v>
      </c>
      <c r="AB456" s="21">
        <f t="shared" si="80"/>
        <v>1647360</v>
      </c>
      <c r="AC456" s="185">
        <f t="shared" si="85"/>
        <v>197683.19999999998</v>
      </c>
      <c r="AD456" s="141">
        <v>0.12</v>
      </c>
      <c r="AE456" s="186">
        <f t="shared" si="86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87"/>
        <v>468573419.10712183</v>
      </c>
      <c r="AJ456" s="19">
        <f t="shared" si="88"/>
        <v>55829466.862621114</v>
      </c>
      <c r="AK456" s="20">
        <f t="shared" si="89"/>
        <v>0.11914774629983395</v>
      </c>
      <c r="AL456" s="17"/>
      <c r="AM456" s="17"/>
      <c r="AN456" s="17"/>
      <c r="AO456" s="17"/>
      <c r="AP456" s="28" t="str">
        <f t="shared" si="90"/>
        <v>CancelCancel</v>
      </c>
      <c r="AQ456" s="28" t="str">
        <f t="shared" si="91"/>
        <v>CancelCancelJPY</v>
      </c>
    </row>
    <row r="457" spans="1:43" s="12" customFormat="1">
      <c r="A457" s="195" t="s">
        <v>28</v>
      </c>
      <c r="B457" s="179">
        <v>2018</v>
      </c>
      <c r="C457" s="179">
        <v>4</v>
      </c>
      <c r="D457" s="39" t="str">
        <f t="shared" si="81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83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84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82"/>
        <v>32300000</v>
      </c>
      <c r="AA457" s="13">
        <v>7.51E-2</v>
      </c>
      <c r="AB457" s="21">
        <f t="shared" si="80"/>
        <v>2425730</v>
      </c>
      <c r="AC457" s="185">
        <f t="shared" si="85"/>
        <v>291087.59999999998</v>
      </c>
      <c r="AD457" s="141">
        <v>0.12</v>
      </c>
      <c r="AE457" s="186">
        <f t="shared" si="86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87"/>
        <v>468573419.10712183</v>
      </c>
      <c r="AJ457" s="19">
        <f t="shared" si="88"/>
        <v>55829466.862621114</v>
      </c>
      <c r="AK457" s="20">
        <f t="shared" si="89"/>
        <v>0.11914774629983395</v>
      </c>
      <c r="AL457" s="17"/>
      <c r="AM457" s="17"/>
      <c r="AN457" s="17"/>
      <c r="AO457" s="17"/>
      <c r="AP457" s="28" t="str">
        <f t="shared" si="90"/>
        <v>CancelCancel</v>
      </c>
      <c r="AQ457" s="28" t="str">
        <f t="shared" si="91"/>
        <v>CancelCancelJPY</v>
      </c>
    </row>
    <row r="458" spans="1:43" s="12" customFormat="1">
      <c r="A458" s="195" t="s">
        <v>28</v>
      </c>
      <c r="B458" s="179">
        <v>2018</v>
      </c>
      <c r="C458" s="179">
        <v>8</v>
      </c>
      <c r="D458" s="39" t="str">
        <f t="shared" si="81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83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84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82"/>
        <v>27923924</v>
      </c>
      <c r="AA458" s="13">
        <v>7.2099999999999997E-2</v>
      </c>
      <c r="AB458" s="21">
        <f t="shared" ref="AB458:AB521" si="92">IF(AND(R458&lt;&gt;"C66",R458&lt;&gt;""),Z458/Y458*AA458,"")</f>
        <v>2013314.9203999999</v>
      </c>
      <c r="AC458" s="185">
        <f t="shared" si="85"/>
        <v>241597.79044799999</v>
      </c>
      <c r="AD458" s="141">
        <v>0.12</v>
      </c>
      <c r="AE458" s="186">
        <f t="shared" si="86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87"/>
        <v>468573419.10712183</v>
      </c>
      <c r="AJ458" s="19">
        <f t="shared" si="88"/>
        <v>55829466.862621114</v>
      </c>
      <c r="AK458" s="20">
        <f t="shared" si="89"/>
        <v>0.11914774629983395</v>
      </c>
      <c r="AL458" s="17"/>
      <c r="AM458" s="17"/>
      <c r="AN458" s="17">
        <v>0</v>
      </c>
      <c r="AO458" s="17"/>
      <c r="AP458" s="28" t="str">
        <f t="shared" si="90"/>
        <v>CancelCancel</v>
      </c>
      <c r="AQ458" s="28" t="str">
        <f t="shared" si="91"/>
        <v>CancelCancelJPY</v>
      </c>
    </row>
    <row r="459" spans="1:43" s="12" customFormat="1">
      <c r="A459" s="195" t="s">
        <v>28</v>
      </c>
      <c r="B459" s="179">
        <v>2018</v>
      </c>
      <c r="C459" s="179">
        <v>8</v>
      </c>
      <c r="D459" s="39" t="str">
        <f t="shared" si="81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83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84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82"/>
        <v>14856000</v>
      </c>
      <c r="AA459" s="13">
        <v>7.0199999999999999E-2</v>
      </c>
      <c r="AB459" s="21">
        <f t="shared" si="92"/>
        <v>1042891.2</v>
      </c>
      <c r="AC459" s="185">
        <f t="shared" si="85"/>
        <v>125146.94399999999</v>
      </c>
      <c r="AD459" s="141">
        <v>0.12</v>
      </c>
      <c r="AE459" s="186">
        <f t="shared" si="86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87"/>
        <v>468573419.10712183</v>
      </c>
      <c r="AJ459" s="19">
        <f t="shared" si="88"/>
        <v>55829466.862621114</v>
      </c>
      <c r="AK459" s="20">
        <f t="shared" si="89"/>
        <v>0.11914774629983395</v>
      </c>
      <c r="AL459" s="17"/>
      <c r="AM459" s="17"/>
      <c r="AN459" s="17"/>
      <c r="AO459" s="17"/>
      <c r="AP459" s="28" t="str">
        <f t="shared" si="90"/>
        <v>CancelCancel</v>
      </c>
      <c r="AQ459" s="28" t="str">
        <f t="shared" si="91"/>
        <v>CancelCancelJPY</v>
      </c>
    </row>
    <row r="460" spans="1:43" s="12" customFormat="1">
      <c r="A460" s="195" t="s">
        <v>28</v>
      </c>
      <c r="B460" s="179">
        <v>2018</v>
      </c>
      <c r="C460" s="179">
        <v>8</v>
      </c>
      <c r="D460" s="39" t="str">
        <f t="shared" si="81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83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84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82"/>
        <v>14856000</v>
      </c>
      <c r="AA460" s="13">
        <v>7.0199999999999999E-2</v>
      </c>
      <c r="AB460" s="21">
        <f t="shared" si="92"/>
        <v>1042891.2</v>
      </c>
      <c r="AC460" s="185">
        <f t="shared" si="85"/>
        <v>125146.94399999999</v>
      </c>
      <c r="AD460" s="141">
        <v>0.12</v>
      </c>
      <c r="AE460" s="186">
        <f t="shared" si="86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87"/>
        <v>468573419.10712183</v>
      </c>
      <c r="AJ460" s="19">
        <f t="shared" si="88"/>
        <v>55829466.862621114</v>
      </c>
      <c r="AK460" s="20">
        <f t="shared" si="89"/>
        <v>0.11914774629983395</v>
      </c>
      <c r="AL460" s="17"/>
      <c r="AM460" s="17"/>
      <c r="AN460" s="17"/>
      <c r="AO460" s="17"/>
      <c r="AP460" s="28" t="str">
        <f t="shared" si="90"/>
        <v>CancelCancel</v>
      </c>
      <c r="AQ460" s="28" t="str">
        <f t="shared" si="91"/>
        <v>CancelCancelJPY</v>
      </c>
    </row>
    <row r="461" spans="1:43" s="12" customFormat="1">
      <c r="A461" s="195" t="s">
        <v>28</v>
      </c>
      <c r="B461" s="179">
        <v>2018</v>
      </c>
      <c r="C461" s="179">
        <v>8</v>
      </c>
      <c r="D461" s="39" t="str">
        <f t="shared" si="81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83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84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82"/>
        <v>25448000</v>
      </c>
      <c r="AA461" s="13">
        <v>7.2099999999999997E-2</v>
      </c>
      <c r="AB461" s="21">
        <f t="shared" si="92"/>
        <v>1834800.8</v>
      </c>
      <c r="AC461" s="185">
        <f t="shared" si="85"/>
        <v>220176.09599999999</v>
      </c>
      <c r="AD461" s="141">
        <v>0.12</v>
      </c>
      <c r="AE461" s="186">
        <f t="shared" si="86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87"/>
        <v>468573419.10712183</v>
      </c>
      <c r="AJ461" s="19">
        <f t="shared" si="88"/>
        <v>55829466.862621114</v>
      </c>
      <c r="AK461" s="20">
        <f t="shared" si="89"/>
        <v>0.11914774629983395</v>
      </c>
      <c r="AL461" s="17"/>
      <c r="AM461" s="17"/>
      <c r="AN461" s="17"/>
      <c r="AO461" s="17"/>
      <c r="AP461" s="28" t="str">
        <f t="shared" si="90"/>
        <v>CancelCancel</v>
      </c>
      <c r="AQ461" s="28" t="str">
        <f t="shared" si="91"/>
        <v>CancelCancelJPY</v>
      </c>
    </row>
    <row r="462" spans="1:43" s="12" customFormat="1">
      <c r="A462" s="195" t="s">
        <v>28</v>
      </c>
      <c r="B462" s="179">
        <v>2018</v>
      </c>
      <c r="C462" s="179">
        <v>8</v>
      </c>
      <c r="D462" s="39" t="str">
        <f t="shared" si="81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83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84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82"/>
        <v>12724000</v>
      </c>
      <c r="AA462" s="13">
        <v>7.2099999999999997E-2</v>
      </c>
      <c r="AB462" s="21">
        <f t="shared" si="92"/>
        <v>917400.4</v>
      </c>
      <c r="AC462" s="185">
        <f t="shared" si="85"/>
        <v>110088.048</v>
      </c>
      <c r="AD462" s="141">
        <v>0.12</v>
      </c>
      <c r="AE462" s="186">
        <f t="shared" si="86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87"/>
        <v>468573419.10712183</v>
      </c>
      <c r="AJ462" s="19">
        <f t="shared" si="88"/>
        <v>55829466.862621114</v>
      </c>
      <c r="AK462" s="20">
        <f t="shared" si="89"/>
        <v>0.11914774629983395</v>
      </c>
      <c r="AL462" s="17"/>
      <c r="AM462" s="17"/>
      <c r="AN462" s="17"/>
      <c r="AO462" s="17"/>
      <c r="AP462" s="28" t="str">
        <f t="shared" si="90"/>
        <v>CancelCancel</v>
      </c>
      <c r="AQ462" s="28" t="str">
        <f t="shared" si="91"/>
        <v>CancelCancelJPY</v>
      </c>
    </row>
    <row r="463" spans="1:43" s="12" customFormat="1">
      <c r="A463" s="195" t="s">
        <v>28</v>
      </c>
      <c r="B463" s="179">
        <v>2018</v>
      </c>
      <c r="C463" s="179">
        <v>8</v>
      </c>
      <c r="D463" s="39" t="str">
        <f t="shared" si="81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83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84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82"/>
        <v>12120000</v>
      </c>
      <c r="AA463" s="13">
        <v>7.22E-2</v>
      </c>
      <c r="AB463" s="21">
        <f t="shared" si="92"/>
        <v>875064</v>
      </c>
      <c r="AC463" s="185">
        <f t="shared" si="85"/>
        <v>105007.67999999999</v>
      </c>
      <c r="AD463" s="141">
        <v>0.12</v>
      </c>
      <c r="AE463" s="186">
        <f t="shared" si="86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87"/>
        <v>468573419.10712183</v>
      </c>
      <c r="AJ463" s="19">
        <f t="shared" si="88"/>
        <v>55829466.862621114</v>
      </c>
      <c r="AK463" s="20">
        <f t="shared" si="89"/>
        <v>0.11914774629983395</v>
      </c>
      <c r="AL463" s="17"/>
      <c r="AM463" s="17"/>
      <c r="AN463" s="17"/>
      <c r="AO463" s="17"/>
      <c r="AP463" s="28" t="str">
        <f t="shared" si="90"/>
        <v>CancelCancel</v>
      </c>
      <c r="AQ463" s="28" t="str">
        <f t="shared" si="91"/>
        <v>CancelCancelJPY</v>
      </c>
    </row>
    <row r="464" spans="1:43" s="12" customFormat="1">
      <c r="A464" s="195" t="s">
        <v>28</v>
      </c>
      <c r="B464" s="179">
        <v>2018</v>
      </c>
      <c r="C464" s="179">
        <v>8</v>
      </c>
      <c r="D464" s="39" t="str">
        <f t="shared" si="81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83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84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82"/>
        <v>12120000</v>
      </c>
      <c r="AA464" s="13">
        <v>7.22E-2</v>
      </c>
      <c r="AB464" s="21">
        <f t="shared" si="92"/>
        <v>875064</v>
      </c>
      <c r="AC464" s="185">
        <f t="shared" si="85"/>
        <v>105007.67999999999</v>
      </c>
      <c r="AD464" s="141">
        <v>0.12</v>
      </c>
      <c r="AE464" s="186">
        <f t="shared" si="86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87"/>
        <v>468573419.10712183</v>
      </c>
      <c r="AJ464" s="19">
        <f t="shared" si="88"/>
        <v>55829466.862621114</v>
      </c>
      <c r="AK464" s="20">
        <f t="shared" si="89"/>
        <v>0.11914774629983395</v>
      </c>
      <c r="AL464" s="17"/>
      <c r="AM464" s="17"/>
      <c r="AN464" s="17"/>
      <c r="AO464" s="17"/>
      <c r="AP464" s="28" t="str">
        <f t="shared" si="90"/>
        <v>CancelCancel</v>
      </c>
      <c r="AQ464" s="28" t="str">
        <f t="shared" si="91"/>
        <v>CancelCancelJPY</v>
      </c>
    </row>
    <row r="465" spans="1:43" s="12" customFormat="1">
      <c r="A465" s="195" t="s">
        <v>43</v>
      </c>
      <c r="B465" s="179">
        <v>2018</v>
      </c>
      <c r="C465" s="179">
        <v>1</v>
      </c>
      <c r="D465" s="39" t="str">
        <f t="shared" si="81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83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84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82"/>
        <v>106568000</v>
      </c>
      <c r="AA465" s="13">
        <v>7.0699999999999999E-2</v>
      </c>
      <c r="AB465" s="21">
        <f t="shared" si="92"/>
        <v>7534357.5999999996</v>
      </c>
      <c r="AC465" s="185">
        <f t="shared" si="85"/>
        <v>904122.91199999989</v>
      </c>
      <c r="AD465" s="141">
        <v>0.12</v>
      </c>
      <c r="AE465" s="186">
        <f t="shared" si="86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87"/>
        <v>468573419.10712183</v>
      </c>
      <c r="AJ465" s="19">
        <f t="shared" si="88"/>
        <v>55829466.862621114</v>
      </c>
      <c r="AK465" s="20">
        <f t="shared" si="89"/>
        <v>0.11914774629983395</v>
      </c>
      <c r="AL465" s="17"/>
      <c r="AM465" s="17"/>
      <c r="AN465" s="17"/>
      <c r="AO465" s="17"/>
      <c r="AP465" s="28" t="str">
        <f t="shared" si="90"/>
        <v>CancelCancel</v>
      </c>
      <c r="AQ465" s="28" t="str">
        <f t="shared" si="91"/>
        <v>CancelCancelJPY</v>
      </c>
    </row>
    <row r="466" spans="1:43" s="12" customFormat="1">
      <c r="A466" s="195" t="s">
        <v>43</v>
      </c>
      <c r="B466" s="179">
        <v>2018</v>
      </c>
      <c r="C466" s="179">
        <v>1</v>
      </c>
      <c r="D466" s="39" t="str">
        <f t="shared" si="81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83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84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82"/>
        <v>21772000</v>
      </c>
      <c r="AA466" s="13">
        <v>7.0199999999999999E-2</v>
      </c>
      <c r="AB466" s="21">
        <f t="shared" si="92"/>
        <v>1528394.4</v>
      </c>
      <c r="AC466" s="185">
        <f t="shared" si="85"/>
        <v>183407.32799999998</v>
      </c>
      <c r="AD466" s="141">
        <v>0.12</v>
      </c>
      <c r="AE466" s="186">
        <f t="shared" si="86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87"/>
        <v>468573419.10712183</v>
      </c>
      <c r="AJ466" s="19">
        <f t="shared" si="88"/>
        <v>55829466.862621114</v>
      </c>
      <c r="AK466" s="20">
        <f t="shared" si="89"/>
        <v>0.11914774629983395</v>
      </c>
      <c r="AL466" s="17"/>
      <c r="AM466" s="17"/>
      <c r="AN466" s="17"/>
      <c r="AO466" s="17"/>
      <c r="AP466" s="28" t="str">
        <f t="shared" si="90"/>
        <v>CancelCancel</v>
      </c>
      <c r="AQ466" s="28" t="str">
        <f t="shared" si="91"/>
        <v>CancelCancelJPY</v>
      </c>
    </row>
    <row r="467" spans="1:43" s="12" customFormat="1">
      <c r="A467" s="195" t="s">
        <v>43</v>
      </c>
      <c r="B467" s="179">
        <v>2018</v>
      </c>
      <c r="C467" s="179">
        <v>1</v>
      </c>
      <c r="D467" s="39" t="str">
        <f t="shared" si="81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83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84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82"/>
        <v>30660000</v>
      </c>
      <c r="AA467" s="13">
        <v>7.22E-2</v>
      </c>
      <c r="AB467" s="21">
        <f t="shared" si="92"/>
        <v>2213652</v>
      </c>
      <c r="AC467" s="185">
        <f t="shared" si="85"/>
        <v>196572.29760000002</v>
      </c>
      <c r="AD467" s="141">
        <v>8.8800000000000004E-2</v>
      </c>
      <c r="AE467" s="186" t="str">
        <f t="shared" si="86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87"/>
        <v>468573419.10712183</v>
      </c>
      <c r="AJ467" s="19">
        <f t="shared" si="88"/>
        <v>55829466.862621114</v>
      </c>
      <c r="AK467" s="20">
        <f t="shared" si="89"/>
        <v>0.11914774629983395</v>
      </c>
      <c r="AL467" s="17"/>
      <c r="AM467" s="17"/>
      <c r="AN467" s="17"/>
      <c r="AO467" s="17"/>
      <c r="AP467" s="28" t="str">
        <f t="shared" si="90"/>
        <v>CancelCancel</v>
      </c>
      <c r="AQ467" s="28" t="str">
        <f t="shared" si="91"/>
        <v>CancelCancelJPY</v>
      </c>
    </row>
    <row r="468" spans="1:43" s="12" customFormat="1">
      <c r="A468" s="195" t="s">
        <v>43</v>
      </c>
      <c r="B468" s="179">
        <v>2018</v>
      </c>
      <c r="C468" s="179">
        <v>1</v>
      </c>
      <c r="D468" s="39" t="str">
        <f t="shared" si="81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83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84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82"/>
        <v>8656000</v>
      </c>
      <c r="AA468" s="13">
        <v>7.0199999999999999E-2</v>
      </c>
      <c r="AB468" s="21">
        <f t="shared" si="92"/>
        <v>607651.19999999995</v>
      </c>
      <c r="AC468" s="185">
        <f t="shared" si="85"/>
        <v>72918.143999999986</v>
      </c>
      <c r="AD468" s="141">
        <v>0.12</v>
      </c>
      <c r="AE468" s="186">
        <f t="shared" si="86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87"/>
        <v>468573419.10712183</v>
      </c>
      <c r="AJ468" s="19">
        <f t="shared" si="88"/>
        <v>55829466.862621114</v>
      </c>
      <c r="AK468" s="20">
        <f t="shared" si="89"/>
        <v>0.11914774629983395</v>
      </c>
      <c r="AL468" s="17"/>
      <c r="AM468" s="17"/>
      <c r="AN468" s="17"/>
      <c r="AO468" s="17"/>
      <c r="AP468" s="28" t="str">
        <f t="shared" si="90"/>
        <v>CancelCancel</v>
      </c>
      <c r="AQ468" s="28" t="str">
        <f t="shared" si="91"/>
        <v>CancelCancelJPY</v>
      </c>
    </row>
    <row r="469" spans="1:43" s="12" customFormat="1">
      <c r="A469" s="195" t="s">
        <v>43</v>
      </c>
      <c r="B469" s="179">
        <v>2018</v>
      </c>
      <c r="C469" s="179">
        <v>1</v>
      </c>
      <c r="D469" s="39" t="str">
        <f t="shared" si="81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83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84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82"/>
        <v>33660000</v>
      </c>
      <c r="AA469" s="13">
        <v>7.0699999999999999E-2</v>
      </c>
      <c r="AB469" s="21">
        <f t="shared" si="92"/>
        <v>2379762</v>
      </c>
      <c r="AC469" s="185">
        <f t="shared" si="85"/>
        <v>285571.44</v>
      </c>
      <c r="AD469" s="141">
        <v>0.12</v>
      </c>
      <c r="AE469" s="186">
        <f t="shared" si="86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87"/>
        <v>468573419.10712183</v>
      </c>
      <c r="AJ469" s="19">
        <f t="shared" si="88"/>
        <v>55829466.862621114</v>
      </c>
      <c r="AK469" s="20">
        <f t="shared" si="89"/>
        <v>0.11914774629983395</v>
      </c>
      <c r="AL469" s="17"/>
      <c r="AM469" s="17"/>
      <c r="AN469" s="17"/>
      <c r="AO469" s="17"/>
      <c r="AP469" s="28" t="str">
        <f t="shared" si="90"/>
        <v>CancelCancel</v>
      </c>
      <c r="AQ469" s="28" t="str">
        <f t="shared" si="91"/>
        <v>CancelCancelJPY</v>
      </c>
    </row>
    <row r="470" spans="1:43" s="12" customFormat="1">
      <c r="A470" s="195" t="s">
        <v>43</v>
      </c>
      <c r="B470" s="179">
        <v>2018</v>
      </c>
      <c r="C470" s="179">
        <v>1</v>
      </c>
      <c r="D470" s="39" t="str">
        <f t="shared" si="81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83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84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82"/>
        <v>30000000</v>
      </c>
      <c r="AA470" s="13">
        <v>7.0699999999999999E-2</v>
      </c>
      <c r="AB470" s="21">
        <f t="shared" si="92"/>
        <v>2121000</v>
      </c>
      <c r="AC470" s="185">
        <f t="shared" si="85"/>
        <v>254520</v>
      </c>
      <c r="AD470" s="141">
        <v>0.12</v>
      </c>
      <c r="AE470" s="186">
        <f t="shared" si="86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87"/>
        <v>468573419.10712183</v>
      </c>
      <c r="AJ470" s="19">
        <f t="shared" si="88"/>
        <v>55829466.862621114</v>
      </c>
      <c r="AK470" s="20">
        <f t="shared" si="89"/>
        <v>0.11914774629983395</v>
      </c>
      <c r="AL470" s="17"/>
      <c r="AM470" s="17"/>
      <c r="AN470" s="17"/>
      <c r="AO470" s="17"/>
      <c r="AP470" s="28" t="str">
        <f t="shared" si="90"/>
        <v>CancelCancel</v>
      </c>
      <c r="AQ470" s="28" t="str">
        <f t="shared" si="91"/>
        <v>CancelCancelJPY</v>
      </c>
    </row>
    <row r="471" spans="1:43" s="12" customFormat="1">
      <c r="A471" s="195" t="s">
        <v>43</v>
      </c>
      <c r="B471" s="179">
        <v>2018</v>
      </c>
      <c r="C471" s="179">
        <v>1</v>
      </c>
      <c r="D471" s="39" t="str">
        <f t="shared" si="81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83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84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82"/>
        <v>17312000</v>
      </c>
      <c r="AA471" s="13">
        <v>7.0199999999999999E-2</v>
      </c>
      <c r="AB471" s="21">
        <f t="shared" si="92"/>
        <v>1215302.3999999999</v>
      </c>
      <c r="AC471" s="185">
        <f t="shared" si="85"/>
        <v>145836.28799999997</v>
      </c>
      <c r="AD471" s="141">
        <v>0.12</v>
      </c>
      <c r="AE471" s="186">
        <f t="shared" si="86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87"/>
        <v>468573419.10712183</v>
      </c>
      <c r="AJ471" s="19">
        <f t="shared" si="88"/>
        <v>55829466.862621114</v>
      </c>
      <c r="AK471" s="20">
        <f t="shared" si="89"/>
        <v>0.11914774629983395</v>
      </c>
      <c r="AL471" s="17"/>
      <c r="AM471" s="17"/>
      <c r="AN471" s="17"/>
      <c r="AO471" s="17"/>
      <c r="AP471" s="28" t="str">
        <f t="shared" si="90"/>
        <v>CancelCancel</v>
      </c>
      <c r="AQ471" s="28" t="str">
        <f t="shared" si="91"/>
        <v>CancelCancelJPY</v>
      </c>
    </row>
    <row r="472" spans="1:43" s="12" customFormat="1">
      <c r="A472" s="195" t="s">
        <v>43</v>
      </c>
      <c r="B472" s="179">
        <v>2018</v>
      </c>
      <c r="C472" s="179">
        <v>1</v>
      </c>
      <c r="D472" s="39" t="str">
        <f t="shared" si="81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83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84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82"/>
        <v>10220000</v>
      </c>
      <c r="AA472" s="13">
        <v>7.0400000000000004E-2</v>
      </c>
      <c r="AB472" s="21">
        <f t="shared" si="92"/>
        <v>719488</v>
      </c>
      <c r="AC472" s="185">
        <f t="shared" si="85"/>
        <v>63890.534400000004</v>
      </c>
      <c r="AD472" s="141">
        <v>8.8800000000000004E-2</v>
      </c>
      <c r="AE472" s="186" t="str">
        <f t="shared" si="86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87"/>
        <v>468573419.10712183</v>
      </c>
      <c r="AJ472" s="19">
        <f t="shared" si="88"/>
        <v>55829466.862621114</v>
      </c>
      <c r="AK472" s="20">
        <f t="shared" si="89"/>
        <v>0.11914774629983395</v>
      </c>
      <c r="AL472" s="17"/>
      <c r="AM472" s="17"/>
      <c r="AN472" s="17"/>
      <c r="AO472" s="17" t="s">
        <v>170</v>
      </c>
      <c r="AP472" s="28" t="str">
        <f t="shared" si="90"/>
        <v>CancelCancel</v>
      </c>
      <c r="AQ472" s="28" t="str">
        <f t="shared" si="91"/>
        <v>CancelCancelJPY</v>
      </c>
    </row>
    <row r="473" spans="1:43" s="12" customFormat="1">
      <c r="A473" s="195" t="s">
        <v>43</v>
      </c>
      <c r="B473" s="179">
        <v>2018</v>
      </c>
      <c r="C473" s="179">
        <v>1</v>
      </c>
      <c r="D473" s="39" t="str">
        <f t="shared" si="81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83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84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82"/>
        <v>20440000</v>
      </c>
      <c r="AA473" s="13">
        <v>7.0400000000000004E-2</v>
      </c>
      <c r="AB473" s="21">
        <f t="shared" si="92"/>
        <v>1438976</v>
      </c>
      <c r="AC473" s="185">
        <f t="shared" si="85"/>
        <v>127781.06880000001</v>
      </c>
      <c r="AD473" s="141">
        <v>8.8800000000000004E-2</v>
      </c>
      <c r="AE473" s="186" t="str">
        <f t="shared" si="86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87"/>
        <v>468573419.10712183</v>
      </c>
      <c r="AJ473" s="19">
        <f t="shared" si="88"/>
        <v>55829466.862621114</v>
      </c>
      <c r="AK473" s="20">
        <f t="shared" si="89"/>
        <v>0.11914774629983395</v>
      </c>
      <c r="AL473" s="17"/>
      <c r="AM473" s="17"/>
      <c r="AN473" s="17"/>
      <c r="AO473" s="17" t="s">
        <v>170</v>
      </c>
      <c r="AP473" s="28" t="str">
        <f t="shared" si="90"/>
        <v>CancelCancel</v>
      </c>
      <c r="AQ473" s="28" t="str">
        <f t="shared" si="91"/>
        <v>CancelCancelJPY</v>
      </c>
    </row>
    <row r="474" spans="1:43" s="12" customFormat="1">
      <c r="A474" s="195" t="s">
        <v>28</v>
      </c>
      <c r="B474" s="179">
        <v>2018</v>
      </c>
      <c r="C474" s="179">
        <v>7</v>
      </c>
      <c r="D474" s="39" t="str">
        <f t="shared" si="81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83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84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82"/>
        <v>10460000</v>
      </c>
      <c r="AA474" s="13">
        <v>7.0199999999999999E-2</v>
      </c>
      <c r="AB474" s="21">
        <f t="shared" si="92"/>
        <v>734292</v>
      </c>
      <c r="AC474" s="185">
        <f t="shared" si="85"/>
        <v>88115.04</v>
      </c>
      <c r="AD474" s="141">
        <v>0.12</v>
      </c>
      <c r="AE474" s="186">
        <f t="shared" si="86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87"/>
        <v>468573419.10712183</v>
      </c>
      <c r="AJ474" s="19">
        <f t="shared" si="88"/>
        <v>55829466.862621114</v>
      </c>
      <c r="AK474" s="20">
        <f t="shared" si="89"/>
        <v>0.11914774629983395</v>
      </c>
      <c r="AL474" s="17"/>
      <c r="AM474" s="17"/>
      <c r="AN474" s="17"/>
      <c r="AO474" s="17"/>
      <c r="AP474" s="28" t="str">
        <f t="shared" si="90"/>
        <v>CancelCancel</v>
      </c>
      <c r="AQ474" s="28" t="str">
        <f t="shared" si="91"/>
        <v>CancelCancelJPY</v>
      </c>
    </row>
    <row r="475" spans="1:43" s="12" customFormat="1">
      <c r="A475" s="195" t="s">
        <v>28</v>
      </c>
      <c r="B475" s="179">
        <v>2018</v>
      </c>
      <c r="C475" s="179">
        <v>7</v>
      </c>
      <c r="D475" s="39" t="str">
        <f t="shared" si="81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83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84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82"/>
        <v>13500000</v>
      </c>
      <c r="AA475" s="13">
        <v>7.0199999999999999E-2</v>
      </c>
      <c r="AB475" s="21">
        <f t="shared" si="92"/>
        <v>947700</v>
      </c>
      <c r="AC475" s="185">
        <f t="shared" si="85"/>
        <v>113724</v>
      </c>
      <c r="AD475" s="141">
        <v>0.12</v>
      </c>
      <c r="AE475" s="186">
        <f t="shared" si="86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87"/>
        <v>468573419.10712183</v>
      </c>
      <c r="AJ475" s="19">
        <f t="shared" si="88"/>
        <v>55829466.862621114</v>
      </c>
      <c r="AK475" s="20">
        <f t="shared" si="89"/>
        <v>0.11914774629983395</v>
      </c>
      <c r="AL475" s="17"/>
      <c r="AM475" s="17"/>
      <c r="AN475" s="17"/>
      <c r="AO475" s="17" t="s">
        <v>567</v>
      </c>
      <c r="AP475" s="28" t="str">
        <f t="shared" si="90"/>
        <v>CancelCancel</v>
      </c>
      <c r="AQ475" s="28" t="str">
        <f t="shared" si="91"/>
        <v>CancelCancelJPY</v>
      </c>
    </row>
    <row r="476" spans="1:43" s="12" customFormat="1">
      <c r="A476" s="195" t="s">
        <v>28</v>
      </c>
      <c r="B476" s="179">
        <v>2018</v>
      </c>
      <c r="C476" s="179">
        <v>7</v>
      </c>
      <c r="D476" s="39" t="str">
        <f t="shared" si="81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83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84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82"/>
        <v>10460000</v>
      </c>
      <c r="AA476" s="13">
        <v>7.2099999999999997E-2</v>
      </c>
      <c r="AB476" s="21">
        <f t="shared" si="92"/>
        <v>754166</v>
      </c>
      <c r="AC476" s="185">
        <f t="shared" si="85"/>
        <v>90499.92</v>
      </c>
      <c r="AD476" s="141">
        <v>0.12</v>
      </c>
      <c r="AE476" s="186">
        <f t="shared" si="86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87"/>
        <v>468573419.10712183</v>
      </c>
      <c r="AJ476" s="19">
        <f t="shared" si="88"/>
        <v>55829466.862621114</v>
      </c>
      <c r="AK476" s="20">
        <f t="shared" si="89"/>
        <v>0.11914774629983395</v>
      </c>
      <c r="AL476" s="17"/>
      <c r="AM476" s="17"/>
      <c r="AN476" s="17"/>
      <c r="AO476" s="17"/>
      <c r="AP476" s="28" t="str">
        <f t="shared" si="90"/>
        <v>CancelCancel</v>
      </c>
      <c r="AQ476" s="28" t="str">
        <f t="shared" si="91"/>
        <v>CancelCancelJPY</v>
      </c>
    </row>
    <row r="477" spans="1:43" s="12" customFormat="1">
      <c r="A477" s="195" t="s">
        <v>28</v>
      </c>
      <c r="B477" s="179">
        <v>2018</v>
      </c>
      <c r="C477" s="179">
        <v>7</v>
      </c>
      <c r="D477" s="39" t="str">
        <f t="shared" si="81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83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84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82"/>
        <v>25633800</v>
      </c>
      <c r="AA477" s="13">
        <v>7.0199999999999999E-2</v>
      </c>
      <c r="AB477" s="21">
        <f t="shared" si="92"/>
        <v>1799492.76</v>
      </c>
      <c r="AC477" s="185">
        <f t="shared" si="85"/>
        <v>215939.1312</v>
      </c>
      <c r="AD477" s="141">
        <v>0.12</v>
      </c>
      <c r="AE477" s="186">
        <f t="shared" si="86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87"/>
        <v>468573419.10712183</v>
      </c>
      <c r="AJ477" s="19">
        <f t="shared" si="88"/>
        <v>55829466.862621114</v>
      </c>
      <c r="AK477" s="20">
        <f t="shared" si="89"/>
        <v>0.11914774629983395</v>
      </c>
      <c r="AL477" s="17"/>
      <c r="AM477" s="17"/>
      <c r="AN477" s="17"/>
      <c r="AO477" s="17"/>
      <c r="AP477" s="28" t="str">
        <f t="shared" si="90"/>
        <v>CancelCancel</v>
      </c>
      <c r="AQ477" s="28" t="str">
        <f t="shared" si="91"/>
        <v>CancelCancelJPY</v>
      </c>
    </row>
    <row r="478" spans="1:43" s="12" customFormat="1">
      <c r="A478" s="195" t="s">
        <v>28</v>
      </c>
      <c r="B478" s="179">
        <v>2018</v>
      </c>
      <c r="C478" s="179">
        <v>7</v>
      </c>
      <c r="D478" s="39" t="str">
        <f t="shared" si="81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83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84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82"/>
        <v>48000000</v>
      </c>
      <c r="AA478" s="13">
        <v>7.0400000000000004E-2</v>
      </c>
      <c r="AB478" s="21">
        <f t="shared" si="92"/>
        <v>3379200</v>
      </c>
      <c r="AC478" s="185">
        <f t="shared" si="85"/>
        <v>405504</v>
      </c>
      <c r="AD478" s="141">
        <v>0.12</v>
      </c>
      <c r="AE478" s="186">
        <f t="shared" si="86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87"/>
        <v>468573419.10712183</v>
      </c>
      <c r="AJ478" s="19">
        <f t="shared" si="88"/>
        <v>55829466.862621114</v>
      </c>
      <c r="AK478" s="20">
        <f t="shared" si="89"/>
        <v>0.11914774629983395</v>
      </c>
      <c r="AL478" s="17"/>
      <c r="AM478" s="17"/>
      <c r="AN478" s="17"/>
      <c r="AO478" s="17"/>
      <c r="AP478" s="28" t="str">
        <f t="shared" si="90"/>
        <v>CancelCancel</v>
      </c>
      <c r="AQ478" s="28" t="str">
        <f t="shared" si="91"/>
        <v>CancelCancelJPY</v>
      </c>
    </row>
    <row r="479" spans="1:43" s="12" customFormat="1">
      <c r="A479" s="195" t="s">
        <v>28</v>
      </c>
      <c r="B479" s="179">
        <v>2018</v>
      </c>
      <c r="C479" s="179">
        <v>7</v>
      </c>
      <c r="D479" s="39" t="str">
        <f t="shared" si="81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83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84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82"/>
        <v>27923924</v>
      </c>
      <c r="AA479" s="13">
        <v>7.2099999999999997E-2</v>
      </c>
      <c r="AB479" s="21">
        <f t="shared" si="92"/>
        <v>2013314.9203999999</v>
      </c>
      <c r="AC479" s="185">
        <f t="shared" si="85"/>
        <v>241597.79044799999</v>
      </c>
      <c r="AD479" s="141">
        <v>0.12</v>
      </c>
      <c r="AE479" s="186">
        <f t="shared" si="86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87"/>
        <v>468573419.10712183</v>
      </c>
      <c r="AJ479" s="19">
        <f t="shared" si="88"/>
        <v>55829466.862621114</v>
      </c>
      <c r="AK479" s="20">
        <f t="shared" si="89"/>
        <v>0.11914774629983395</v>
      </c>
      <c r="AL479" s="17"/>
      <c r="AM479" s="17"/>
      <c r="AN479" s="17"/>
      <c r="AO479" s="17"/>
      <c r="AP479" s="28" t="str">
        <f t="shared" si="90"/>
        <v>CancelCancel</v>
      </c>
      <c r="AQ479" s="28" t="str">
        <f t="shared" si="91"/>
        <v>CancelCancelJPY</v>
      </c>
    </row>
    <row r="480" spans="1:43" s="12" customFormat="1">
      <c r="A480" s="195" t="s">
        <v>28</v>
      </c>
      <c r="B480" s="179">
        <v>2018</v>
      </c>
      <c r="C480" s="179">
        <v>7</v>
      </c>
      <c r="D480" s="39" t="str">
        <f t="shared" si="81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83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84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82"/>
        <v>13500000</v>
      </c>
      <c r="AA480" s="13">
        <v>7.2300000000000003E-2</v>
      </c>
      <c r="AB480" s="21">
        <f t="shared" si="92"/>
        <v>976050</v>
      </c>
      <c r="AC480" s="185">
        <f t="shared" si="85"/>
        <v>117126</v>
      </c>
      <c r="AD480" s="141">
        <v>0.12</v>
      </c>
      <c r="AE480" s="186">
        <f t="shared" si="86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87"/>
        <v>468573419.10712183</v>
      </c>
      <c r="AJ480" s="19">
        <f t="shared" si="88"/>
        <v>55829466.862621114</v>
      </c>
      <c r="AK480" s="20">
        <f t="shared" si="89"/>
        <v>0.11914774629983395</v>
      </c>
      <c r="AL480" s="17"/>
      <c r="AM480" s="17"/>
      <c r="AN480" s="17"/>
      <c r="AO480" s="17"/>
      <c r="AP480" s="28" t="str">
        <f t="shared" si="90"/>
        <v>CancelCancel</v>
      </c>
      <c r="AQ480" s="28" t="str">
        <f t="shared" si="91"/>
        <v>CancelCancelJPY</v>
      </c>
    </row>
    <row r="481" spans="1:43" s="12" customFormat="1">
      <c r="A481" s="195" t="s">
        <v>28</v>
      </c>
      <c r="B481" s="179">
        <v>2018</v>
      </c>
      <c r="C481" s="179">
        <v>7</v>
      </c>
      <c r="D481" s="39" t="str">
        <f t="shared" si="81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83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84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82"/>
        <v>27000000</v>
      </c>
      <c r="AA481" s="13">
        <v>7.0199999999999999E-2</v>
      </c>
      <c r="AB481" s="21">
        <f t="shared" si="92"/>
        <v>1895400</v>
      </c>
      <c r="AC481" s="185">
        <f t="shared" si="85"/>
        <v>227448</v>
      </c>
      <c r="AD481" s="141">
        <v>0.12</v>
      </c>
      <c r="AE481" s="186">
        <f t="shared" si="86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87"/>
        <v>468573419.10712183</v>
      </c>
      <c r="AJ481" s="19">
        <f t="shared" si="88"/>
        <v>55829466.862621114</v>
      </c>
      <c r="AK481" s="20">
        <f t="shared" si="89"/>
        <v>0.11914774629983395</v>
      </c>
      <c r="AL481" s="17"/>
      <c r="AM481" s="17"/>
      <c r="AN481" s="17"/>
      <c r="AO481" s="17"/>
      <c r="AP481" s="28" t="str">
        <f t="shared" si="90"/>
        <v>CancelCancel</v>
      </c>
      <c r="AQ481" s="28" t="str">
        <f t="shared" si="91"/>
        <v>CancelCancelJPY</v>
      </c>
    </row>
    <row r="482" spans="1:43" s="12" customFormat="1">
      <c r="A482" s="195" t="s">
        <v>28</v>
      </c>
      <c r="B482" s="179">
        <v>2018</v>
      </c>
      <c r="C482" s="179">
        <v>6</v>
      </c>
      <c r="D482" s="39" t="str">
        <f t="shared" ref="D482:D545" si="93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83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84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94">IF(X482="","",X482*MAX(O482,N482))</f>
        <v>17000000</v>
      </c>
      <c r="AA482" s="13">
        <v>7.2099999999999997E-2</v>
      </c>
      <c r="AB482" s="21">
        <f t="shared" si="92"/>
        <v>1225700</v>
      </c>
      <c r="AC482" s="185">
        <f t="shared" si="85"/>
        <v>147084</v>
      </c>
      <c r="AD482" s="141">
        <v>0.12</v>
      </c>
      <c r="AE482" s="186">
        <f t="shared" si="86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87"/>
        <v>468573419.10712183</v>
      </c>
      <c r="AJ482" s="19">
        <f t="shared" si="88"/>
        <v>55829466.862621114</v>
      </c>
      <c r="AK482" s="20">
        <f t="shared" si="89"/>
        <v>0.11914774629983395</v>
      </c>
      <c r="AL482" s="17"/>
      <c r="AM482" s="17"/>
      <c r="AN482" s="17"/>
      <c r="AO482" s="17"/>
      <c r="AP482" s="28" t="str">
        <f t="shared" si="90"/>
        <v>CancelCancel</v>
      </c>
      <c r="AQ482" s="28" t="str">
        <f t="shared" si="91"/>
        <v>CancelCancelJPY</v>
      </c>
    </row>
    <row r="483" spans="1:43" s="12" customFormat="1">
      <c r="A483" s="195" t="s">
        <v>43</v>
      </c>
      <c r="B483" s="179">
        <v>2018</v>
      </c>
      <c r="C483" s="179">
        <v>3</v>
      </c>
      <c r="D483" s="39" t="str">
        <f t="shared" si="93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83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84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94"/>
        <v>14820000</v>
      </c>
      <c r="AA483" s="13">
        <v>7.2300000000000003E-2</v>
      </c>
      <c r="AB483" s="21">
        <f t="shared" si="92"/>
        <v>1071486</v>
      </c>
      <c r="AC483" s="185">
        <f t="shared" si="85"/>
        <v>128578.31999999999</v>
      </c>
      <c r="AD483" s="141">
        <v>0.12</v>
      </c>
      <c r="AE483" s="186">
        <f t="shared" si="86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87"/>
        <v>468573419.10712183</v>
      </c>
      <c r="AJ483" s="19">
        <f t="shared" si="88"/>
        <v>55829466.862621114</v>
      </c>
      <c r="AK483" s="20">
        <f t="shared" si="89"/>
        <v>0.11914774629983395</v>
      </c>
      <c r="AL483" s="17"/>
      <c r="AM483" s="17"/>
      <c r="AN483" s="17"/>
      <c r="AO483" s="17"/>
      <c r="AP483" s="28" t="str">
        <f t="shared" si="90"/>
        <v>CancelCancel</v>
      </c>
      <c r="AQ483" s="28" t="str">
        <f t="shared" si="91"/>
        <v>CancelCancelJPY</v>
      </c>
    </row>
    <row r="484" spans="1:43" s="12" customFormat="1">
      <c r="A484" s="195" t="s">
        <v>43</v>
      </c>
      <c r="B484" s="179">
        <v>2018</v>
      </c>
      <c r="C484" s="179">
        <v>3</v>
      </c>
      <c r="D484" s="39" t="str">
        <f t="shared" si="93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83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84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94"/>
        <v>28875000</v>
      </c>
      <c r="AA484" s="13">
        <v>7.2099999999999997E-2</v>
      </c>
      <c r="AB484" s="21">
        <f t="shared" si="92"/>
        <v>2081887.5</v>
      </c>
      <c r="AC484" s="185">
        <f t="shared" si="85"/>
        <v>249826.5</v>
      </c>
      <c r="AD484" s="141">
        <v>0.12</v>
      </c>
      <c r="AE484" s="186" t="str">
        <f t="shared" si="86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87"/>
        <v>468573419.10712183</v>
      </c>
      <c r="AJ484" s="19">
        <f t="shared" si="88"/>
        <v>55829466.862621114</v>
      </c>
      <c r="AK484" s="20">
        <f t="shared" si="89"/>
        <v>0.11914774629983395</v>
      </c>
      <c r="AL484" s="17"/>
      <c r="AM484" s="17"/>
      <c r="AN484" s="17"/>
      <c r="AO484" s="17"/>
      <c r="AP484" s="28" t="str">
        <f t="shared" si="90"/>
        <v>CancelCancel</v>
      </c>
      <c r="AQ484" s="28" t="str">
        <f t="shared" si="91"/>
        <v>CancelCancelJPY</v>
      </c>
    </row>
    <row r="485" spans="1:43" s="12" customFormat="1">
      <c r="A485" s="195" t="s">
        <v>43</v>
      </c>
      <c r="B485" s="179">
        <v>2018</v>
      </c>
      <c r="C485" s="179">
        <v>3</v>
      </c>
      <c r="D485" s="39" t="str">
        <f t="shared" si="93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83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84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94"/>
        <v>9098400</v>
      </c>
      <c r="AA485" s="13">
        <v>7.3200000000000001E-2</v>
      </c>
      <c r="AB485" s="21">
        <f t="shared" si="92"/>
        <v>666002.88</v>
      </c>
      <c r="AC485" s="185">
        <f t="shared" si="85"/>
        <v>79920.345600000001</v>
      </c>
      <c r="AD485" s="141">
        <v>0.12</v>
      </c>
      <c r="AE485" s="186">
        <f t="shared" si="86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87"/>
        <v>468573419.10712183</v>
      </c>
      <c r="AJ485" s="19">
        <f t="shared" si="88"/>
        <v>55829466.862621114</v>
      </c>
      <c r="AK485" s="20">
        <f t="shared" si="89"/>
        <v>0.11914774629983395</v>
      </c>
      <c r="AL485" s="17"/>
      <c r="AM485" s="17"/>
      <c r="AN485" s="17"/>
      <c r="AO485" s="17"/>
      <c r="AP485" s="28" t="str">
        <f t="shared" si="90"/>
        <v>CancelCancel</v>
      </c>
      <c r="AQ485" s="28" t="str">
        <f t="shared" si="91"/>
        <v>CancelCancelJPY</v>
      </c>
    </row>
    <row r="486" spans="1:43" s="12" customFormat="1">
      <c r="A486" s="195" t="s">
        <v>43</v>
      </c>
      <c r="B486" s="179">
        <v>2018</v>
      </c>
      <c r="C486" s="179">
        <v>3</v>
      </c>
      <c r="D486" s="39" t="str">
        <f t="shared" si="93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83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84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94"/>
        <v>18143760</v>
      </c>
      <c r="AA486" s="13">
        <v>7.3200000000000001E-2</v>
      </c>
      <c r="AB486" s="21">
        <f t="shared" si="92"/>
        <v>1328123.2320000001</v>
      </c>
      <c r="AC486" s="185">
        <f t="shared" si="85"/>
        <v>159374.78784</v>
      </c>
      <c r="AD486" s="141">
        <v>0.12</v>
      </c>
      <c r="AE486" s="186">
        <f t="shared" si="86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87"/>
        <v>468573419.10712183</v>
      </c>
      <c r="AJ486" s="19">
        <f t="shared" si="88"/>
        <v>55829466.862621114</v>
      </c>
      <c r="AK486" s="20">
        <f t="shared" si="89"/>
        <v>0.11914774629983395</v>
      </c>
      <c r="AL486" s="17"/>
      <c r="AM486" s="17"/>
      <c r="AN486" s="17"/>
      <c r="AO486" s="17"/>
      <c r="AP486" s="28" t="str">
        <f t="shared" si="90"/>
        <v>CancelCancel</v>
      </c>
      <c r="AQ486" s="28" t="str">
        <f t="shared" si="91"/>
        <v>CancelCancelJPY</v>
      </c>
    </row>
    <row r="487" spans="1:43" s="12" customFormat="1">
      <c r="A487" s="195" t="s">
        <v>43</v>
      </c>
      <c r="B487" s="179">
        <v>2018</v>
      </c>
      <c r="C487" s="179">
        <v>3</v>
      </c>
      <c r="D487" s="39" t="str">
        <f t="shared" si="93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83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84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94"/>
        <v>9625000</v>
      </c>
      <c r="AA487" s="13">
        <v>7.22E-2</v>
      </c>
      <c r="AB487" s="21">
        <f t="shared" si="92"/>
        <v>694925</v>
      </c>
      <c r="AC487" s="185">
        <f t="shared" si="85"/>
        <v>83391</v>
      </c>
      <c r="AD487" s="141">
        <v>0.12</v>
      </c>
      <c r="AE487" s="186" t="str">
        <f t="shared" si="86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87"/>
        <v>468573419.10712183</v>
      </c>
      <c r="AJ487" s="19">
        <f t="shared" si="88"/>
        <v>55829466.862621114</v>
      </c>
      <c r="AK487" s="20">
        <f t="shared" si="89"/>
        <v>0.11914774629983395</v>
      </c>
      <c r="AL487" s="17"/>
      <c r="AM487" s="17"/>
      <c r="AN487" s="17"/>
      <c r="AO487" s="17"/>
      <c r="AP487" s="28" t="str">
        <f t="shared" si="90"/>
        <v>CancelCancel</v>
      </c>
      <c r="AQ487" s="28" t="str">
        <f t="shared" si="91"/>
        <v>CancelCancelJPY</v>
      </c>
    </row>
    <row r="488" spans="1:43" s="12" customFormat="1">
      <c r="A488" s="195" t="s">
        <v>28</v>
      </c>
      <c r="B488" s="179">
        <v>2018</v>
      </c>
      <c r="C488" s="179">
        <v>5</v>
      </c>
      <c r="D488" s="39" t="str">
        <f t="shared" si="93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83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84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94"/>
        <v>15641700</v>
      </c>
      <c r="AA488" s="13">
        <v>7.3400000000000007E-2</v>
      </c>
      <c r="AB488" s="21">
        <f t="shared" si="92"/>
        <v>1148100.78</v>
      </c>
      <c r="AC488" s="185">
        <f t="shared" si="85"/>
        <v>137772.09359999999</v>
      </c>
      <c r="AD488" s="141">
        <v>0.12</v>
      </c>
      <c r="AE488" s="186">
        <f t="shared" si="86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87"/>
        <v>468573419.10712183</v>
      </c>
      <c r="AJ488" s="19">
        <f t="shared" si="88"/>
        <v>55829466.862621114</v>
      </c>
      <c r="AK488" s="20">
        <f t="shared" si="89"/>
        <v>0.11914774629983395</v>
      </c>
      <c r="AL488" s="17"/>
      <c r="AM488" s="17"/>
      <c r="AN488" s="17"/>
      <c r="AO488" s="17"/>
      <c r="AP488" s="28" t="str">
        <f t="shared" si="90"/>
        <v>CancelCancel</v>
      </c>
      <c r="AQ488" s="28" t="str">
        <f t="shared" si="91"/>
        <v>CancelCancelJPY</v>
      </c>
    </row>
    <row r="489" spans="1:43" s="12" customFormat="1">
      <c r="A489" s="195" t="s">
        <v>28</v>
      </c>
      <c r="B489" s="179">
        <v>2018</v>
      </c>
      <c r="C489" s="179">
        <v>5</v>
      </c>
      <c r="D489" s="39" t="str">
        <f t="shared" si="93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83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84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94"/>
        <v>15641700</v>
      </c>
      <c r="AA489" s="13">
        <v>7.3400000000000007E-2</v>
      </c>
      <c r="AB489" s="21">
        <f t="shared" si="92"/>
        <v>1148100.78</v>
      </c>
      <c r="AC489" s="185">
        <f t="shared" si="85"/>
        <v>137772.09359999999</v>
      </c>
      <c r="AD489" s="141">
        <v>0.12</v>
      </c>
      <c r="AE489" s="186">
        <f t="shared" si="86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87"/>
        <v>468573419.10712183</v>
      </c>
      <c r="AJ489" s="19">
        <f t="shared" si="88"/>
        <v>55829466.862621114</v>
      </c>
      <c r="AK489" s="20">
        <f t="shared" si="89"/>
        <v>0.11914774629983395</v>
      </c>
      <c r="AL489" s="17"/>
      <c r="AM489" s="17"/>
      <c r="AN489" s="17"/>
      <c r="AO489" s="17"/>
      <c r="AP489" s="28" t="str">
        <f t="shared" si="90"/>
        <v>CancelCancel</v>
      </c>
      <c r="AQ489" s="28" t="str">
        <f t="shared" si="91"/>
        <v>CancelCancelJPY</v>
      </c>
    </row>
    <row r="490" spans="1:43" s="12" customFormat="1">
      <c r="A490" s="195" t="s">
        <v>28</v>
      </c>
      <c r="B490" s="179">
        <v>2018</v>
      </c>
      <c r="C490" s="179">
        <v>5</v>
      </c>
      <c r="D490" s="39" t="str">
        <f t="shared" si="93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83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84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94"/>
        <v>40864000</v>
      </c>
      <c r="AA490" s="13">
        <v>7.3400000000000007E-2</v>
      </c>
      <c r="AB490" s="21">
        <f t="shared" si="92"/>
        <v>2999417.6</v>
      </c>
      <c r="AC490" s="185">
        <f t="shared" si="85"/>
        <v>359930.11200000002</v>
      </c>
      <c r="AD490" s="141">
        <v>0.12</v>
      </c>
      <c r="AE490" s="186">
        <f t="shared" si="86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87"/>
        <v>468573419.10712183</v>
      </c>
      <c r="AJ490" s="19">
        <f t="shared" si="88"/>
        <v>55829466.862621114</v>
      </c>
      <c r="AK490" s="20">
        <f t="shared" si="89"/>
        <v>0.11914774629983395</v>
      </c>
      <c r="AL490" s="17"/>
      <c r="AM490" s="17"/>
      <c r="AN490" s="17"/>
      <c r="AO490" s="17"/>
      <c r="AP490" s="28" t="str">
        <f t="shared" si="90"/>
        <v>CancelCancel</v>
      </c>
      <c r="AQ490" s="28" t="str">
        <f t="shared" si="91"/>
        <v>CancelCancelJPY</v>
      </c>
    </row>
    <row r="491" spans="1:43" s="12" customFormat="1">
      <c r="A491" s="195" t="s">
        <v>28</v>
      </c>
      <c r="B491" s="179">
        <v>2018</v>
      </c>
      <c r="C491" s="179">
        <v>5</v>
      </c>
      <c r="D491" s="39" t="str">
        <f t="shared" si="93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83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84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94"/>
        <v>95000000</v>
      </c>
      <c r="AA491" s="13">
        <v>7.0199999999999999E-2</v>
      </c>
      <c r="AB491" s="21">
        <f t="shared" si="92"/>
        <v>6669000</v>
      </c>
      <c r="AC491" s="185">
        <f t="shared" si="85"/>
        <v>800280</v>
      </c>
      <c r="AD491" s="141">
        <v>0.12</v>
      </c>
      <c r="AE491" s="186">
        <f t="shared" si="86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87"/>
        <v>468573419.10712183</v>
      </c>
      <c r="AJ491" s="19">
        <f t="shared" si="88"/>
        <v>55829466.862621114</v>
      </c>
      <c r="AK491" s="20">
        <f t="shared" si="89"/>
        <v>0.11914774629983395</v>
      </c>
      <c r="AL491" s="17"/>
      <c r="AM491" s="17"/>
      <c r="AN491" s="17"/>
      <c r="AO491" s="17"/>
      <c r="AP491" s="28" t="str">
        <f t="shared" si="90"/>
        <v>CancelCancel</v>
      </c>
      <c r="AQ491" s="28" t="str">
        <f t="shared" si="91"/>
        <v>CancelCancelJPY</v>
      </c>
    </row>
    <row r="492" spans="1:43" s="12" customFormat="1">
      <c r="A492" s="195" t="s">
        <v>28</v>
      </c>
      <c r="B492" s="179">
        <v>2018</v>
      </c>
      <c r="C492" s="179">
        <v>5</v>
      </c>
      <c r="D492" s="39" t="str">
        <f t="shared" si="93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83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84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94"/>
        <v>26300000</v>
      </c>
      <c r="AA492" s="13">
        <v>7.3400000000000007E-2</v>
      </c>
      <c r="AB492" s="21">
        <f t="shared" si="92"/>
        <v>1930420.0000000002</v>
      </c>
      <c r="AC492" s="185">
        <f t="shared" si="85"/>
        <v>231650.40000000002</v>
      </c>
      <c r="AD492" s="141">
        <v>0.12</v>
      </c>
      <c r="AE492" s="186">
        <f t="shared" si="86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87"/>
        <v>468573419.10712183</v>
      </c>
      <c r="AJ492" s="19">
        <f t="shared" si="88"/>
        <v>55829466.862621114</v>
      </c>
      <c r="AK492" s="20">
        <f t="shared" si="89"/>
        <v>0.11914774629983395</v>
      </c>
      <c r="AL492" s="17"/>
      <c r="AM492" s="17"/>
      <c r="AN492" s="17"/>
      <c r="AO492" s="17"/>
      <c r="AP492" s="28" t="str">
        <f t="shared" si="90"/>
        <v>CancelCancel</v>
      </c>
      <c r="AQ492" s="28" t="str">
        <f t="shared" si="91"/>
        <v>CancelCancelJPY</v>
      </c>
    </row>
    <row r="493" spans="1:43" s="12" customFormat="1">
      <c r="A493" s="195" t="s">
        <v>28</v>
      </c>
      <c r="B493" s="179">
        <v>2018</v>
      </c>
      <c r="C493" s="179">
        <v>11</v>
      </c>
      <c r="D493" s="39" t="str">
        <f t="shared" si="93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83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84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94"/>
        <v>8600000</v>
      </c>
      <c r="AA493" s="13">
        <v>6.2799999999999995E-2</v>
      </c>
      <c r="AB493" s="21">
        <f t="shared" si="92"/>
        <v>540080</v>
      </c>
      <c r="AC493" s="185">
        <f t="shared" si="85"/>
        <v>64809.599999999999</v>
      </c>
      <c r="AD493" s="141">
        <v>0.12</v>
      </c>
      <c r="AE493" s="186">
        <f t="shared" si="86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87"/>
        <v>468573419.10712183</v>
      </c>
      <c r="AJ493" s="19">
        <f t="shared" si="88"/>
        <v>55829466.862621114</v>
      </c>
      <c r="AK493" s="20">
        <f t="shared" si="89"/>
        <v>0.11914774629983395</v>
      </c>
      <c r="AL493" s="17"/>
      <c r="AM493" s="17"/>
      <c r="AN493" s="17"/>
      <c r="AO493" s="17"/>
      <c r="AP493" s="28" t="str">
        <f t="shared" si="90"/>
        <v>CancelCancel</v>
      </c>
      <c r="AQ493" s="28" t="str">
        <f t="shared" si="91"/>
        <v>CancelCancelJPY</v>
      </c>
    </row>
    <row r="494" spans="1:43" s="12" customFormat="1">
      <c r="A494" s="195" t="s">
        <v>28</v>
      </c>
      <c r="B494" s="179">
        <v>2018</v>
      </c>
      <c r="C494" s="179">
        <v>9</v>
      </c>
      <c r="D494" s="39" t="str">
        <f t="shared" si="93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83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84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94"/>
        <v>1570000</v>
      </c>
      <c r="AA494" s="13">
        <v>1.1399999999999999</v>
      </c>
      <c r="AB494" s="21">
        <f t="shared" si="92"/>
        <v>1789799.9999999998</v>
      </c>
      <c r="AC494" s="185">
        <f t="shared" si="85"/>
        <v>214775.99999999997</v>
      </c>
      <c r="AD494" s="141">
        <v>0.12</v>
      </c>
      <c r="AE494" s="186">
        <f t="shared" si="86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87"/>
        <v>468573419.10712183</v>
      </c>
      <c r="AJ494" s="19">
        <f t="shared" si="88"/>
        <v>55829466.862621114</v>
      </c>
      <c r="AK494" s="20">
        <f t="shared" si="89"/>
        <v>0.11914774629983395</v>
      </c>
      <c r="AL494" s="17"/>
      <c r="AM494" s="17"/>
      <c r="AN494" s="17"/>
      <c r="AO494" s="17"/>
      <c r="AP494" s="28" t="str">
        <f t="shared" si="90"/>
        <v>CancelCancel</v>
      </c>
      <c r="AQ494" s="28" t="str">
        <f t="shared" si="91"/>
        <v>CancelCancelRMB</v>
      </c>
    </row>
    <row r="495" spans="1:43" s="12" customFormat="1">
      <c r="A495" s="13" t="s">
        <v>34</v>
      </c>
      <c r="B495" s="179">
        <v>2019</v>
      </c>
      <c r="C495" s="179">
        <v>4</v>
      </c>
      <c r="D495" s="39" t="str">
        <f t="shared" si="93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83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84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94"/>
        <v>983879</v>
      </c>
      <c r="AA495" s="13">
        <v>1.1599999999999999</v>
      </c>
      <c r="AB495" s="21">
        <f t="shared" si="92"/>
        <v>1009999.6814159292</v>
      </c>
      <c r="AC495" s="185">
        <f t="shared" si="85"/>
        <v>112210.96460530974</v>
      </c>
      <c r="AD495" s="141">
        <v>0.1111</v>
      </c>
      <c r="AE495" s="186">
        <f t="shared" si="86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87"/>
        <v>32843736.557277884</v>
      </c>
      <c r="AJ495" s="19">
        <f t="shared" si="88"/>
        <v>3921470.6822663117</v>
      </c>
      <c r="AK495" s="20">
        <f t="shared" si="89"/>
        <v>0.11939782416131176</v>
      </c>
      <c r="AL495" s="17"/>
      <c r="AM495" s="17">
        <v>19</v>
      </c>
      <c r="AN495" s="17"/>
      <c r="AO495" s="17"/>
      <c r="AP495" s="28" t="str">
        <f t="shared" si="90"/>
        <v>20194</v>
      </c>
      <c r="AQ495" s="28" t="str">
        <f t="shared" si="91"/>
        <v>20194RMB</v>
      </c>
    </row>
    <row r="496" spans="1:43" s="12" customFormat="1">
      <c r="A496" s="13" t="s">
        <v>34</v>
      </c>
      <c r="B496" s="179">
        <v>2019</v>
      </c>
      <c r="C496" s="179">
        <v>4</v>
      </c>
      <c r="D496" s="39" t="str">
        <f t="shared" si="93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83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84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94"/>
        <v>2016465</v>
      </c>
      <c r="AA496" s="13">
        <v>1.1599999999999999</v>
      </c>
      <c r="AB496" s="21">
        <f t="shared" si="92"/>
        <v>2069999.4690265488</v>
      </c>
      <c r="AC496" s="185">
        <f t="shared" si="85"/>
        <v>229976.94100884959</v>
      </c>
      <c r="AD496" s="141">
        <v>0.1111</v>
      </c>
      <c r="AE496" s="186">
        <f t="shared" si="86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87"/>
        <v>32843736.557277884</v>
      </c>
      <c r="AJ496" s="19">
        <f t="shared" si="88"/>
        <v>3921470.6822663117</v>
      </c>
      <c r="AK496" s="20">
        <f t="shared" si="89"/>
        <v>0.11939782416131176</v>
      </c>
      <c r="AL496" s="17"/>
      <c r="AM496" s="17">
        <v>19</v>
      </c>
      <c r="AN496" s="17"/>
      <c r="AO496" s="17"/>
      <c r="AP496" s="28" t="str">
        <f t="shared" si="90"/>
        <v>20194</v>
      </c>
      <c r="AQ496" s="28" t="str">
        <f t="shared" si="91"/>
        <v>20194RMB</v>
      </c>
    </row>
    <row r="497" spans="1:43" s="12" customFormat="1">
      <c r="A497" s="13" t="s">
        <v>34</v>
      </c>
      <c r="B497" s="179">
        <v>2019</v>
      </c>
      <c r="C497" s="179">
        <v>4</v>
      </c>
      <c r="D497" s="39" t="str">
        <f t="shared" si="93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83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84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94"/>
        <v>2794040</v>
      </c>
      <c r="AA497" s="13">
        <v>1.1599999999999999</v>
      </c>
      <c r="AB497" s="21">
        <f t="shared" si="92"/>
        <v>2868218.0530973454</v>
      </c>
      <c r="AC497" s="185">
        <f t="shared" si="85"/>
        <v>289116.37975221244</v>
      </c>
      <c r="AD497" s="141">
        <v>0.1008</v>
      </c>
      <c r="AE497" s="186">
        <f t="shared" si="86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87"/>
        <v>32843736.557277884</v>
      </c>
      <c r="AJ497" s="19">
        <f t="shared" si="88"/>
        <v>3921470.6822663117</v>
      </c>
      <c r="AK497" s="20">
        <f t="shared" si="89"/>
        <v>0.11939782416131176</v>
      </c>
      <c r="AL497" s="17"/>
      <c r="AM497" s="17"/>
      <c r="AN497" s="17"/>
      <c r="AO497" s="17"/>
      <c r="AP497" s="28" t="str">
        <f t="shared" si="90"/>
        <v>20194</v>
      </c>
      <c r="AQ497" s="28" t="str">
        <f t="shared" si="91"/>
        <v>20194RMB</v>
      </c>
    </row>
    <row r="498" spans="1:43" s="12" customFormat="1">
      <c r="A498" s="13" t="s">
        <v>34</v>
      </c>
      <c r="B498" s="179">
        <v>2019</v>
      </c>
      <c r="C498" s="179">
        <v>4</v>
      </c>
      <c r="D498" s="39" t="str">
        <f t="shared" si="93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83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84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94"/>
        <v>8920000</v>
      </c>
      <c r="AA498" s="13">
        <v>7.2300000000000003E-2</v>
      </c>
      <c r="AB498" s="21">
        <f t="shared" si="92"/>
        <v>644916</v>
      </c>
      <c r="AC498" s="185">
        <f t="shared" si="85"/>
        <v>85193.403599999991</v>
      </c>
      <c r="AD498" s="141">
        <v>0.1321</v>
      </c>
      <c r="AE498" s="186">
        <f t="shared" si="86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87"/>
        <v>32843736.557277884</v>
      </c>
      <c r="AJ498" s="19">
        <f t="shared" si="88"/>
        <v>3921470.6822663117</v>
      </c>
      <c r="AK498" s="20">
        <f t="shared" si="89"/>
        <v>0.11939782416131176</v>
      </c>
      <c r="AL498" s="17"/>
      <c r="AM498" s="17"/>
      <c r="AN498" s="17"/>
      <c r="AO498" s="17"/>
      <c r="AP498" s="28" t="str">
        <f t="shared" si="90"/>
        <v>20194</v>
      </c>
      <c r="AQ498" s="28" t="str">
        <f t="shared" si="91"/>
        <v>20194JPY</v>
      </c>
    </row>
    <row r="499" spans="1:43" s="12" customFormat="1">
      <c r="A499" s="13" t="s">
        <v>34</v>
      </c>
      <c r="B499" s="179">
        <v>2019</v>
      </c>
      <c r="C499" s="179">
        <v>4</v>
      </c>
      <c r="D499" s="39" t="str">
        <f t="shared" si="93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83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84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94"/>
        <v>9500000</v>
      </c>
      <c r="AA499" s="13">
        <v>7.2300000000000003E-2</v>
      </c>
      <c r="AB499" s="21">
        <f t="shared" si="92"/>
        <v>686850</v>
      </c>
      <c r="AC499" s="185">
        <f t="shared" si="85"/>
        <v>71638.455000000002</v>
      </c>
      <c r="AD499" s="141">
        <v>0.1043</v>
      </c>
      <c r="AE499" s="186">
        <f t="shared" si="86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87"/>
        <v>32843736.557277884</v>
      </c>
      <c r="AJ499" s="19">
        <f t="shared" si="88"/>
        <v>3921470.6822663117</v>
      </c>
      <c r="AK499" s="20">
        <f t="shared" si="89"/>
        <v>0.11939782416131176</v>
      </c>
      <c r="AL499" s="17"/>
      <c r="AM499" s="17"/>
      <c r="AN499" s="17"/>
      <c r="AO499" s="17"/>
      <c r="AP499" s="28" t="str">
        <f t="shared" si="90"/>
        <v>20194</v>
      </c>
      <c r="AQ499" s="28" t="str">
        <f t="shared" si="91"/>
        <v>20194JPY</v>
      </c>
    </row>
    <row r="500" spans="1:43" s="12" customFormat="1">
      <c r="A500" s="13" t="s">
        <v>34</v>
      </c>
      <c r="B500" s="179">
        <v>2019</v>
      </c>
      <c r="C500" s="179">
        <v>4</v>
      </c>
      <c r="D500" s="39" t="str">
        <f t="shared" si="93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83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84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94"/>
        <v>11110000</v>
      </c>
      <c r="AA500" s="13">
        <v>7.2300000000000003E-2</v>
      </c>
      <c r="AB500" s="21">
        <f t="shared" si="92"/>
        <v>803253</v>
      </c>
      <c r="AC500" s="185">
        <f t="shared" si="85"/>
        <v>133500.64859999999</v>
      </c>
      <c r="AD500" s="141">
        <v>0.16619999999999999</v>
      </c>
      <c r="AE500" s="186">
        <f t="shared" si="86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87"/>
        <v>32843736.557277884</v>
      </c>
      <c r="AJ500" s="19">
        <f t="shared" si="88"/>
        <v>3921470.6822663117</v>
      </c>
      <c r="AK500" s="20">
        <f t="shared" si="89"/>
        <v>0.11939782416131176</v>
      </c>
      <c r="AL500" s="17"/>
      <c r="AM500" s="17"/>
      <c r="AN500" s="17"/>
      <c r="AO500" s="17"/>
      <c r="AP500" s="28" t="str">
        <f t="shared" si="90"/>
        <v>20194</v>
      </c>
      <c r="AQ500" s="28" t="str">
        <f t="shared" si="91"/>
        <v>20194JPY</v>
      </c>
    </row>
    <row r="501" spans="1:43" s="12" customFormat="1">
      <c r="A501" s="13" t="s">
        <v>28</v>
      </c>
      <c r="B501" s="179">
        <v>2019</v>
      </c>
      <c r="C501" s="179">
        <v>1</v>
      </c>
      <c r="D501" s="39" t="str">
        <f t="shared" si="93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83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84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94"/>
        <v>621000</v>
      </c>
      <c r="AA501" s="13">
        <v>1.1599999999999999</v>
      </c>
      <c r="AB501" s="21">
        <f t="shared" si="92"/>
        <v>720360</v>
      </c>
      <c r="AC501" s="185">
        <f t="shared" si="85"/>
        <v>67281.623999999996</v>
      </c>
      <c r="AD501" s="141">
        <v>9.3399999999999997E-2</v>
      </c>
      <c r="AE501" s="186">
        <f t="shared" si="86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87"/>
        <v>32843736.557277884</v>
      </c>
      <c r="AJ501" s="19">
        <f t="shared" si="88"/>
        <v>3921470.6822663117</v>
      </c>
      <c r="AK501" s="20">
        <f t="shared" si="89"/>
        <v>0.11939782416131176</v>
      </c>
      <c r="AL501" s="17"/>
      <c r="AM501" s="17"/>
      <c r="AN501" s="17"/>
      <c r="AO501" s="17"/>
      <c r="AP501" s="28" t="str">
        <f t="shared" si="90"/>
        <v>20194</v>
      </c>
      <c r="AQ501" s="28" t="str">
        <f t="shared" si="91"/>
        <v>20194RMB</v>
      </c>
    </row>
    <row r="502" spans="1:43" s="12" customFormat="1">
      <c r="A502" s="13" t="s">
        <v>28</v>
      </c>
      <c r="B502" s="179">
        <v>2019</v>
      </c>
      <c r="C502" s="179">
        <v>1</v>
      </c>
      <c r="D502" s="39" t="str">
        <f t="shared" si="93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83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84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94"/>
        <v>552000</v>
      </c>
      <c r="AA502" s="13">
        <v>1.1599999999999999</v>
      </c>
      <c r="AB502" s="21">
        <f t="shared" si="92"/>
        <v>640320</v>
      </c>
      <c r="AC502" s="185">
        <f t="shared" si="85"/>
        <v>59805.887999999999</v>
      </c>
      <c r="AD502" s="141">
        <v>9.3399999999999997E-2</v>
      </c>
      <c r="AE502" s="186">
        <f t="shared" si="86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87"/>
        <v>32843736.557277884</v>
      </c>
      <c r="AJ502" s="19">
        <f t="shared" si="88"/>
        <v>3921470.6822663117</v>
      </c>
      <c r="AK502" s="20">
        <f t="shared" si="89"/>
        <v>0.11939782416131176</v>
      </c>
      <c r="AL502" s="17"/>
      <c r="AM502" s="17"/>
      <c r="AN502" s="17"/>
      <c r="AO502" s="17"/>
      <c r="AP502" s="28" t="str">
        <f t="shared" si="90"/>
        <v>20194</v>
      </c>
      <c r="AQ502" s="28" t="str">
        <f t="shared" si="91"/>
        <v>20194RMB</v>
      </c>
    </row>
    <row r="503" spans="1:43" s="12" customFormat="1">
      <c r="A503" s="13" t="s">
        <v>28</v>
      </c>
      <c r="B503" s="179">
        <v>2019</v>
      </c>
      <c r="C503" s="179">
        <v>1</v>
      </c>
      <c r="D503" s="39" t="str">
        <f t="shared" si="93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83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84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94"/>
        <v>552000</v>
      </c>
      <c r="AA503" s="13">
        <v>1.1599999999999999</v>
      </c>
      <c r="AB503" s="21">
        <f t="shared" si="92"/>
        <v>640320</v>
      </c>
      <c r="AC503" s="185">
        <f t="shared" si="85"/>
        <v>59805.887999999999</v>
      </c>
      <c r="AD503" s="141">
        <v>9.3399999999999997E-2</v>
      </c>
      <c r="AE503" s="186">
        <f t="shared" si="86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87"/>
        <v>32843736.557277884</v>
      </c>
      <c r="AJ503" s="19">
        <f t="shared" si="88"/>
        <v>3921470.6822663117</v>
      </c>
      <c r="AK503" s="20">
        <f t="shared" si="89"/>
        <v>0.11939782416131176</v>
      </c>
      <c r="AL503" s="17"/>
      <c r="AM503" s="17"/>
      <c r="AN503" s="17"/>
      <c r="AO503" s="17"/>
      <c r="AP503" s="28" t="str">
        <f t="shared" si="90"/>
        <v>20194</v>
      </c>
      <c r="AQ503" s="28" t="str">
        <f t="shared" si="91"/>
        <v>20194RMB</v>
      </c>
    </row>
    <row r="504" spans="1:43" s="12" customFormat="1">
      <c r="A504" s="13" t="s">
        <v>34</v>
      </c>
      <c r="B504" s="179">
        <v>2019</v>
      </c>
      <c r="C504" s="179">
        <v>4</v>
      </c>
      <c r="D504" s="39" t="str">
        <f t="shared" si="93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83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84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94"/>
        <v>16500000</v>
      </c>
      <c r="AA504" s="13">
        <v>7.2300000000000003E-2</v>
      </c>
      <c r="AB504" s="21">
        <f t="shared" si="92"/>
        <v>1192950</v>
      </c>
      <c r="AC504" s="185">
        <f t="shared" si="85"/>
        <v>144346.94999999998</v>
      </c>
      <c r="AD504" s="141">
        <v>0.121</v>
      </c>
      <c r="AE504" s="186">
        <f t="shared" si="86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87"/>
        <v>32843736.557277884</v>
      </c>
      <c r="AJ504" s="19">
        <f t="shared" si="88"/>
        <v>3921470.6822663117</v>
      </c>
      <c r="AK504" s="20">
        <f t="shared" si="89"/>
        <v>0.11939782416131176</v>
      </c>
      <c r="AL504" s="17"/>
      <c r="AM504" s="17"/>
      <c r="AN504" s="17"/>
      <c r="AO504" s="17"/>
      <c r="AP504" s="28" t="str">
        <f t="shared" si="90"/>
        <v>20194</v>
      </c>
      <c r="AQ504" s="28" t="str">
        <f t="shared" si="91"/>
        <v>20194JPY</v>
      </c>
    </row>
    <row r="505" spans="1:43" s="12" customFormat="1">
      <c r="A505" s="13" t="s">
        <v>34</v>
      </c>
      <c r="B505" s="179">
        <v>2019</v>
      </c>
      <c r="C505" s="179">
        <v>4</v>
      </c>
      <c r="D505" s="39" t="str">
        <f t="shared" si="93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83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84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94"/>
        <v>14000876</v>
      </c>
      <c r="AA505" s="13">
        <v>7.2300000000000003E-2</v>
      </c>
      <c r="AB505" s="21">
        <f t="shared" si="92"/>
        <v>1012263.3348000001</v>
      </c>
      <c r="AC505" s="185">
        <f t="shared" si="85"/>
        <v>112766.13549672</v>
      </c>
      <c r="AD505" s="141">
        <v>0.1114</v>
      </c>
      <c r="AE505" s="186">
        <f t="shared" si="86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87"/>
        <v>32843736.557277884</v>
      </c>
      <c r="AJ505" s="19">
        <f t="shared" si="88"/>
        <v>3921470.6822663117</v>
      </c>
      <c r="AK505" s="20">
        <f t="shared" si="89"/>
        <v>0.11939782416131176</v>
      </c>
      <c r="AL505" s="17"/>
      <c r="AM505" s="17"/>
      <c r="AN505" s="17"/>
      <c r="AO505" s="17"/>
      <c r="AP505" s="28" t="str">
        <f t="shared" si="90"/>
        <v>20194</v>
      </c>
      <c r="AQ505" s="28" t="str">
        <f t="shared" si="91"/>
        <v>20194JPY</v>
      </c>
    </row>
    <row r="506" spans="1:43" s="12" customFormat="1">
      <c r="A506" s="13" t="s">
        <v>34</v>
      </c>
      <c r="B506" s="179">
        <v>2019</v>
      </c>
      <c r="C506" s="179">
        <v>4</v>
      </c>
      <c r="D506" s="39" t="str">
        <f t="shared" si="93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83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84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94"/>
        <v>8603500</v>
      </c>
      <c r="AA506" s="13">
        <v>7.2300000000000003E-2</v>
      </c>
      <c r="AB506" s="21">
        <f t="shared" si="92"/>
        <v>622033.05000000005</v>
      </c>
      <c r="AC506" s="185">
        <f t="shared" si="85"/>
        <v>69294.481769999999</v>
      </c>
      <c r="AD506" s="141">
        <v>0.1114</v>
      </c>
      <c r="AE506" s="186">
        <f t="shared" si="86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87"/>
        <v>32843736.557277884</v>
      </c>
      <c r="AJ506" s="19">
        <f t="shared" si="88"/>
        <v>3921470.6822663117</v>
      </c>
      <c r="AK506" s="20">
        <f t="shared" si="89"/>
        <v>0.11939782416131176</v>
      </c>
      <c r="AL506" s="17"/>
      <c r="AM506" s="17"/>
      <c r="AN506" s="17"/>
      <c r="AO506" s="17"/>
      <c r="AP506" s="28" t="str">
        <f t="shared" si="90"/>
        <v>20194</v>
      </c>
      <c r="AQ506" s="28" t="str">
        <f t="shared" si="91"/>
        <v>20194JPY</v>
      </c>
    </row>
    <row r="507" spans="1:43" s="12" customFormat="1">
      <c r="A507" s="13" t="s">
        <v>34</v>
      </c>
      <c r="B507" s="179">
        <v>2019</v>
      </c>
      <c r="C507" s="179">
        <v>4</v>
      </c>
      <c r="D507" s="39" t="str">
        <f t="shared" si="93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83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84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94"/>
        <v>8603500</v>
      </c>
      <c r="AA507" s="13">
        <v>7.2300000000000003E-2</v>
      </c>
      <c r="AB507" s="21">
        <f t="shared" si="92"/>
        <v>622033.05000000005</v>
      </c>
      <c r="AC507" s="185">
        <f t="shared" si="85"/>
        <v>69294.481769999999</v>
      </c>
      <c r="AD507" s="141">
        <v>0.1114</v>
      </c>
      <c r="AE507" s="186">
        <f t="shared" si="86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87"/>
        <v>32843736.557277884</v>
      </c>
      <c r="AJ507" s="19">
        <f t="shared" si="88"/>
        <v>3921470.6822663117</v>
      </c>
      <c r="AK507" s="20">
        <f t="shared" si="89"/>
        <v>0.11939782416131176</v>
      </c>
      <c r="AL507" s="17"/>
      <c r="AM507" s="17"/>
      <c r="AN507" s="17"/>
      <c r="AO507" s="17"/>
      <c r="AP507" s="28" t="str">
        <f t="shared" si="90"/>
        <v>20194</v>
      </c>
      <c r="AQ507" s="28" t="str">
        <f t="shared" si="91"/>
        <v>20194JPY</v>
      </c>
    </row>
    <row r="508" spans="1:43" s="12" customFormat="1">
      <c r="A508" s="13" t="s">
        <v>34</v>
      </c>
      <c r="B508" s="179">
        <v>2019</v>
      </c>
      <c r="C508" s="179">
        <v>4</v>
      </c>
      <c r="D508" s="39" t="str">
        <f t="shared" si="93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83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84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94"/>
        <v>15920000</v>
      </c>
      <c r="AA508" s="13">
        <v>7.2300000000000003E-2</v>
      </c>
      <c r="AB508" s="21">
        <f t="shared" si="92"/>
        <v>1151016</v>
      </c>
      <c r="AC508" s="185">
        <f t="shared" si="85"/>
        <v>154466.34720000002</v>
      </c>
      <c r="AD508" s="141">
        <v>0.13420000000000001</v>
      </c>
      <c r="AE508" s="186">
        <f t="shared" si="86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87"/>
        <v>32843736.557277884</v>
      </c>
      <c r="AJ508" s="19">
        <f t="shared" si="88"/>
        <v>3921470.6822663117</v>
      </c>
      <c r="AK508" s="20">
        <f t="shared" si="89"/>
        <v>0.11939782416131176</v>
      </c>
      <c r="AL508" s="17"/>
      <c r="AM508" s="17"/>
      <c r="AN508" s="17"/>
      <c r="AO508" s="17"/>
      <c r="AP508" s="28" t="str">
        <f t="shared" si="90"/>
        <v>20194</v>
      </c>
      <c r="AQ508" s="28" t="str">
        <f t="shared" si="91"/>
        <v>20194JPY</v>
      </c>
    </row>
    <row r="509" spans="1:43" s="12" customFormat="1">
      <c r="A509" s="13" t="s">
        <v>34</v>
      </c>
      <c r="B509" s="179">
        <v>2019</v>
      </c>
      <c r="C509" s="179">
        <v>4</v>
      </c>
      <c r="D509" s="39" t="str">
        <f t="shared" si="93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83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84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94"/>
        <v>1000000</v>
      </c>
      <c r="AA509" s="13">
        <v>1.1599999999999999</v>
      </c>
      <c r="AB509" s="21">
        <f t="shared" si="92"/>
        <v>1026548.6725663717</v>
      </c>
      <c r="AC509" s="185">
        <f t="shared" si="85"/>
        <v>102860.17699115045</v>
      </c>
      <c r="AD509" s="141">
        <v>0.1002</v>
      </c>
      <c r="AE509" s="186">
        <f t="shared" si="86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87"/>
        <v>32843736.557277884</v>
      </c>
      <c r="AJ509" s="19">
        <f t="shared" si="88"/>
        <v>3921470.6822663117</v>
      </c>
      <c r="AK509" s="20">
        <f t="shared" si="89"/>
        <v>0.11939782416131176</v>
      </c>
      <c r="AL509" s="17"/>
      <c r="AM509" s="17"/>
      <c r="AN509" s="17"/>
      <c r="AO509" s="17"/>
      <c r="AP509" s="28" t="str">
        <f t="shared" si="90"/>
        <v>20194</v>
      </c>
      <c r="AQ509" s="28" t="str">
        <f t="shared" si="91"/>
        <v>20194RMB</v>
      </c>
    </row>
    <row r="510" spans="1:43" s="12" customFormat="1">
      <c r="A510" s="13" t="s">
        <v>34</v>
      </c>
      <c r="B510" s="179">
        <v>2019</v>
      </c>
      <c r="C510" s="179">
        <v>4</v>
      </c>
      <c r="D510" s="39" t="str">
        <f t="shared" si="93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83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84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94"/>
        <v>730000</v>
      </c>
      <c r="AA510" s="13">
        <v>1.1599999999999999</v>
      </c>
      <c r="AB510" s="21">
        <f t="shared" si="92"/>
        <v>749380.53097345133</v>
      </c>
      <c r="AC510" s="185">
        <f t="shared" si="85"/>
        <v>75087.929203539825</v>
      </c>
      <c r="AD510" s="141">
        <v>0.1002</v>
      </c>
      <c r="AE510" s="186">
        <f t="shared" si="86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87"/>
        <v>32843736.557277884</v>
      </c>
      <c r="AJ510" s="19">
        <f t="shared" si="88"/>
        <v>3921470.6822663117</v>
      </c>
      <c r="AK510" s="20">
        <f t="shared" si="89"/>
        <v>0.11939782416131176</v>
      </c>
      <c r="AL510" s="17"/>
      <c r="AM510" s="17"/>
      <c r="AN510" s="17"/>
      <c r="AO510" s="17"/>
      <c r="AP510" s="28" t="str">
        <f t="shared" si="90"/>
        <v>20194</v>
      </c>
      <c r="AQ510" s="28" t="str">
        <f t="shared" si="91"/>
        <v>20194RMB</v>
      </c>
    </row>
    <row r="511" spans="1:43" s="12" customFormat="1">
      <c r="A511" s="13" t="s">
        <v>28</v>
      </c>
      <c r="B511" s="179">
        <v>2019</v>
      </c>
      <c r="C511" s="179">
        <v>3</v>
      </c>
      <c r="D511" s="39" t="str">
        <f t="shared" si="93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83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84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94"/>
        <v>681896.55</v>
      </c>
      <c r="AA511" s="13">
        <v>1.1599999999999999</v>
      </c>
      <c r="AB511" s="21">
        <f t="shared" si="92"/>
        <v>699999.99823008862</v>
      </c>
      <c r="AC511" s="185">
        <f t="shared" si="85"/>
        <v>73429.99981433629</v>
      </c>
      <c r="AD511" s="141">
        <v>0.10489999999999999</v>
      </c>
      <c r="AE511" s="186">
        <f t="shared" si="86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87"/>
        <v>32843736.557277884</v>
      </c>
      <c r="AJ511" s="19">
        <f t="shared" si="88"/>
        <v>3921470.6822663117</v>
      </c>
      <c r="AK511" s="20">
        <f t="shared" si="89"/>
        <v>0.11939782416131176</v>
      </c>
      <c r="AL511" s="17"/>
      <c r="AM511" s="17"/>
      <c r="AN511" s="17"/>
      <c r="AO511" s="17"/>
      <c r="AP511" s="28" t="str">
        <f t="shared" si="90"/>
        <v>20194</v>
      </c>
      <c r="AQ511" s="28" t="str">
        <f t="shared" si="91"/>
        <v>20194RMB</v>
      </c>
    </row>
    <row r="512" spans="1:43" s="12" customFormat="1">
      <c r="A512" s="13" t="s">
        <v>28</v>
      </c>
      <c r="B512" s="179">
        <v>2019</v>
      </c>
      <c r="C512" s="179">
        <v>3</v>
      </c>
      <c r="D512" s="39" t="str">
        <f t="shared" si="93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83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84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94"/>
        <v>750086.21</v>
      </c>
      <c r="AA512" s="13">
        <v>1.1599999999999999</v>
      </c>
      <c r="AB512" s="21">
        <f t="shared" si="92"/>
        <v>770000.00318584079</v>
      </c>
      <c r="AC512" s="185">
        <f t="shared" si="85"/>
        <v>80773.000334194687</v>
      </c>
      <c r="AD512" s="141">
        <v>0.10489999999999999</v>
      </c>
      <c r="AE512" s="186">
        <f t="shared" si="86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87"/>
        <v>32843736.557277884</v>
      </c>
      <c r="AJ512" s="19">
        <f t="shared" si="88"/>
        <v>3921470.6822663117</v>
      </c>
      <c r="AK512" s="20">
        <f t="shared" si="89"/>
        <v>0.11939782416131176</v>
      </c>
      <c r="AL512" s="17"/>
      <c r="AM512" s="17"/>
      <c r="AN512" s="17"/>
      <c r="AO512" s="17"/>
      <c r="AP512" s="28" t="str">
        <f t="shared" si="90"/>
        <v>20194</v>
      </c>
      <c r="AQ512" s="28" t="str">
        <f t="shared" si="91"/>
        <v>20194RMB</v>
      </c>
    </row>
    <row r="513" spans="1:43" s="12" customFormat="1">
      <c r="A513" s="13" t="s">
        <v>28</v>
      </c>
      <c r="B513" s="179">
        <v>2019</v>
      </c>
      <c r="C513" s="179">
        <v>3</v>
      </c>
      <c r="D513" s="39" t="str">
        <f t="shared" si="93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83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84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94"/>
        <v>2590000</v>
      </c>
      <c r="AA513" s="13">
        <v>1.1599999999999999</v>
      </c>
      <c r="AB513" s="21">
        <f t="shared" si="92"/>
        <v>2658761.0619469029</v>
      </c>
      <c r="AC513" s="185">
        <f t="shared" si="85"/>
        <v>214562.01769911504</v>
      </c>
      <c r="AD513" s="141">
        <v>8.0699999999999994E-2</v>
      </c>
      <c r="AE513" s="186">
        <f t="shared" si="86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87"/>
        <v>32843736.557277884</v>
      </c>
      <c r="AJ513" s="19">
        <f t="shared" si="88"/>
        <v>3921470.6822663117</v>
      </c>
      <c r="AK513" s="20">
        <f t="shared" si="89"/>
        <v>0.11939782416131176</v>
      </c>
      <c r="AL513" s="17"/>
      <c r="AM513" s="17"/>
      <c r="AN513" s="17"/>
      <c r="AO513" s="17"/>
      <c r="AP513" s="28" t="str">
        <f t="shared" si="90"/>
        <v>20194</v>
      </c>
      <c r="AQ513" s="28" t="str">
        <f t="shared" si="91"/>
        <v>20194RMB</v>
      </c>
    </row>
    <row r="514" spans="1:43" s="12" customFormat="1">
      <c r="A514" s="13" t="s">
        <v>28</v>
      </c>
      <c r="B514" s="179">
        <v>2019</v>
      </c>
      <c r="C514" s="179">
        <v>3</v>
      </c>
      <c r="D514" s="39" t="str">
        <f t="shared" si="93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96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94"/>
        <v>13000000</v>
      </c>
      <c r="AA514" s="13">
        <v>7.2300000000000003E-2</v>
      </c>
      <c r="AB514" s="21">
        <f t="shared" si="92"/>
        <v>939900</v>
      </c>
      <c r="AC514" s="185">
        <f t="shared" ref="AC514:AC577" si="97">IF(R514&lt;&gt;"",AB514*AD514,"")</f>
        <v>150947.94</v>
      </c>
      <c r="AD514" s="141">
        <v>0.16059999999999999</v>
      </c>
      <c r="AE514" s="186">
        <f t="shared" ref="AE514:AE577" si="98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99">IF(P514="C66 SERVICE","",SUMIFS(AB:AB,F:F,F514,G:G,G514,E:E,E514))</f>
        <v>32843736.557277884</v>
      </c>
      <c r="AJ514" s="19">
        <f t="shared" ref="AJ514:AJ577" si="100">IF(P514="C66 SERVICE","",SUMIFS(AC:AC,F:F,F514,G:G,G514,E:E,E514))</f>
        <v>3921470.6822663117</v>
      </c>
      <c r="AK514" s="20">
        <f t="shared" ref="AK514:AK577" si="101">IF(AJ514&gt;0,AJ514/AI514,"")</f>
        <v>0.11939782416131176</v>
      </c>
      <c r="AL514" s="17"/>
      <c r="AM514" s="17"/>
      <c r="AN514" s="17"/>
      <c r="AO514" s="17"/>
      <c r="AP514" s="28" t="str">
        <f t="shared" ref="AP514:AP577" si="102">IF(F514="","",F514&amp;G514)</f>
        <v>20194</v>
      </c>
      <c r="AQ514" s="28" t="str">
        <f t="shared" ref="AQ514:AQ577" si="103">IF(W514="","",F514&amp;G514&amp;W514)</f>
        <v>20194JPY</v>
      </c>
    </row>
    <row r="515" spans="1:43" s="12" customFormat="1">
      <c r="A515" s="13" t="s">
        <v>28</v>
      </c>
      <c r="B515" s="179">
        <v>2019</v>
      </c>
      <c r="C515" s="179">
        <v>3</v>
      </c>
      <c r="D515" s="39" t="str">
        <f t="shared" si="93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95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96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94"/>
        <v>15000000</v>
      </c>
      <c r="AA515" s="13">
        <v>7.2300000000000003E-2</v>
      </c>
      <c r="AB515" s="21">
        <f t="shared" si="92"/>
        <v>1084500</v>
      </c>
      <c r="AC515" s="185">
        <f t="shared" si="97"/>
        <v>151613.1</v>
      </c>
      <c r="AD515" s="141">
        <v>0.13980000000000001</v>
      </c>
      <c r="AE515" s="186">
        <f t="shared" si="98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99"/>
        <v>32843736.557277884</v>
      </c>
      <c r="AJ515" s="19">
        <f t="shared" si="100"/>
        <v>3921470.6822663117</v>
      </c>
      <c r="AK515" s="20">
        <f t="shared" si="101"/>
        <v>0.11939782416131176</v>
      </c>
      <c r="AL515" s="17"/>
      <c r="AM515" s="17"/>
      <c r="AN515" s="17"/>
      <c r="AO515" s="17"/>
      <c r="AP515" s="28" t="str">
        <f t="shared" si="102"/>
        <v>20194</v>
      </c>
      <c r="AQ515" s="28" t="str">
        <f t="shared" si="103"/>
        <v>20194JPY</v>
      </c>
    </row>
    <row r="516" spans="1:43" s="12" customFormat="1">
      <c r="A516" s="13" t="s">
        <v>28</v>
      </c>
      <c r="B516" s="179">
        <v>2019</v>
      </c>
      <c r="C516" s="179">
        <v>3</v>
      </c>
      <c r="D516" s="39" t="str">
        <f t="shared" si="93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95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96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94"/>
        <v>12000000</v>
      </c>
      <c r="AA516" s="13">
        <v>7.2300000000000003E-2</v>
      </c>
      <c r="AB516" s="21">
        <f t="shared" si="92"/>
        <v>867600</v>
      </c>
      <c r="AC516" s="185">
        <f t="shared" si="97"/>
        <v>121290.48000000001</v>
      </c>
      <c r="AD516" s="141">
        <v>0.13980000000000001</v>
      </c>
      <c r="AE516" s="186">
        <f t="shared" si="98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99"/>
        <v>32843736.557277884</v>
      </c>
      <c r="AJ516" s="19">
        <f t="shared" si="100"/>
        <v>3921470.6822663117</v>
      </c>
      <c r="AK516" s="20">
        <f t="shared" si="101"/>
        <v>0.11939782416131176</v>
      </c>
      <c r="AL516" s="17"/>
      <c r="AM516" s="17"/>
      <c r="AN516" s="17"/>
      <c r="AO516" s="17"/>
      <c r="AP516" s="28" t="str">
        <f t="shared" si="102"/>
        <v>20194</v>
      </c>
      <c r="AQ516" s="28" t="str">
        <f t="shared" si="103"/>
        <v>20194JPY</v>
      </c>
    </row>
    <row r="517" spans="1:43" s="12" customFormat="1">
      <c r="A517" s="13" t="s">
        <v>28</v>
      </c>
      <c r="B517" s="179">
        <v>2019</v>
      </c>
      <c r="C517" s="179">
        <v>3</v>
      </c>
      <c r="D517" s="39" t="str">
        <f t="shared" si="93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95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96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94"/>
        <v>10000000</v>
      </c>
      <c r="AA517" s="13">
        <v>7.2300000000000003E-2</v>
      </c>
      <c r="AB517" s="21">
        <f t="shared" si="92"/>
        <v>723000</v>
      </c>
      <c r="AC517" s="185">
        <f t="shared" si="97"/>
        <v>97460.400000000009</v>
      </c>
      <c r="AD517" s="141">
        <v>0.1348</v>
      </c>
      <c r="AE517" s="186">
        <f t="shared" si="98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99"/>
        <v>32843736.557277884</v>
      </c>
      <c r="AJ517" s="19">
        <f t="shared" si="100"/>
        <v>3921470.6822663117</v>
      </c>
      <c r="AK517" s="20">
        <f t="shared" si="101"/>
        <v>0.11939782416131176</v>
      </c>
      <c r="AL517" s="17"/>
      <c r="AM517" s="17"/>
      <c r="AN517" s="17"/>
      <c r="AO517" s="17"/>
      <c r="AP517" s="28" t="str">
        <f t="shared" si="102"/>
        <v>20194</v>
      </c>
      <c r="AQ517" s="28" t="str">
        <f t="shared" si="103"/>
        <v>20194JPY</v>
      </c>
    </row>
    <row r="518" spans="1:43" s="12" customFormat="1">
      <c r="A518" s="13" t="s">
        <v>28</v>
      </c>
      <c r="B518" s="179">
        <v>2019</v>
      </c>
      <c r="C518" s="179">
        <v>3</v>
      </c>
      <c r="D518" s="39" t="str">
        <f t="shared" si="93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95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96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94"/>
        <v>13000000</v>
      </c>
      <c r="AA518" s="13">
        <v>7.2300000000000003E-2</v>
      </c>
      <c r="AB518" s="21">
        <f t="shared" si="92"/>
        <v>939900</v>
      </c>
      <c r="AC518" s="185">
        <f t="shared" si="97"/>
        <v>126698.52</v>
      </c>
      <c r="AD518" s="141">
        <v>0.1348</v>
      </c>
      <c r="AE518" s="186">
        <f t="shared" si="98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99"/>
        <v>32843736.557277884</v>
      </c>
      <c r="AJ518" s="19">
        <f t="shared" si="100"/>
        <v>3921470.6822663117</v>
      </c>
      <c r="AK518" s="20">
        <f t="shared" si="101"/>
        <v>0.11939782416131176</v>
      </c>
      <c r="AL518" s="17"/>
      <c r="AM518" s="17"/>
      <c r="AN518" s="17"/>
      <c r="AO518" s="17"/>
      <c r="AP518" s="28" t="str">
        <f t="shared" si="102"/>
        <v>20194</v>
      </c>
      <c r="AQ518" s="28" t="str">
        <f t="shared" si="103"/>
        <v>20194JPY</v>
      </c>
    </row>
    <row r="519" spans="1:43" s="12" customFormat="1">
      <c r="A519" s="13" t="s">
        <v>28</v>
      </c>
      <c r="B519" s="179">
        <v>2019</v>
      </c>
      <c r="C519" s="179">
        <v>3</v>
      </c>
      <c r="D519" s="39" t="str">
        <f t="shared" si="93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95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96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94"/>
        <v>12320000</v>
      </c>
      <c r="AA519" s="13">
        <v>7.2300000000000003E-2</v>
      </c>
      <c r="AB519" s="21">
        <f t="shared" si="92"/>
        <v>890736</v>
      </c>
      <c r="AC519" s="185">
        <f t="shared" si="97"/>
        <v>143230.34880000001</v>
      </c>
      <c r="AD519" s="141">
        <v>0.1608</v>
      </c>
      <c r="AE519" s="186">
        <f t="shared" si="98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99"/>
        <v>32843736.557277884</v>
      </c>
      <c r="AJ519" s="19">
        <f t="shared" si="100"/>
        <v>3921470.6822663117</v>
      </c>
      <c r="AK519" s="20">
        <f t="shared" si="101"/>
        <v>0.11939782416131176</v>
      </c>
      <c r="AL519" s="17"/>
      <c r="AM519" s="17"/>
      <c r="AN519" s="17"/>
      <c r="AO519" s="17"/>
      <c r="AP519" s="28" t="str">
        <f t="shared" si="102"/>
        <v>20194</v>
      </c>
      <c r="AQ519" s="28" t="str">
        <f t="shared" si="103"/>
        <v>20194JPY</v>
      </c>
    </row>
    <row r="520" spans="1:43" s="12" customFormat="1">
      <c r="A520" s="13" t="s">
        <v>28</v>
      </c>
      <c r="B520" s="179">
        <v>2019</v>
      </c>
      <c r="C520" s="179">
        <v>3</v>
      </c>
      <c r="D520" s="39" t="str">
        <f t="shared" si="93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95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96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94"/>
        <v>12320000</v>
      </c>
      <c r="AA520" s="13">
        <v>7.2300000000000003E-2</v>
      </c>
      <c r="AB520" s="21">
        <f t="shared" si="92"/>
        <v>890736</v>
      </c>
      <c r="AC520" s="185">
        <f t="shared" si="97"/>
        <v>143230.34880000001</v>
      </c>
      <c r="AD520" s="141">
        <v>0.1608</v>
      </c>
      <c r="AE520" s="186">
        <f t="shared" si="98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99"/>
        <v>32843736.557277884</v>
      </c>
      <c r="AJ520" s="19">
        <f t="shared" si="100"/>
        <v>3921470.6822663117</v>
      </c>
      <c r="AK520" s="20">
        <f t="shared" si="101"/>
        <v>0.11939782416131176</v>
      </c>
      <c r="AL520" s="17"/>
      <c r="AM520" s="17"/>
      <c r="AN520" s="17"/>
      <c r="AO520" s="17"/>
      <c r="AP520" s="28" t="str">
        <f t="shared" si="102"/>
        <v>20194</v>
      </c>
      <c r="AQ520" s="28" t="str">
        <f t="shared" si="103"/>
        <v>20194JPY</v>
      </c>
    </row>
    <row r="521" spans="1:43" s="12" customFormat="1">
      <c r="A521" s="13" t="s">
        <v>28</v>
      </c>
      <c r="B521" s="179">
        <v>2019</v>
      </c>
      <c r="C521" s="179">
        <v>3</v>
      </c>
      <c r="D521" s="39" t="str">
        <f t="shared" si="93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95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96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94"/>
        <v>10200000</v>
      </c>
      <c r="AA521" s="13">
        <v>7.2300000000000003E-2</v>
      </c>
      <c r="AB521" s="21">
        <f t="shared" si="92"/>
        <v>737460</v>
      </c>
      <c r="AC521" s="185">
        <f t="shared" si="97"/>
        <v>89896.373999999996</v>
      </c>
      <c r="AD521" s="141">
        <v>0.12189999999999999</v>
      </c>
      <c r="AE521" s="186">
        <f t="shared" si="98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99"/>
        <v>32843736.557277884</v>
      </c>
      <c r="AJ521" s="19">
        <f t="shared" si="100"/>
        <v>3921470.6822663117</v>
      </c>
      <c r="AK521" s="20">
        <f t="shared" si="101"/>
        <v>0.11939782416131176</v>
      </c>
      <c r="AL521" s="17"/>
      <c r="AM521" s="17"/>
      <c r="AN521" s="17"/>
      <c r="AO521" s="17"/>
      <c r="AP521" s="28" t="str">
        <f t="shared" si="102"/>
        <v>20194</v>
      </c>
      <c r="AQ521" s="28" t="str">
        <f t="shared" si="103"/>
        <v>20194JPY</v>
      </c>
    </row>
    <row r="522" spans="1:43" s="12" customFormat="1">
      <c r="A522" s="13" t="s">
        <v>28</v>
      </c>
      <c r="B522" s="179">
        <v>2019</v>
      </c>
      <c r="C522" s="179">
        <v>3</v>
      </c>
      <c r="D522" s="39" t="str">
        <f t="shared" si="93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95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96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94"/>
        <v>10200000</v>
      </c>
      <c r="AA522" s="13">
        <v>7.2300000000000003E-2</v>
      </c>
      <c r="AB522" s="21">
        <f t="shared" ref="AB522:AB585" si="104">IF(AND(R522&lt;&gt;"C66",R522&lt;&gt;""),Z522/Y522*AA522,"")</f>
        <v>737460</v>
      </c>
      <c r="AC522" s="185">
        <f t="shared" si="97"/>
        <v>89896.373999999996</v>
      </c>
      <c r="AD522" s="141">
        <v>0.12189999999999999</v>
      </c>
      <c r="AE522" s="186">
        <f t="shared" si="98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99"/>
        <v>32843736.557277884</v>
      </c>
      <c r="AJ522" s="19">
        <f t="shared" si="100"/>
        <v>3921470.6822663117</v>
      </c>
      <c r="AK522" s="20">
        <f t="shared" si="101"/>
        <v>0.11939782416131176</v>
      </c>
      <c r="AL522" s="17"/>
      <c r="AM522" s="17"/>
      <c r="AN522" s="17"/>
      <c r="AO522" s="17"/>
      <c r="AP522" s="28" t="str">
        <f t="shared" si="102"/>
        <v>20194</v>
      </c>
      <c r="AQ522" s="28" t="str">
        <f t="shared" si="103"/>
        <v>20194JPY</v>
      </c>
    </row>
    <row r="523" spans="1:43" s="12" customFormat="1">
      <c r="A523" s="13" t="s">
        <v>34</v>
      </c>
      <c r="B523" s="179">
        <v>2019</v>
      </c>
      <c r="C523" s="179">
        <v>8</v>
      </c>
      <c r="D523" s="39" t="str">
        <f t="shared" si="93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95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96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94"/>
        <v>655000</v>
      </c>
      <c r="AA523" s="13">
        <v>1.135</v>
      </c>
      <c r="AB523" s="21">
        <f t="shared" si="104"/>
        <v>657898.23008849565</v>
      </c>
      <c r="AC523" s="185">
        <f t="shared" si="97"/>
        <v>53487.126106194693</v>
      </c>
      <c r="AD523" s="141">
        <v>8.1299999999999997E-2</v>
      </c>
      <c r="AE523" s="186">
        <f t="shared" si="98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99"/>
        <v>21386017.707964603</v>
      </c>
      <c r="AJ523" s="19">
        <f t="shared" si="100"/>
        <v>2238764.3265707968</v>
      </c>
      <c r="AK523" s="20">
        <f t="shared" si="101"/>
        <v>0.10468355339185162</v>
      </c>
      <c r="AL523" s="17"/>
      <c r="AM523" s="17"/>
      <c r="AN523" s="17"/>
      <c r="AO523" s="17"/>
      <c r="AP523" s="28" t="str">
        <f t="shared" si="102"/>
        <v>20198</v>
      </c>
      <c r="AQ523" s="28" t="str">
        <f t="shared" si="103"/>
        <v>20198RMB</v>
      </c>
    </row>
    <row r="524" spans="1:43" s="12" customFormat="1">
      <c r="A524" s="13" t="s">
        <v>34</v>
      </c>
      <c r="B524" s="179">
        <v>2019</v>
      </c>
      <c r="C524" s="179">
        <v>8</v>
      </c>
      <c r="D524" s="39" t="str">
        <f t="shared" si="93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95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96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94"/>
        <v>760000</v>
      </c>
      <c r="AA524" s="13">
        <v>1.135</v>
      </c>
      <c r="AB524" s="21">
        <f t="shared" si="104"/>
        <v>763362.83185840712</v>
      </c>
      <c r="AC524" s="185">
        <f t="shared" si="97"/>
        <v>-4885.5221238938057</v>
      </c>
      <c r="AD524" s="141">
        <v>-6.4000000000000003E-3</v>
      </c>
      <c r="AE524" s="186">
        <f t="shared" si="98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99"/>
        <v>21386017.707964603</v>
      </c>
      <c r="AJ524" s="19">
        <f t="shared" si="100"/>
        <v>2238764.3265707968</v>
      </c>
      <c r="AK524" s="20">
        <f t="shared" si="101"/>
        <v>0.10468355339185162</v>
      </c>
      <c r="AL524" s="17"/>
      <c r="AM524" s="17"/>
      <c r="AN524" s="17"/>
      <c r="AO524" s="17"/>
      <c r="AP524" s="28" t="str">
        <f t="shared" si="102"/>
        <v>20198</v>
      </c>
      <c r="AQ524" s="28" t="str">
        <f t="shared" si="103"/>
        <v>20198RMB</v>
      </c>
    </row>
    <row r="525" spans="1:43" s="12" customFormat="1">
      <c r="A525" s="13" t="s">
        <v>34</v>
      </c>
      <c r="B525" s="179">
        <v>2019</v>
      </c>
      <c r="C525" s="179">
        <v>8</v>
      </c>
      <c r="D525" s="39" t="str">
        <f t="shared" si="93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95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96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94"/>
        <v>820000</v>
      </c>
      <c r="AA525" s="13">
        <v>1.135</v>
      </c>
      <c r="AB525" s="21">
        <f t="shared" si="104"/>
        <v>823628.31858407089</v>
      </c>
      <c r="AC525" s="185">
        <f t="shared" si="97"/>
        <v>63995.920353982314</v>
      </c>
      <c r="AD525" s="141">
        <v>7.7700000000000005E-2</v>
      </c>
      <c r="AE525" s="186">
        <f t="shared" si="98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99"/>
        <v>21386017.707964603</v>
      </c>
      <c r="AJ525" s="19">
        <f t="shared" si="100"/>
        <v>2238764.3265707968</v>
      </c>
      <c r="AK525" s="20">
        <f t="shared" si="101"/>
        <v>0.10468355339185162</v>
      </c>
      <c r="AL525" s="17"/>
      <c r="AM525" s="17"/>
      <c r="AN525" s="17"/>
      <c r="AO525" s="17"/>
      <c r="AP525" s="28" t="str">
        <f t="shared" si="102"/>
        <v>20198</v>
      </c>
      <c r="AQ525" s="28" t="str">
        <f t="shared" si="103"/>
        <v>20198RMB</v>
      </c>
    </row>
    <row r="526" spans="1:43" s="12" customFormat="1">
      <c r="A526" s="13" t="s">
        <v>34</v>
      </c>
      <c r="B526" s="179">
        <v>2019</v>
      </c>
      <c r="C526" s="179">
        <v>8</v>
      </c>
      <c r="D526" s="39" t="str">
        <f t="shared" si="93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95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96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94"/>
        <v>851500</v>
      </c>
      <c r="AA526" s="13">
        <v>1.135</v>
      </c>
      <c r="AB526" s="21">
        <f t="shared" si="104"/>
        <v>855267.69911504432</v>
      </c>
      <c r="AC526" s="185">
        <f t="shared" si="97"/>
        <v>98526.838938053101</v>
      </c>
      <c r="AD526" s="141">
        <v>0.1152</v>
      </c>
      <c r="AE526" s="186">
        <f t="shared" si="98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99"/>
        <v>21386017.707964603</v>
      </c>
      <c r="AJ526" s="19">
        <f t="shared" si="100"/>
        <v>2238764.3265707968</v>
      </c>
      <c r="AK526" s="20">
        <f t="shared" si="101"/>
        <v>0.10468355339185162</v>
      </c>
      <c r="AL526" s="17"/>
      <c r="AM526" s="17"/>
      <c r="AN526" s="17"/>
      <c r="AO526" s="17"/>
      <c r="AP526" s="28" t="str">
        <f t="shared" si="102"/>
        <v>20198</v>
      </c>
      <c r="AQ526" s="28" t="str">
        <f t="shared" si="103"/>
        <v>20198RMB</v>
      </c>
    </row>
    <row r="527" spans="1:43" s="12" customFormat="1">
      <c r="A527" s="13" t="s">
        <v>34</v>
      </c>
      <c r="B527" s="179">
        <v>2019</v>
      </c>
      <c r="C527" s="179">
        <v>8</v>
      </c>
      <c r="D527" s="39" t="str">
        <f t="shared" si="93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95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96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94"/>
        <v>870000</v>
      </c>
      <c r="AA527" s="13">
        <v>1.135</v>
      </c>
      <c r="AB527" s="21">
        <f t="shared" si="104"/>
        <v>873849.55752212403</v>
      </c>
      <c r="AC527" s="185">
        <f t="shared" si="97"/>
        <v>101191.77876106196</v>
      </c>
      <c r="AD527" s="141">
        <v>0.1158</v>
      </c>
      <c r="AE527" s="186">
        <f t="shared" si="98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99"/>
        <v>21386017.707964603</v>
      </c>
      <c r="AJ527" s="19">
        <f t="shared" si="100"/>
        <v>2238764.3265707968</v>
      </c>
      <c r="AK527" s="20">
        <f t="shared" si="101"/>
        <v>0.10468355339185162</v>
      </c>
      <c r="AL527" s="17"/>
      <c r="AM527" s="17"/>
      <c r="AN527" s="17"/>
      <c r="AO527" s="17"/>
      <c r="AP527" s="28" t="str">
        <f t="shared" si="102"/>
        <v>20198</v>
      </c>
      <c r="AQ527" s="28" t="str">
        <f t="shared" si="103"/>
        <v>20198RMB</v>
      </c>
    </row>
    <row r="528" spans="1:43" s="12" customFormat="1">
      <c r="A528" s="13" t="s">
        <v>34</v>
      </c>
      <c r="B528" s="179">
        <v>2019</v>
      </c>
      <c r="C528" s="179">
        <v>8</v>
      </c>
      <c r="D528" s="39" t="str">
        <f t="shared" si="93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95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96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94"/>
        <v>720000</v>
      </c>
      <c r="AA528" s="13">
        <v>1.135</v>
      </c>
      <c r="AB528" s="21">
        <f t="shared" si="104"/>
        <v>723185.84070796461</v>
      </c>
      <c r="AC528" s="185">
        <f t="shared" si="97"/>
        <v>88807.221238938058</v>
      </c>
      <c r="AD528" s="141">
        <v>0.12280000000000001</v>
      </c>
      <c r="AE528" s="186">
        <f t="shared" si="98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99"/>
        <v>21386017.707964603</v>
      </c>
      <c r="AJ528" s="19">
        <f t="shared" si="100"/>
        <v>2238764.3265707968</v>
      </c>
      <c r="AK528" s="20">
        <f t="shared" si="101"/>
        <v>0.10468355339185162</v>
      </c>
      <c r="AL528" s="17"/>
      <c r="AM528" s="17"/>
      <c r="AN528" s="17"/>
      <c r="AO528" s="17"/>
      <c r="AP528" s="28" t="str">
        <f t="shared" si="102"/>
        <v>20198</v>
      </c>
      <c r="AQ528" s="28" t="str">
        <f t="shared" si="103"/>
        <v>20198RMB</v>
      </c>
    </row>
    <row r="529" spans="1:43" s="12" customFormat="1">
      <c r="A529" s="13" t="s">
        <v>34</v>
      </c>
      <c r="B529" s="179">
        <v>2019</v>
      </c>
      <c r="C529" s="179">
        <v>8</v>
      </c>
      <c r="D529" s="39" t="str">
        <f t="shared" si="93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95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96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94"/>
        <v>720000</v>
      </c>
      <c r="AA529" s="13">
        <v>1.135</v>
      </c>
      <c r="AB529" s="21">
        <f t="shared" si="104"/>
        <v>723185.84070796461</v>
      </c>
      <c r="AC529" s="185">
        <f t="shared" si="97"/>
        <v>88807.221238938058</v>
      </c>
      <c r="AD529" s="141">
        <v>0.12280000000000001</v>
      </c>
      <c r="AE529" s="186">
        <f t="shared" si="98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99"/>
        <v>21386017.707964603</v>
      </c>
      <c r="AJ529" s="19">
        <f t="shared" si="100"/>
        <v>2238764.3265707968</v>
      </c>
      <c r="AK529" s="20">
        <f t="shared" si="101"/>
        <v>0.10468355339185162</v>
      </c>
      <c r="AL529" s="17"/>
      <c r="AM529" s="17"/>
      <c r="AN529" s="17"/>
      <c r="AO529" s="17"/>
      <c r="AP529" s="28" t="str">
        <f t="shared" si="102"/>
        <v>20198</v>
      </c>
      <c r="AQ529" s="28" t="str">
        <f t="shared" si="103"/>
        <v>20198RMB</v>
      </c>
    </row>
    <row r="530" spans="1:43" s="12" customFormat="1">
      <c r="A530" s="13" t="s">
        <v>34</v>
      </c>
      <c r="B530" s="179">
        <v>2019</v>
      </c>
      <c r="C530" s="179">
        <v>8</v>
      </c>
      <c r="D530" s="39" t="str">
        <f t="shared" si="93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95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96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94"/>
        <v>720000</v>
      </c>
      <c r="AA530" s="13">
        <v>1.135</v>
      </c>
      <c r="AB530" s="21">
        <f t="shared" si="104"/>
        <v>723185.84070796461</v>
      </c>
      <c r="AC530" s="185">
        <f t="shared" si="97"/>
        <v>88807.221238938058</v>
      </c>
      <c r="AD530" s="141">
        <v>0.12280000000000001</v>
      </c>
      <c r="AE530" s="186">
        <f t="shared" si="98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99"/>
        <v>21386017.707964603</v>
      </c>
      <c r="AJ530" s="19">
        <f t="shared" si="100"/>
        <v>2238764.3265707968</v>
      </c>
      <c r="AK530" s="20">
        <f t="shared" si="101"/>
        <v>0.10468355339185162</v>
      </c>
      <c r="AL530" s="17"/>
      <c r="AM530" s="17"/>
      <c r="AN530" s="17"/>
      <c r="AO530" s="17"/>
      <c r="AP530" s="28" t="str">
        <f t="shared" si="102"/>
        <v>20198</v>
      </c>
      <c r="AQ530" s="28" t="str">
        <f t="shared" si="103"/>
        <v>20198RMB</v>
      </c>
    </row>
    <row r="531" spans="1:43" s="12" customFormat="1">
      <c r="A531" s="13" t="s">
        <v>34</v>
      </c>
      <c r="B531" s="179">
        <v>2019</v>
      </c>
      <c r="C531" s="179">
        <v>8</v>
      </c>
      <c r="D531" s="39" t="str">
        <f t="shared" si="93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95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96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94"/>
        <v>678000</v>
      </c>
      <c r="AA531" s="13">
        <v>1.135</v>
      </c>
      <c r="AB531" s="21">
        <f t="shared" si="104"/>
        <v>681000</v>
      </c>
      <c r="AC531" s="185">
        <f t="shared" si="97"/>
        <v>112160.70000000001</v>
      </c>
      <c r="AD531" s="141">
        <v>0.16470000000000001</v>
      </c>
      <c r="AE531" s="186">
        <f t="shared" si="98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99"/>
        <v>21386017.707964603</v>
      </c>
      <c r="AJ531" s="19">
        <f t="shared" si="100"/>
        <v>2238764.3265707968</v>
      </c>
      <c r="AK531" s="20">
        <f t="shared" si="101"/>
        <v>0.10468355339185162</v>
      </c>
      <c r="AL531" s="17"/>
      <c r="AM531" s="17"/>
      <c r="AN531" s="17"/>
      <c r="AO531" s="17"/>
      <c r="AP531" s="28" t="str">
        <f t="shared" si="102"/>
        <v>20198</v>
      </c>
      <c r="AQ531" s="28" t="str">
        <f t="shared" si="103"/>
        <v>20198RMB</v>
      </c>
    </row>
    <row r="532" spans="1:43" s="12" customFormat="1">
      <c r="A532" s="13" t="s">
        <v>34</v>
      </c>
      <c r="B532" s="179">
        <v>2019</v>
      </c>
      <c r="C532" s="179">
        <v>8</v>
      </c>
      <c r="D532" s="39" t="str">
        <f t="shared" si="93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95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96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94"/>
        <v>490000</v>
      </c>
      <c r="AA532" s="13">
        <v>1.135</v>
      </c>
      <c r="AB532" s="21">
        <f t="shared" si="104"/>
        <v>492168.14159292041</v>
      </c>
      <c r="AC532" s="185">
        <f t="shared" si="97"/>
        <v>44541.216814159292</v>
      </c>
      <c r="AD532" s="141">
        <v>9.0499999999999997E-2</v>
      </c>
      <c r="AE532" s="186">
        <f t="shared" si="98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99"/>
        <v>21386017.707964603</v>
      </c>
      <c r="AJ532" s="19">
        <f t="shared" si="100"/>
        <v>2238764.3265707968</v>
      </c>
      <c r="AK532" s="20">
        <f t="shared" si="101"/>
        <v>0.10468355339185162</v>
      </c>
      <c r="AL532" s="17"/>
      <c r="AM532" s="17"/>
      <c r="AN532" s="17"/>
      <c r="AO532" s="17"/>
      <c r="AP532" s="28" t="str">
        <f t="shared" si="102"/>
        <v>20198</v>
      </c>
      <c r="AQ532" s="28" t="str">
        <f t="shared" si="103"/>
        <v>20198RMB</v>
      </c>
    </row>
    <row r="533" spans="1:43" s="12" customFormat="1">
      <c r="A533" s="13" t="s">
        <v>28</v>
      </c>
      <c r="B533" s="179">
        <v>2019</v>
      </c>
      <c r="C533" s="179">
        <v>3</v>
      </c>
      <c r="D533" s="39" t="str">
        <f t="shared" si="93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95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96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94"/>
        <v>642931</v>
      </c>
      <c r="AA533" s="13">
        <v>1.135</v>
      </c>
      <c r="AB533" s="21">
        <f t="shared" si="104"/>
        <v>645775.82743362838</v>
      </c>
      <c r="AC533" s="185">
        <f t="shared" si="97"/>
        <v>71939.427176106197</v>
      </c>
      <c r="AD533" s="141">
        <v>0.1114</v>
      </c>
      <c r="AE533" s="186">
        <f t="shared" si="98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99"/>
        <v>21386017.707964603</v>
      </c>
      <c r="AJ533" s="19">
        <f t="shared" si="100"/>
        <v>2238764.3265707968</v>
      </c>
      <c r="AK533" s="20">
        <f t="shared" si="101"/>
        <v>0.10468355339185162</v>
      </c>
      <c r="AL533" s="17"/>
      <c r="AM533" s="17"/>
      <c r="AN533" s="17"/>
      <c r="AO533" s="17"/>
      <c r="AP533" s="28" t="str">
        <f t="shared" si="102"/>
        <v>20198</v>
      </c>
      <c r="AQ533" s="28" t="str">
        <f t="shared" si="103"/>
        <v>20198RMB</v>
      </c>
    </row>
    <row r="534" spans="1:43" s="12" customFormat="1">
      <c r="A534" s="13" t="s">
        <v>28</v>
      </c>
      <c r="B534" s="179">
        <v>2019</v>
      </c>
      <c r="C534" s="179">
        <v>3</v>
      </c>
      <c r="D534" s="39" t="str">
        <f t="shared" si="93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95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96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94"/>
        <v>642931</v>
      </c>
      <c r="AA534" s="13">
        <v>1.135</v>
      </c>
      <c r="AB534" s="21">
        <f t="shared" si="104"/>
        <v>645775.82743362838</v>
      </c>
      <c r="AC534" s="185">
        <f t="shared" si="97"/>
        <v>71939.427176106197</v>
      </c>
      <c r="AD534" s="141">
        <v>0.1114</v>
      </c>
      <c r="AE534" s="186">
        <f t="shared" si="98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99"/>
        <v>21386017.707964603</v>
      </c>
      <c r="AJ534" s="19">
        <f t="shared" si="100"/>
        <v>2238764.3265707968</v>
      </c>
      <c r="AK534" s="20">
        <f t="shared" si="101"/>
        <v>0.10468355339185162</v>
      </c>
      <c r="AL534" s="17"/>
      <c r="AM534" s="17"/>
      <c r="AN534" s="17"/>
      <c r="AO534" s="17"/>
      <c r="AP534" s="28" t="str">
        <f t="shared" si="102"/>
        <v>20198</v>
      </c>
      <c r="AQ534" s="28" t="str">
        <f t="shared" si="103"/>
        <v>20198RMB</v>
      </c>
    </row>
    <row r="535" spans="1:43" s="12" customFormat="1">
      <c r="A535" s="13" t="s">
        <v>34</v>
      </c>
      <c r="B535" s="179">
        <v>2019</v>
      </c>
      <c r="C535" s="179">
        <v>6</v>
      </c>
      <c r="D535" s="39" t="str">
        <f t="shared" si="93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95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96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94"/>
        <v>1000000</v>
      </c>
      <c r="AA535" s="13">
        <v>1.135</v>
      </c>
      <c r="AB535" s="21">
        <f t="shared" si="104"/>
        <v>1004424.7787610621</v>
      </c>
      <c r="AC535" s="185">
        <f t="shared" si="97"/>
        <v>80856.194690265504</v>
      </c>
      <c r="AD535" s="141">
        <v>8.0500000000000002E-2</v>
      </c>
      <c r="AE535" s="186">
        <f t="shared" si="98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99"/>
        <v>21386017.707964603</v>
      </c>
      <c r="AJ535" s="19">
        <f t="shared" si="100"/>
        <v>2238764.3265707968</v>
      </c>
      <c r="AK535" s="20">
        <f t="shared" si="101"/>
        <v>0.10468355339185162</v>
      </c>
      <c r="AL535" s="17"/>
      <c r="AM535" s="17"/>
      <c r="AN535" s="17"/>
      <c r="AO535" s="17"/>
      <c r="AP535" s="28" t="str">
        <f t="shared" si="102"/>
        <v>20198</v>
      </c>
      <c r="AQ535" s="28" t="str">
        <f t="shared" si="103"/>
        <v>20198RMB</v>
      </c>
    </row>
    <row r="536" spans="1:43" s="12" customFormat="1">
      <c r="A536" s="13" t="s">
        <v>34</v>
      </c>
      <c r="B536" s="179">
        <v>2019</v>
      </c>
      <c r="C536" s="179">
        <v>6</v>
      </c>
      <c r="D536" s="39" t="str">
        <f t="shared" si="93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95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96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94"/>
        <v>1000000</v>
      </c>
      <c r="AA536" s="13">
        <v>1.135</v>
      </c>
      <c r="AB536" s="21">
        <f t="shared" si="104"/>
        <v>1004424.7787610621</v>
      </c>
      <c r="AC536" s="185">
        <f t="shared" si="97"/>
        <v>80856.194690265504</v>
      </c>
      <c r="AD536" s="141">
        <v>8.0500000000000002E-2</v>
      </c>
      <c r="AE536" s="186">
        <f t="shared" si="98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99"/>
        <v>21386017.707964603</v>
      </c>
      <c r="AJ536" s="19">
        <f t="shared" si="100"/>
        <v>2238764.3265707968</v>
      </c>
      <c r="AK536" s="20">
        <f t="shared" si="101"/>
        <v>0.10468355339185162</v>
      </c>
      <c r="AL536" s="17"/>
      <c r="AM536" s="17"/>
      <c r="AN536" s="17"/>
      <c r="AO536" s="17"/>
      <c r="AP536" s="28" t="str">
        <f t="shared" si="102"/>
        <v>20198</v>
      </c>
      <c r="AQ536" s="28" t="str">
        <f t="shared" si="103"/>
        <v>20198RMB</v>
      </c>
    </row>
    <row r="537" spans="1:43" s="12" customFormat="1">
      <c r="A537" s="13" t="s">
        <v>34</v>
      </c>
      <c r="B537" s="179">
        <v>2019</v>
      </c>
      <c r="C537" s="179">
        <v>6</v>
      </c>
      <c r="D537" s="39" t="str">
        <f t="shared" si="93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95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96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94"/>
        <v>1515530</v>
      </c>
      <c r="AA537" s="13">
        <v>1.135</v>
      </c>
      <c r="AB537" s="21">
        <f t="shared" si="104"/>
        <v>1522235.8849557522</v>
      </c>
      <c r="AC537" s="185">
        <f t="shared" si="97"/>
        <v>122539.98873893806</v>
      </c>
      <c r="AD537" s="141">
        <v>8.0500000000000002E-2</v>
      </c>
      <c r="AE537" s="186">
        <f t="shared" si="98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99"/>
        <v>21386017.707964603</v>
      </c>
      <c r="AJ537" s="19">
        <f t="shared" si="100"/>
        <v>2238764.3265707968</v>
      </c>
      <c r="AK537" s="20">
        <f t="shared" si="101"/>
        <v>0.10468355339185162</v>
      </c>
      <c r="AL537" s="17"/>
      <c r="AM537" s="17"/>
      <c r="AN537" s="17"/>
      <c r="AO537" s="17"/>
      <c r="AP537" s="28" t="str">
        <f t="shared" si="102"/>
        <v>20198</v>
      </c>
      <c r="AQ537" s="28" t="str">
        <f t="shared" si="103"/>
        <v>20198RMB</v>
      </c>
    </row>
    <row r="538" spans="1:43" s="12" customFormat="1">
      <c r="A538" s="13" t="s">
        <v>34</v>
      </c>
      <c r="B538" s="179">
        <v>2019</v>
      </c>
      <c r="C538" s="179">
        <v>6</v>
      </c>
      <c r="D538" s="39" t="str">
        <f t="shared" si="93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95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96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94"/>
        <v>18449000</v>
      </c>
      <c r="AA538" s="13">
        <v>7.3499999999999996E-2</v>
      </c>
      <c r="AB538" s="21">
        <f t="shared" si="104"/>
        <v>1356001.5</v>
      </c>
      <c r="AC538" s="185">
        <f t="shared" si="97"/>
        <v>163804.98120000001</v>
      </c>
      <c r="AD538" s="141">
        <v>0.1208</v>
      </c>
      <c r="AE538" s="186">
        <f t="shared" si="98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99"/>
        <v>21386017.707964603</v>
      </c>
      <c r="AJ538" s="19">
        <f t="shared" si="100"/>
        <v>2238764.3265707968</v>
      </c>
      <c r="AK538" s="20">
        <f t="shared" si="101"/>
        <v>0.10468355339185162</v>
      </c>
      <c r="AL538" s="17"/>
      <c r="AM538" s="17"/>
      <c r="AN538" s="17"/>
      <c r="AO538" s="17"/>
      <c r="AP538" s="28" t="str">
        <f t="shared" si="102"/>
        <v>20198</v>
      </c>
      <c r="AQ538" s="28" t="str">
        <f t="shared" si="103"/>
        <v>20198JPY</v>
      </c>
    </row>
    <row r="539" spans="1:43" s="12" customFormat="1">
      <c r="A539" s="13" t="s">
        <v>34</v>
      </c>
      <c r="B539" s="179">
        <v>2019</v>
      </c>
      <c r="C539" s="179">
        <v>6</v>
      </c>
      <c r="D539" s="39" t="str">
        <f t="shared" si="93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95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96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94"/>
        <v>18449000</v>
      </c>
      <c r="AA539" s="13">
        <v>7.3499999999999996E-2</v>
      </c>
      <c r="AB539" s="21">
        <f t="shared" si="104"/>
        <v>1356001.5</v>
      </c>
      <c r="AC539" s="185">
        <f t="shared" si="97"/>
        <v>163804.98120000001</v>
      </c>
      <c r="AD539" s="141">
        <v>0.1208</v>
      </c>
      <c r="AE539" s="186">
        <f t="shared" si="98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99"/>
        <v>21386017.707964603</v>
      </c>
      <c r="AJ539" s="19">
        <f t="shared" si="100"/>
        <v>2238764.3265707968</v>
      </c>
      <c r="AK539" s="20">
        <f t="shared" si="101"/>
        <v>0.10468355339185162</v>
      </c>
      <c r="AL539" s="17"/>
      <c r="AM539" s="17"/>
      <c r="AN539" s="17"/>
      <c r="AO539" s="17"/>
      <c r="AP539" s="28" t="str">
        <f t="shared" si="102"/>
        <v>20198</v>
      </c>
      <c r="AQ539" s="28" t="str">
        <f t="shared" si="103"/>
        <v>20198JPY</v>
      </c>
    </row>
    <row r="540" spans="1:43" s="12" customFormat="1">
      <c r="A540" s="13" t="s">
        <v>34</v>
      </c>
      <c r="B540" s="179">
        <v>2019</v>
      </c>
      <c r="C540" s="179">
        <v>5</v>
      </c>
      <c r="D540" s="39" t="str">
        <f t="shared" si="93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95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96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94"/>
        <v>13000000</v>
      </c>
      <c r="AA540" s="13">
        <v>7.3499999999999996E-2</v>
      </c>
      <c r="AB540" s="21">
        <f t="shared" si="104"/>
        <v>955500</v>
      </c>
      <c r="AC540" s="185">
        <f t="shared" si="97"/>
        <v>135298.80000000002</v>
      </c>
      <c r="AD540" s="141">
        <v>0.1416</v>
      </c>
      <c r="AE540" s="186">
        <f t="shared" si="98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99"/>
        <v>21386017.707964603</v>
      </c>
      <c r="AJ540" s="19">
        <f t="shared" si="100"/>
        <v>2238764.3265707968</v>
      </c>
      <c r="AK540" s="20">
        <f t="shared" si="101"/>
        <v>0.10468355339185162</v>
      </c>
      <c r="AL540" s="17"/>
      <c r="AM540" s="17"/>
      <c r="AN540" s="17"/>
      <c r="AO540" s="17"/>
      <c r="AP540" s="28" t="str">
        <f t="shared" si="102"/>
        <v>20198</v>
      </c>
      <c r="AQ540" s="28" t="str">
        <f t="shared" si="103"/>
        <v>20198JPY</v>
      </c>
    </row>
    <row r="541" spans="1:43" s="12" customFormat="1">
      <c r="A541" s="13" t="s">
        <v>34</v>
      </c>
      <c r="B541" s="179">
        <v>2019</v>
      </c>
      <c r="C541" s="179">
        <v>5</v>
      </c>
      <c r="D541" s="39" t="str">
        <f t="shared" si="93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95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96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94"/>
        <v>20000000</v>
      </c>
      <c r="AA541" s="13">
        <v>7.3499999999999996E-2</v>
      </c>
      <c r="AB541" s="21">
        <f t="shared" si="104"/>
        <v>1470000</v>
      </c>
      <c r="AC541" s="185">
        <f t="shared" si="97"/>
        <v>208152</v>
      </c>
      <c r="AD541" s="141">
        <v>0.1416</v>
      </c>
      <c r="AE541" s="186">
        <f t="shared" si="98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99"/>
        <v>21386017.707964603</v>
      </c>
      <c r="AJ541" s="19">
        <f t="shared" si="100"/>
        <v>2238764.3265707968</v>
      </c>
      <c r="AK541" s="20">
        <f t="shared" si="101"/>
        <v>0.10468355339185162</v>
      </c>
      <c r="AL541" s="17"/>
      <c r="AM541" s="17"/>
      <c r="AN541" s="17"/>
      <c r="AO541" s="17"/>
      <c r="AP541" s="28" t="str">
        <f t="shared" si="102"/>
        <v>20198</v>
      </c>
      <c r="AQ541" s="28" t="str">
        <f t="shared" si="103"/>
        <v>20198JPY</v>
      </c>
    </row>
    <row r="542" spans="1:43" s="12" customFormat="1">
      <c r="A542" s="13" t="s">
        <v>34</v>
      </c>
      <c r="B542" s="179">
        <v>2019</v>
      </c>
      <c r="C542" s="179">
        <v>5</v>
      </c>
      <c r="D542" s="39" t="str">
        <f t="shared" si="93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95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96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94"/>
        <v>1300000</v>
      </c>
      <c r="AA542" s="13">
        <v>1.135</v>
      </c>
      <c r="AB542" s="21">
        <f t="shared" si="104"/>
        <v>1305752.2123893807</v>
      </c>
      <c r="AC542" s="185">
        <f t="shared" si="97"/>
        <v>105243.62831858409</v>
      </c>
      <c r="AD542" s="141">
        <v>8.0600000000000005E-2</v>
      </c>
      <c r="AE542" s="186">
        <f t="shared" si="98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99"/>
        <v>21386017.707964603</v>
      </c>
      <c r="AJ542" s="19">
        <f t="shared" si="100"/>
        <v>2238764.3265707968</v>
      </c>
      <c r="AK542" s="20">
        <f t="shared" si="101"/>
        <v>0.10468355339185162</v>
      </c>
      <c r="AL542" s="17"/>
      <c r="AM542" s="17"/>
      <c r="AN542" s="17"/>
      <c r="AO542" s="17"/>
      <c r="AP542" s="28" t="str">
        <f t="shared" si="102"/>
        <v>20198</v>
      </c>
      <c r="AQ542" s="28" t="str">
        <f t="shared" si="103"/>
        <v>20198RMB</v>
      </c>
    </row>
    <row r="543" spans="1:43" s="12" customFormat="1">
      <c r="A543" s="13" t="s">
        <v>34</v>
      </c>
      <c r="B543" s="179">
        <v>2019</v>
      </c>
      <c r="C543" s="179">
        <v>5</v>
      </c>
      <c r="D543" s="39" t="str">
        <f t="shared" si="93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95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96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94"/>
        <v>916000</v>
      </c>
      <c r="AA543" s="13">
        <v>1.135</v>
      </c>
      <c r="AB543" s="21">
        <f t="shared" si="104"/>
        <v>920053.09734513285</v>
      </c>
      <c r="AC543" s="185">
        <f t="shared" si="97"/>
        <v>116386.7168141593</v>
      </c>
      <c r="AD543" s="141">
        <v>0.1265</v>
      </c>
      <c r="AE543" s="186">
        <f t="shared" si="98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99"/>
        <v>21386017.707964603</v>
      </c>
      <c r="AJ543" s="19">
        <f t="shared" si="100"/>
        <v>2238764.3265707968</v>
      </c>
      <c r="AK543" s="20">
        <f t="shared" si="101"/>
        <v>0.10468355339185162</v>
      </c>
      <c r="AL543" s="17"/>
      <c r="AM543" s="17"/>
      <c r="AN543" s="17"/>
      <c r="AO543" s="17" t="s">
        <v>651</v>
      </c>
      <c r="AP543" s="28" t="str">
        <f t="shared" si="102"/>
        <v>20198</v>
      </c>
      <c r="AQ543" s="28" t="str">
        <f t="shared" si="103"/>
        <v>20198RMB</v>
      </c>
    </row>
    <row r="544" spans="1:43" s="12" customFormat="1">
      <c r="A544" s="13" t="s">
        <v>34</v>
      </c>
      <c r="B544" s="179">
        <v>2019</v>
      </c>
      <c r="C544" s="179">
        <v>12</v>
      </c>
      <c r="D544" s="39" t="str">
        <f t="shared" si="93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95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96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94"/>
        <v>800000</v>
      </c>
      <c r="AA544" s="13">
        <v>1.1100000000000001</v>
      </c>
      <c r="AB544" s="21">
        <f t="shared" si="104"/>
        <v>785840.70796460193</v>
      </c>
      <c r="AC544" s="185">
        <f t="shared" si="97"/>
        <v>16266.902654867259</v>
      </c>
      <c r="AD544" s="141">
        <v>2.07E-2</v>
      </c>
      <c r="AE544" s="186">
        <f t="shared" si="98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99"/>
        <v>27318180.088495579</v>
      </c>
      <c r="AJ544" s="19">
        <f t="shared" si="100"/>
        <v>3014099.212353982</v>
      </c>
      <c r="AK544" s="20">
        <f t="shared" si="101"/>
        <v>0.11033308963444825</v>
      </c>
      <c r="AL544" s="17"/>
      <c r="AM544" s="17"/>
      <c r="AN544" s="17"/>
      <c r="AO544" s="17"/>
      <c r="AP544" s="28" t="str">
        <f t="shared" si="102"/>
        <v>201912</v>
      </c>
      <c r="AQ544" s="28" t="str">
        <f t="shared" si="103"/>
        <v>201912RMB</v>
      </c>
    </row>
    <row r="545" spans="1:43" s="12" customFormat="1">
      <c r="A545" s="13" t="s">
        <v>34</v>
      </c>
      <c r="B545" s="179">
        <v>2019</v>
      </c>
      <c r="C545" s="179">
        <v>12</v>
      </c>
      <c r="D545" s="39" t="str">
        <f t="shared" si="93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95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96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94"/>
        <v>620000</v>
      </c>
      <c r="AA545" s="13">
        <v>1.1100000000000001</v>
      </c>
      <c r="AB545" s="21">
        <f t="shared" si="104"/>
        <v>609026.54867256654</v>
      </c>
      <c r="AC545" s="185">
        <f t="shared" si="97"/>
        <v>12606.849557522128</v>
      </c>
      <c r="AD545" s="141">
        <v>2.07E-2</v>
      </c>
      <c r="AE545" s="186">
        <f t="shared" si="98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99"/>
        <v>27318180.088495579</v>
      </c>
      <c r="AJ545" s="19">
        <f t="shared" si="100"/>
        <v>3014099.212353982</v>
      </c>
      <c r="AK545" s="20">
        <f t="shared" si="101"/>
        <v>0.11033308963444825</v>
      </c>
      <c r="AL545" s="17"/>
      <c r="AM545" s="17"/>
      <c r="AN545" s="17"/>
      <c r="AO545" s="17"/>
      <c r="AP545" s="28" t="str">
        <f t="shared" si="102"/>
        <v>201912</v>
      </c>
      <c r="AQ545" s="28" t="str">
        <f t="shared" si="103"/>
        <v>201912RMB</v>
      </c>
    </row>
    <row r="546" spans="1:43" s="12" customFormat="1">
      <c r="A546" s="13" t="s">
        <v>34</v>
      </c>
      <c r="B546" s="179">
        <v>2019</v>
      </c>
      <c r="C546" s="179">
        <v>12</v>
      </c>
      <c r="D546" s="39" t="str">
        <f t="shared" ref="D546:D609" si="105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95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96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06">IF(X546="","",X546*MAX(O546,N546))</f>
        <v>951000</v>
      </c>
      <c r="AA546" s="13">
        <v>1.1100000000000001</v>
      </c>
      <c r="AB546" s="21">
        <f t="shared" si="104"/>
        <v>934168.14159292052</v>
      </c>
      <c r="AC546" s="185">
        <f t="shared" si="97"/>
        <v>76508.370796460193</v>
      </c>
      <c r="AD546" s="141">
        <v>8.1900000000000001E-2</v>
      </c>
      <c r="AE546" s="186">
        <f t="shared" si="98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99"/>
        <v>27318180.088495579</v>
      </c>
      <c r="AJ546" s="19">
        <f t="shared" si="100"/>
        <v>3014099.212353982</v>
      </c>
      <c r="AK546" s="20">
        <f t="shared" si="101"/>
        <v>0.11033308963444825</v>
      </c>
      <c r="AL546" s="17"/>
      <c r="AM546" s="17"/>
      <c r="AN546" s="17"/>
      <c r="AO546" s="17"/>
      <c r="AP546" s="28" t="str">
        <f t="shared" si="102"/>
        <v>201912</v>
      </c>
      <c r="AQ546" s="28" t="str">
        <f t="shared" si="103"/>
        <v>201912RMB</v>
      </c>
    </row>
    <row r="547" spans="1:43" s="12" customFormat="1">
      <c r="A547" s="13" t="s">
        <v>34</v>
      </c>
      <c r="B547" s="179">
        <v>2019</v>
      </c>
      <c r="C547" s="179">
        <v>12</v>
      </c>
      <c r="D547" s="39" t="str">
        <f t="shared" si="105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95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96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06"/>
        <v>7400000</v>
      </c>
      <c r="AA547" s="13">
        <v>7.2900000000000006E-2</v>
      </c>
      <c r="AB547" s="21">
        <f t="shared" si="104"/>
        <v>539460</v>
      </c>
      <c r="AC547" s="185">
        <f t="shared" si="97"/>
        <v>69212.717999999993</v>
      </c>
      <c r="AD547" s="141">
        <v>0.1283</v>
      </c>
      <c r="AE547" s="186">
        <f t="shared" si="98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99"/>
        <v>27318180.088495579</v>
      </c>
      <c r="AJ547" s="19">
        <f t="shared" si="100"/>
        <v>3014099.212353982</v>
      </c>
      <c r="AK547" s="20">
        <f t="shared" si="101"/>
        <v>0.11033308963444825</v>
      </c>
      <c r="AL547" s="17"/>
      <c r="AM547" s="17"/>
      <c r="AN547" s="17"/>
      <c r="AO547" s="17"/>
      <c r="AP547" s="28" t="str">
        <f t="shared" si="102"/>
        <v>201912</v>
      </c>
      <c r="AQ547" s="28" t="str">
        <f t="shared" si="103"/>
        <v>201912JPY</v>
      </c>
    </row>
    <row r="548" spans="1:43" s="12" customFormat="1">
      <c r="A548" s="13" t="s">
        <v>34</v>
      </c>
      <c r="B548" s="179">
        <v>2019</v>
      </c>
      <c r="C548" s="179">
        <v>12</v>
      </c>
      <c r="D548" s="39" t="str">
        <f t="shared" si="105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95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96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06"/>
        <v>1530000</v>
      </c>
      <c r="AA548" s="13">
        <v>1.1100000000000001</v>
      </c>
      <c r="AB548" s="21">
        <f t="shared" si="104"/>
        <v>1502920.353982301</v>
      </c>
      <c r="AC548" s="185">
        <f t="shared" si="97"/>
        <v>160962.76991150444</v>
      </c>
      <c r="AD548" s="141">
        <v>0.1071</v>
      </c>
      <c r="AE548" s="186">
        <f t="shared" si="98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99"/>
        <v>27318180.088495579</v>
      </c>
      <c r="AJ548" s="19">
        <f t="shared" si="100"/>
        <v>3014099.212353982</v>
      </c>
      <c r="AK548" s="20">
        <f t="shared" si="101"/>
        <v>0.11033308963444825</v>
      </c>
      <c r="AL548" s="17"/>
      <c r="AM548" s="17"/>
      <c r="AN548" s="17"/>
      <c r="AO548" s="17"/>
      <c r="AP548" s="28" t="str">
        <f t="shared" si="102"/>
        <v>201912</v>
      </c>
      <c r="AQ548" s="28" t="str">
        <f t="shared" si="103"/>
        <v>201912RMB</v>
      </c>
    </row>
    <row r="549" spans="1:43" s="12" customFormat="1">
      <c r="A549" s="13" t="s">
        <v>34</v>
      </c>
      <c r="B549" s="179">
        <v>2019</v>
      </c>
      <c r="C549" s="179">
        <v>12</v>
      </c>
      <c r="D549" s="39" t="str">
        <f t="shared" si="105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95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96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06"/>
        <v>1090000</v>
      </c>
      <c r="AA549" s="13">
        <v>1.1100000000000001</v>
      </c>
      <c r="AB549" s="21">
        <f t="shared" si="104"/>
        <v>1070707.96460177</v>
      </c>
      <c r="AC549" s="185">
        <f t="shared" si="97"/>
        <v>100325.33628318585</v>
      </c>
      <c r="AD549" s="141">
        <v>9.3700000000000006E-2</v>
      </c>
      <c r="AE549" s="186">
        <f t="shared" si="98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99"/>
        <v>27318180.088495579</v>
      </c>
      <c r="AJ549" s="19">
        <f t="shared" si="100"/>
        <v>3014099.212353982</v>
      </c>
      <c r="AK549" s="20">
        <f t="shared" si="101"/>
        <v>0.11033308963444825</v>
      </c>
      <c r="AL549" s="17"/>
      <c r="AM549" s="17"/>
      <c r="AN549" s="17"/>
      <c r="AO549" s="17"/>
      <c r="AP549" s="28" t="str">
        <f t="shared" si="102"/>
        <v>201912</v>
      </c>
      <c r="AQ549" s="28" t="str">
        <f t="shared" si="103"/>
        <v>201912RMB</v>
      </c>
    </row>
    <row r="550" spans="1:43" s="12" customFormat="1">
      <c r="A550" s="13" t="s">
        <v>34</v>
      </c>
      <c r="B550" s="179">
        <v>2019</v>
      </c>
      <c r="C550" s="179">
        <v>12</v>
      </c>
      <c r="D550" s="39" t="str">
        <f t="shared" si="105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95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96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06"/>
        <v>600000</v>
      </c>
      <c r="AA550" s="13">
        <v>1.1100000000000001</v>
      </c>
      <c r="AB550" s="21">
        <f t="shared" si="104"/>
        <v>589380.53097345144</v>
      </c>
      <c r="AC550" s="185">
        <f t="shared" si="97"/>
        <v>99958.938053097372</v>
      </c>
      <c r="AD550" s="141">
        <v>0.1696</v>
      </c>
      <c r="AE550" s="186">
        <f t="shared" si="98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99"/>
        <v>27318180.088495579</v>
      </c>
      <c r="AJ550" s="19">
        <f t="shared" si="100"/>
        <v>3014099.212353982</v>
      </c>
      <c r="AK550" s="20">
        <f t="shared" si="101"/>
        <v>0.11033308963444825</v>
      </c>
      <c r="AL550" s="17"/>
      <c r="AM550" s="17"/>
      <c r="AN550" s="17"/>
      <c r="AO550" s="17"/>
      <c r="AP550" s="28" t="str">
        <f t="shared" si="102"/>
        <v>201912</v>
      </c>
      <c r="AQ550" s="28" t="str">
        <f t="shared" si="103"/>
        <v>201912RMB</v>
      </c>
    </row>
    <row r="551" spans="1:43" s="12" customFormat="1">
      <c r="A551" s="13" t="s">
        <v>34</v>
      </c>
      <c r="B551" s="179">
        <v>2019</v>
      </c>
      <c r="C551" s="179">
        <v>11</v>
      </c>
      <c r="D551" s="39" t="str">
        <f t="shared" si="105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95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96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06"/>
        <v>10220000</v>
      </c>
      <c r="AA551" s="13">
        <v>7.2900000000000006E-2</v>
      </c>
      <c r="AB551" s="21">
        <f t="shared" si="104"/>
        <v>745038.00000000012</v>
      </c>
      <c r="AC551" s="185">
        <f t="shared" si="97"/>
        <v>100133.10720000001</v>
      </c>
      <c r="AD551" s="141">
        <v>0.13439999999999999</v>
      </c>
      <c r="AE551" s="186">
        <f t="shared" si="98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99"/>
        <v>27318180.088495579</v>
      </c>
      <c r="AJ551" s="19">
        <f t="shared" si="100"/>
        <v>3014099.212353982</v>
      </c>
      <c r="AK551" s="20">
        <f t="shared" si="101"/>
        <v>0.11033308963444825</v>
      </c>
      <c r="AL551" s="17"/>
      <c r="AM551" s="17"/>
      <c r="AN551" s="17"/>
      <c r="AO551" s="17"/>
      <c r="AP551" s="28" t="str">
        <f t="shared" si="102"/>
        <v>201912</v>
      </c>
      <c r="AQ551" s="28" t="str">
        <f t="shared" si="103"/>
        <v>201912JPY</v>
      </c>
    </row>
    <row r="552" spans="1:43" s="12" customFormat="1">
      <c r="A552" s="13" t="s">
        <v>34</v>
      </c>
      <c r="B552" s="179">
        <v>2019</v>
      </c>
      <c r="C552" s="179">
        <v>11</v>
      </c>
      <c r="D552" s="39" t="str">
        <f t="shared" si="105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95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96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06"/>
        <v>12640000</v>
      </c>
      <c r="AA552" s="13">
        <v>7.2900000000000006E-2</v>
      </c>
      <c r="AB552" s="21">
        <f t="shared" si="104"/>
        <v>921456.00000000012</v>
      </c>
      <c r="AC552" s="185">
        <f t="shared" si="97"/>
        <v>123843.68640000001</v>
      </c>
      <c r="AD552" s="141">
        <v>0.13439999999999999</v>
      </c>
      <c r="AE552" s="186">
        <f t="shared" si="98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99"/>
        <v>27318180.088495579</v>
      </c>
      <c r="AJ552" s="19">
        <f t="shared" si="100"/>
        <v>3014099.212353982</v>
      </c>
      <c r="AK552" s="20">
        <f t="shared" si="101"/>
        <v>0.11033308963444825</v>
      </c>
      <c r="AL552" s="17"/>
      <c r="AM552" s="17"/>
      <c r="AN552" s="17"/>
      <c r="AO552" s="17"/>
      <c r="AP552" s="28" t="str">
        <f t="shared" si="102"/>
        <v>201912</v>
      </c>
      <c r="AQ552" s="28" t="str">
        <f t="shared" si="103"/>
        <v>201912JPY</v>
      </c>
    </row>
    <row r="553" spans="1:43" s="12" customFormat="1">
      <c r="A553" s="13" t="s">
        <v>34</v>
      </c>
      <c r="B553" s="179">
        <v>2019</v>
      </c>
      <c r="C553" s="179">
        <v>11</v>
      </c>
      <c r="D553" s="39" t="str">
        <f t="shared" si="105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95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96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06"/>
        <v>12640000</v>
      </c>
      <c r="AA553" s="13">
        <v>7.2900000000000006E-2</v>
      </c>
      <c r="AB553" s="21">
        <f t="shared" si="104"/>
        <v>921456.00000000012</v>
      </c>
      <c r="AC553" s="185">
        <f t="shared" si="97"/>
        <v>123843.68640000001</v>
      </c>
      <c r="AD553" s="141">
        <v>0.13439999999999999</v>
      </c>
      <c r="AE553" s="186">
        <f t="shared" si="98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99"/>
        <v>27318180.088495579</v>
      </c>
      <c r="AJ553" s="19">
        <f t="shared" si="100"/>
        <v>3014099.212353982</v>
      </c>
      <c r="AK553" s="20">
        <f t="shared" si="101"/>
        <v>0.11033308963444825</v>
      </c>
      <c r="AL553" s="17"/>
      <c r="AM553" s="17"/>
      <c r="AN553" s="17"/>
      <c r="AO553" s="17"/>
      <c r="AP553" s="28" t="str">
        <f t="shared" si="102"/>
        <v>201912</v>
      </c>
      <c r="AQ553" s="28" t="str">
        <f t="shared" si="103"/>
        <v>201912JPY</v>
      </c>
    </row>
    <row r="554" spans="1:43" s="12" customFormat="1">
      <c r="A554" s="13" t="s">
        <v>34</v>
      </c>
      <c r="B554" s="179">
        <v>2019</v>
      </c>
      <c r="C554" s="179">
        <v>11</v>
      </c>
      <c r="D554" s="39" t="str">
        <f t="shared" si="105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95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96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06"/>
        <v>560000</v>
      </c>
      <c r="AA554" s="13">
        <v>1.1100000000000001</v>
      </c>
      <c r="AB554" s="21">
        <f t="shared" si="104"/>
        <v>550088.49557522137</v>
      </c>
      <c r="AC554" s="185">
        <f t="shared" si="97"/>
        <v>67330.831858407095</v>
      </c>
      <c r="AD554" s="141">
        <v>0.12239999999999999</v>
      </c>
      <c r="AE554" s="186">
        <f t="shared" si="98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99"/>
        <v>27318180.088495579</v>
      </c>
      <c r="AJ554" s="19">
        <f t="shared" si="100"/>
        <v>3014099.212353982</v>
      </c>
      <c r="AK554" s="20">
        <f t="shared" si="101"/>
        <v>0.11033308963444825</v>
      </c>
      <c r="AL554" s="17"/>
      <c r="AM554" s="17"/>
      <c r="AN554" s="17"/>
      <c r="AO554" s="17"/>
      <c r="AP554" s="28" t="str">
        <f t="shared" si="102"/>
        <v>201912</v>
      </c>
      <c r="AQ554" s="28" t="str">
        <f t="shared" si="103"/>
        <v>201912RMB</v>
      </c>
    </row>
    <row r="555" spans="1:43" s="12" customFormat="1">
      <c r="A555" s="13" t="s">
        <v>34</v>
      </c>
      <c r="B555" s="179">
        <v>2019</v>
      </c>
      <c r="C555" s="179">
        <v>11</v>
      </c>
      <c r="D555" s="39" t="str">
        <f t="shared" si="105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95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96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06"/>
        <v>11000000</v>
      </c>
      <c r="AA555" s="13">
        <v>7.2900000000000006E-2</v>
      </c>
      <c r="AB555" s="21">
        <f t="shared" si="104"/>
        <v>801900.00000000012</v>
      </c>
      <c r="AC555" s="185">
        <f t="shared" si="97"/>
        <v>82034.37000000001</v>
      </c>
      <c r="AD555" s="141">
        <v>0.1023</v>
      </c>
      <c r="AE555" s="186">
        <f t="shared" si="98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99"/>
        <v>27318180.088495579</v>
      </c>
      <c r="AJ555" s="19">
        <f t="shared" si="100"/>
        <v>3014099.212353982</v>
      </c>
      <c r="AK555" s="20">
        <f t="shared" si="101"/>
        <v>0.11033308963444825</v>
      </c>
      <c r="AL555" s="17"/>
      <c r="AM555" s="17"/>
      <c r="AN555" s="17"/>
      <c r="AO555" s="17"/>
      <c r="AP555" s="28" t="str">
        <f t="shared" si="102"/>
        <v>201912</v>
      </c>
      <c r="AQ555" s="28" t="str">
        <f t="shared" si="103"/>
        <v>201912JPY</v>
      </c>
    </row>
    <row r="556" spans="1:43" s="12" customFormat="1">
      <c r="A556" s="13" t="s">
        <v>34</v>
      </c>
      <c r="B556" s="179">
        <v>2019</v>
      </c>
      <c r="C556" s="179">
        <v>11</v>
      </c>
      <c r="D556" s="39" t="str">
        <f t="shared" si="105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95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96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06"/>
        <v>11000000</v>
      </c>
      <c r="AA556" s="13">
        <v>7.2900000000000006E-2</v>
      </c>
      <c r="AB556" s="21">
        <f t="shared" si="104"/>
        <v>801900.00000000012</v>
      </c>
      <c r="AC556" s="185">
        <f t="shared" si="97"/>
        <v>82034.37000000001</v>
      </c>
      <c r="AD556" s="141">
        <v>0.1023</v>
      </c>
      <c r="AE556" s="186">
        <f t="shared" si="98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99"/>
        <v>27318180.088495579</v>
      </c>
      <c r="AJ556" s="19">
        <f t="shared" si="100"/>
        <v>3014099.212353982</v>
      </c>
      <c r="AK556" s="20">
        <f t="shared" si="101"/>
        <v>0.11033308963444825</v>
      </c>
      <c r="AL556" s="17"/>
      <c r="AM556" s="17"/>
      <c r="AN556" s="17"/>
      <c r="AO556" s="17"/>
      <c r="AP556" s="28" t="str">
        <f t="shared" si="102"/>
        <v>201912</v>
      </c>
      <c r="AQ556" s="28" t="str">
        <f t="shared" si="103"/>
        <v>201912JPY</v>
      </c>
    </row>
    <row r="557" spans="1:43" s="12" customFormat="1">
      <c r="A557" s="13" t="s">
        <v>34</v>
      </c>
      <c r="B557" s="179">
        <v>2019</v>
      </c>
      <c r="C557" s="179">
        <v>11</v>
      </c>
      <c r="D557" s="39" t="str">
        <f t="shared" si="105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95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96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06"/>
        <v>11000000</v>
      </c>
      <c r="AA557" s="13">
        <v>7.2900000000000006E-2</v>
      </c>
      <c r="AB557" s="21">
        <f t="shared" si="104"/>
        <v>801900.00000000012</v>
      </c>
      <c r="AC557" s="185">
        <f t="shared" si="97"/>
        <v>82034.37000000001</v>
      </c>
      <c r="AD557" s="141">
        <v>0.1023</v>
      </c>
      <c r="AE557" s="186">
        <f t="shared" si="98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99"/>
        <v>27318180.088495579</v>
      </c>
      <c r="AJ557" s="19">
        <f t="shared" si="100"/>
        <v>3014099.212353982</v>
      </c>
      <c r="AK557" s="20">
        <f t="shared" si="101"/>
        <v>0.11033308963444825</v>
      </c>
      <c r="AL557" s="17"/>
      <c r="AM557" s="17"/>
      <c r="AN557" s="17"/>
      <c r="AO557" s="17"/>
      <c r="AP557" s="28" t="str">
        <f t="shared" si="102"/>
        <v>201912</v>
      </c>
      <c r="AQ557" s="28" t="str">
        <f t="shared" si="103"/>
        <v>201912JPY</v>
      </c>
    </row>
    <row r="558" spans="1:43" s="12" customFormat="1">
      <c r="A558" s="13" t="s">
        <v>34</v>
      </c>
      <c r="B558" s="179">
        <v>2019</v>
      </c>
      <c r="C558" s="179">
        <v>11</v>
      </c>
      <c r="D558" s="39" t="str">
        <f t="shared" si="105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95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96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06"/>
        <v>11000000</v>
      </c>
      <c r="AA558" s="13">
        <v>7.2900000000000006E-2</v>
      </c>
      <c r="AB558" s="21">
        <f t="shared" si="104"/>
        <v>801900.00000000012</v>
      </c>
      <c r="AC558" s="185">
        <f t="shared" si="97"/>
        <v>82034.37000000001</v>
      </c>
      <c r="AD558" s="141">
        <v>0.1023</v>
      </c>
      <c r="AE558" s="186">
        <f t="shared" si="98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99"/>
        <v>27318180.088495579</v>
      </c>
      <c r="AJ558" s="19">
        <f t="shared" si="100"/>
        <v>3014099.212353982</v>
      </c>
      <c r="AK558" s="20">
        <f t="shared" si="101"/>
        <v>0.11033308963444825</v>
      </c>
      <c r="AL558" s="17"/>
      <c r="AM558" s="17"/>
      <c r="AN558" s="17"/>
      <c r="AO558" s="17"/>
      <c r="AP558" s="28" t="str">
        <f t="shared" si="102"/>
        <v>201912</v>
      </c>
      <c r="AQ558" s="28" t="str">
        <f t="shared" si="103"/>
        <v>201912JPY</v>
      </c>
    </row>
    <row r="559" spans="1:43" s="12" customFormat="1">
      <c r="A559" s="13" t="s">
        <v>34</v>
      </c>
      <c r="B559" s="179">
        <v>2019</v>
      </c>
      <c r="C559" s="179">
        <v>11</v>
      </c>
      <c r="D559" s="39" t="str">
        <f t="shared" si="105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95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96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06"/>
        <v>11000000</v>
      </c>
      <c r="AA559" s="13">
        <v>7.2900000000000006E-2</v>
      </c>
      <c r="AB559" s="21">
        <f t="shared" si="104"/>
        <v>801900.00000000012</v>
      </c>
      <c r="AC559" s="185">
        <f t="shared" si="97"/>
        <v>82034.37000000001</v>
      </c>
      <c r="AD559" s="141">
        <v>0.1023</v>
      </c>
      <c r="AE559" s="186">
        <f t="shared" si="98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99"/>
        <v>27318180.088495579</v>
      </c>
      <c r="AJ559" s="19">
        <f t="shared" si="100"/>
        <v>3014099.212353982</v>
      </c>
      <c r="AK559" s="20">
        <f t="shared" si="101"/>
        <v>0.11033308963444825</v>
      </c>
      <c r="AL559" s="17"/>
      <c r="AM559" s="17"/>
      <c r="AN559" s="17"/>
      <c r="AO559" s="17"/>
      <c r="AP559" s="28" t="str">
        <f t="shared" si="102"/>
        <v>201912</v>
      </c>
      <c r="AQ559" s="28" t="str">
        <f t="shared" si="103"/>
        <v>201912JPY</v>
      </c>
    </row>
    <row r="560" spans="1:43" s="12" customFormat="1">
      <c r="A560" s="13" t="s">
        <v>34</v>
      </c>
      <c r="B560" s="179">
        <v>2019</v>
      </c>
      <c r="C560" s="179">
        <v>11</v>
      </c>
      <c r="D560" s="39" t="str">
        <f t="shared" si="105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95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96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06"/>
        <v>7750000</v>
      </c>
      <c r="AA560" s="13">
        <v>7.2900000000000006E-2</v>
      </c>
      <c r="AB560" s="21">
        <f t="shared" si="104"/>
        <v>564975</v>
      </c>
      <c r="AC560" s="185">
        <f t="shared" si="97"/>
        <v>57796.942500000005</v>
      </c>
      <c r="AD560" s="141">
        <v>0.1023</v>
      </c>
      <c r="AE560" s="186">
        <f t="shared" si="98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99"/>
        <v>27318180.088495579</v>
      </c>
      <c r="AJ560" s="19">
        <f t="shared" si="100"/>
        <v>3014099.212353982</v>
      </c>
      <c r="AK560" s="20">
        <f t="shared" si="101"/>
        <v>0.11033308963444825</v>
      </c>
      <c r="AL560" s="17"/>
      <c r="AM560" s="17"/>
      <c r="AN560" s="17"/>
      <c r="AO560" s="17"/>
      <c r="AP560" s="28" t="str">
        <f t="shared" si="102"/>
        <v>201912</v>
      </c>
      <c r="AQ560" s="28" t="str">
        <f t="shared" si="103"/>
        <v>201912JPY</v>
      </c>
    </row>
    <row r="561" spans="1:43" s="12" customFormat="1">
      <c r="A561" s="13" t="s">
        <v>34</v>
      </c>
      <c r="B561" s="179">
        <v>2019</v>
      </c>
      <c r="C561" s="179">
        <v>11</v>
      </c>
      <c r="D561" s="39" t="str">
        <f t="shared" si="105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95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96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06"/>
        <v>7750000</v>
      </c>
      <c r="AA561" s="13">
        <v>7.2900000000000006E-2</v>
      </c>
      <c r="AB561" s="21">
        <f t="shared" si="104"/>
        <v>564975</v>
      </c>
      <c r="AC561" s="185">
        <f t="shared" si="97"/>
        <v>57796.942500000005</v>
      </c>
      <c r="AD561" s="141">
        <v>0.1023</v>
      </c>
      <c r="AE561" s="186">
        <f t="shared" si="98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99"/>
        <v>27318180.088495579</v>
      </c>
      <c r="AJ561" s="19">
        <f t="shared" si="100"/>
        <v>3014099.212353982</v>
      </c>
      <c r="AK561" s="20">
        <f t="shared" si="101"/>
        <v>0.11033308963444825</v>
      </c>
      <c r="AL561" s="17"/>
      <c r="AM561" s="17"/>
      <c r="AN561" s="17"/>
      <c r="AO561" s="17"/>
      <c r="AP561" s="28" t="str">
        <f t="shared" si="102"/>
        <v>201912</v>
      </c>
      <c r="AQ561" s="28" t="str">
        <f t="shared" si="103"/>
        <v>201912JPY</v>
      </c>
    </row>
    <row r="562" spans="1:43" s="12" customFormat="1">
      <c r="A562" s="13" t="s">
        <v>34</v>
      </c>
      <c r="B562" s="179">
        <v>2019</v>
      </c>
      <c r="C562" s="179">
        <v>11</v>
      </c>
      <c r="D562" s="39" t="str">
        <f t="shared" si="105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95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96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06"/>
        <v>7750000</v>
      </c>
      <c r="AA562" s="13">
        <v>7.2900000000000006E-2</v>
      </c>
      <c r="AB562" s="21">
        <f t="shared" si="104"/>
        <v>564975</v>
      </c>
      <c r="AC562" s="185">
        <f t="shared" si="97"/>
        <v>57796.942500000005</v>
      </c>
      <c r="AD562" s="141">
        <v>0.1023</v>
      </c>
      <c r="AE562" s="186">
        <f t="shared" si="98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99"/>
        <v>27318180.088495579</v>
      </c>
      <c r="AJ562" s="19">
        <f t="shared" si="100"/>
        <v>3014099.212353982</v>
      </c>
      <c r="AK562" s="20">
        <f t="shared" si="101"/>
        <v>0.11033308963444825</v>
      </c>
      <c r="AL562" s="17"/>
      <c r="AM562" s="17"/>
      <c r="AN562" s="17"/>
      <c r="AO562" s="17"/>
      <c r="AP562" s="28" t="str">
        <f t="shared" si="102"/>
        <v>201912</v>
      </c>
      <c r="AQ562" s="28" t="str">
        <f t="shared" si="103"/>
        <v>201912JPY</v>
      </c>
    </row>
    <row r="563" spans="1:43" s="12" customFormat="1">
      <c r="A563" s="13" t="s">
        <v>34</v>
      </c>
      <c r="B563" s="179">
        <v>2019</v>
      </c>
      <c r="C563" s="179">
        <v>11</v>
      </c>
      <c r="D563" s="39" t="str">
        <f t="shared" si="105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95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96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06"/>
        <v>7750000</v>
      </c>
      <c r="AA563" s="13">
        <v>7.2900000000000006E-2</v>
      </c>
      <c r="AB563" s="21">
        <f t="shared" si="104"/>
        <v>564975</v>
      </c>
      <c r="AC563" s="185">
        <f t="shared" si="97"/>
        <v>57796.942500000005</v>
      </c>
      <c r="AD563" s="141">
        <v>0.1023</v>
      </c>
      <c r="AE563" s="186">
        <f t="shared" si="98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99"/>
        <v>27318180.088495579</v>
      </c>
      <c r="AJ563" s="19">
        <f t="shared" si="100"/>
        <v>3014099.212353982</v>
      </c>
      <c r="AK563" s="20">
        <f t="shared" si="101"/>
        <v>0.11033308963444825</v>
      </c>
      <c r="AL563" s="17"/>
      <c r="AM563" s="17"/>
      <c r="AN563" s="17"/>
      <c r="AO563" s="17"/>
      <c r="AP563" s="28" t="str">
        <f t="shared" si="102"/>
        <v>201912</v>
      </c>
      <c r="AQ563" s="28" t="str">
        <f t="shared" si="103"/>
        <v>201912JPY</v>
      </c>
    </row>
    <row r="564" spans="1:43" s="12" customFormat="1">
      <c r="A564" s="13" t="s">
        <v>34</v>
      </c>
      <c r="B564" s="179">
        <v>2019</v>
      </c>
      <c r="C564" s="179">
        <v>11</v>
      </c>
      <c r="D564" s="39" t="str">
        <f t="shared" si="105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95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96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06"/>
        <v>12600000</v>
      </c>
      <c r="AA564" s="13">
        <v>7.2900000000000006E-2</v>
      </c>
      <c r="AB564" s="21">
        <f t="shared" si="104"/>
        <v>918540.00000000012</v>
      </c>
      <c r="AC564" s="185">
        <f t="shared" si="97"/>
        <v>128687.45400000001</v>
      </c>
      <c r="AD564" s="141">
        <v>0.1401</v>
      </c>
      <c r="AE564" s="186">
        <f t="shared" si="98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99"/>
        <v>27318180.088495579</v>
      </c>
      <c r="AJ564" s="19">
        <f t="shared" si="100"/>
        <v>3014099.212353982</v>
      </c>
      <c r="AK564" s="20">
        <f t="shared" si="101"/>
        <v>0.11033308963444825</v>
      </c>
      <c r="AL564" s="17"/>
      <c r="AM564" s="17"/>
      <c r="AN564" s="17"/>
      <c r="AO564" s="17"/>
      <c r="AP564" s="28" t="str">
        <f t="shared" si="102"/>
        <v>201912</v>
      </c>
      <c r="AQ564" s="28" t="str">
        <f t="shared" si="103"/>
        <v>201912JPY</v>
      </c>
    </row>
    <row r="565" spans="1:43" s="12" customFormat="1">
      <c r="A565" s="13" t="s">
        <v>34</v>
      </c>
      <c r="B565" s="179">
        <v>2019</v>
      </c>
      <c r="C565" s="179">
        <v>11</v>
      </c>
      <c r="D565" s="39" t="str">
        <f t="shared" si="105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95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96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06"/>
        <v>1664000</v>
      </c>
      <c r="AA565" s="13">
        <v>1.1100000000000001</v>
      </c>
      <c r="AB565" s="21">
        <f t="shared" si="104"/>
        <v>1634548.6725663722</v>
      </c>
      <c r="AC565" s="185">
        <f t="shared" si="97"/>
        <v>137302.08849557527</v>
      </c>
      <c r="AD565" s="141">
        <v>8.4000000000000005E-2</v>
      </c>
      <c r="AE565" s="186">
        <f t="shared" si="98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99"/>
        <v>27318180.088495579</v>
      </c>
      <c r="AJ565" s="19">
        <f t="shared" si="100"/>
        <v>3014099.212353982</v>
      </c>
      <c r="AK565" s="20">
        <f t="shared" si="101"/>
        <v>0.11033308963444825</v>
      </c>
      <c r="AL565" s="17"/>
      <c r="AM565" s="17"/>
      <c r="AN565" s="17"/>
      <c r="AO565" s="17"/>
      <c r="AP565" s="28" t="str">
        <f t="shared" si="102"/>
        <v>201912</v>
      </c>
      <c r="AQ565" s="28" t="str">
        <f t="shared" si="103"/>
        <v>201912RMB</v>
      </c>
    </row>
    <row r="566" spans="1:43" s="12" customFormat="1">
      <c r="A566" s="13" t="s">
        <v>34</v>
      </c>
      <c r="B566" s="179">
        <v>2019</v>
      </c>
      <c r="C566" s="179">
        <v>11</v>
      </c>
      <c r="D566" s="39" t="str">
        <f t="shared" si="105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95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96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06"/>
        <v>1050000</v>
      </c>
      <c r="AA566" s="13">
        <v>1.1100000000000001</v>
      </c>
      <c r="AB566" s="21">
        <f t="shared" si="104"/>
        <v>1031415.92920354</v>
      </c>
      <c r="AC566" s="185">
        <f t="shared" si="97"/>
        <v>134702.92035398231</v>
      </c>
      <c r="AD566" s="141">
        <v>0.13059999999999999</v>
      </c>
      <c r="AE566" s="186">
        <f t="shared" si="98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99"/>
        <v>27318180.088495579</v>
      </c>
      <c r="AJ566" s="19">
        <f t="shared" si="100"/>
        <v>3014099.212353982</v>
      </c>
      <c r="AK566" s="20">
        <f t="shared" si="101"/>
        <v>0.11033308963444825</v>
      </c>
      <c r="AL566" s="17"/>
      <c r="AM566" s="17"/>
      <c r="AN566" s="17"/>
      <c r="AO566" s="17"/>
      <c r="AP566" s="28" t="str">
        <f t="shared" si="102"/>
        <v>201912</v>
      </c>
      <c r="AQ566" s="28" t="str">
        <f t="shared" si="103"/>
        <v>201912RMB</v>
      </c>
    </row>
    <row r="567" spans="1:43" s="12" customFormat="1">
      <c r="A567" s="13" t="s">
        <v>34</v>
      </c>
      <c r="B567" s="179">
        <v>2019</v>
      </c>
      <c r="C567" s="179">
        <v>10</v>
      </c>
      <c r="D567" s="39" t="str">
        <f t="shared" si="105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95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96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06"/>
        <v>15000000</v>
      </c>
      <c r="AA567" s="13">
        <v>7.2900000000000006E-2</v>
      </c>
      <c r="AB567" s="21">
        <f t="shared" si="104"/>
        <v>1093500</v>
      </c>
      <c r="AC567" s="185">
        <f t="shared" si="97"/>
        <v>183926.69999999998</v>
      </c>
      <c r="AD567" s="141">
        <v>0.16819999999999999</v>
      </c>
      <c r="AE567" s="186">
        <f t="shared" si="98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99"/>
        <v>27318180.088495579</v>
      </c>
      <c r="AJ567" s="19">
        <f t="shared" si="100"/>
        <v>3014099.212353982</v>
      </c>
      <c r="AK567" s="20">
        <f t="shared" si="101"/>
        <v>0.11033308963444825</v>
      </c>
      <c r="AL567" s="17"/>
      <c r="AM567" s="17"/>
      <c r="AN567" s="17"/>
      <c r="AO567" s="17"/>
      <c r="AP567" s="28" t="str">
        <f t="shared" si="102"/>
        <v>201912</v>
      </c>
      <c r="AQ567" s="28" t="str">
        <f t="shared" si="103"/>
        <v>201912JPY</v>
      </c>
    </row>
    <row r="568" spans="1:43" s="12" customFormat="1">
      <c r="A568" s="13" t="s">
        <v>34</v>
      </c>
      <c r="B568" s="179">
        <v>2019</v>
      </c>
      <c r="C568" s="179">
        <v>10</v>
      </c>
      <c r="D568" s="39" t="str">
        <f t="shared" si="105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95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96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06"/>
        <v>15000000</v>
      </c>
      <c r="AA568" s="13">
        <v>7.2900000000000006E-2</v>
      </c>
      <c r="AB568" s="21">
        <f t="shared" si="104"/>
        <v>1093500</v>
      </c>
      <c r="AC568" s="185">
        <f t="shared" si="97"/>
        <v>183926.69999999998</v>
      </c>
      <c r="AD568" s="141">
        <v>0.16819999999999999</v>
      </c>
      <c r="AE568" s="186">
        <f t="shared" si="98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99"/>
        <v>27318180.088495579</v>
      </c>
      <c r="AJ568" s="19">
        <f t="shared" si="100"/>
        <v>3014099.212353982</v>
      </c>
      <c r="AK568" s="20">
        <f t="shared" si="101"/>
        <v>0.11033308963444825</v>
      </c>
      <c r="AL568" s="17"/>
      <c r="AM568" s="17"/>
      <c r="AN568" s="17"/>
      <c r="AO568" s="17"/>
      <c r="AP568" s="28" t="str">
        <f t="shared" si="102"/>
        <v>201912</v>
      </c>
      <c r="AQ568" s="28" t="str">
        <f t="shared" si="103"/>
        <v>201912JPY</v>
      </c>
    </row>
    <row r="569" spans="1:43" s="12" customFormat="1">
      <c r="A569" s="13" t="s">
        <v>34</v>
      </c>
      <c r="B569" s="179">
        <v>2019</v>
      </c>
      <c r="C569" s="179">
        <v>10</v>
      </c>
      <c r="D569" s="39" t="str">
        <f t="shared" si="105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95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96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06"/>
        <v>12000000</v>
      </c>
      <c r="AA569" s="13">
        <v>7.2900000000000006E-2</v>
      </c>
      <c r="AB569" s="21">
        <f t="shared" si="104"/>
        <v>874800.00000000012</v>
      </c>
      <c r="AC569" s="185">
        <f t="shared" si="97"/>
        <v>147141.36000000002</v>
      </c>
      <c r="AD569" s="141">
        <v>0.16819999999999999</v>
      </c>
      <c r="AE569" s="186">
        <f t="shared" si="98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99"/>
        <v>27318180.088495579</v>
      </c>
      <c r="AJ569" s="19">
        <f t="shared" si="100"/>
        <v>3014099.212353982</v>
      </c>
      <c r="AK569" s="20">
        <f t="shared" si="101"/>
        <v>0.11033308963444825</v>
      </c>
      <c r="AL569" s="17"/>
      <c r="AM569" s="17"/>
      <c r="AN569" s="17"/>
      <c r="AO569" s="17"/>
      <c r="AP569" s="28" t="str">
        <f t="shared" si="102"/>
        <v>201912</v>
      </c>
      <c r="AQ569" s="28" t="str">
        <f t="shared" si="103"/>
        <v>201912JPY</v>
      </c>
    </row>
    <row r="570" spans="1:43" s="12" customFormat="1">
      <c r="A570" s="13" t="s">
        <v>34</v>
      </c>
      <c r="B570" s="179">
        <v>2019</v>
      </c>
      <c r="C570" s="179">
        <v>10</v>
      </c>
      <c r="D570" s="39" t="str">
        <f t="shared" si="105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95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96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06"/>
        <v>12000000</v>
      </c>
      <c r="AA570" s="13">
        <v>7.2900000000000006E-2</v>
      </c>
      <c r="AB570" s="21">
        <f t="shared" si="104"/>
        <v>874800.00000000012</v>
      </c>
      <c r="AC570" s="185">
        <f t="shared" si="97"/>
        <v>147141.36000000002</v>
      </c>
      <c r="AD570" s="141">
        <v>0.16819999999999999</v>
      </c>
      <c r="AE570" s="186">
        <f t="shared" si="98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99"/>
        <v>27318180.088495579</v>
      </c>
      <c r="AJ570" s="19">
        <f t="shared" si="100"/>
        <v>3014099.212353982</v>
      </c>
      <c r="AK570" s="20">
        <f t="shared" si="101"/>
        <v>0.11033308963444825</v>
      </c>
      <c r="AL570" s="17"/>
      <c r="AM570" s="17"/>
      <c r="AN570" s="17"/>
      <c r="AO570" s="17"/>
      <c r="AP570" s="28" t="str">
        <f t="shared" si="102"/>
        <v>201912</v>
      </c>
      <c r="AQ570" s="28" t="str">
        <f t="shared" si="103"/>
        <v>201912JPY</v>
      </c>
    </row>
    <row r="571" spans="1:43" s="12" customFormat="1">
      <c r="A571" s="13" t="s">
        <v>34</v>
      </c>
      <c r="B571" s="179">
        <v>2019</v>
      </c>
      <c r="C571" s="179">
        <v>10</v>
      </c>
      <c r="D571" s="39" t="str">
        <f t="shared" si="105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95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96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06"/>
        <v>1009000</v>
      </c>
      <c r="AA571" s="13">
        <v>1.1100000000000001</v>
      </c>
      <c r="AB571" s="21">
        <f t="shared" si="104"/>
        <v>991141.5929203541</v>
      </c>
      <c r="AC571" s="185">
        <f t="shared" si="97"/>
        <v>93761.994690265507</v>
      </c>
      <c r="AD571" s="141">
        <v>9.4600000000000004E-2</v>
      </c>
      <c r="AE571" s="186">
        <f t="shared" si="98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99"/>
        <v>27318180.088495579</v>
      </c>
      <c r="AJ571" s="19">
        <f t="shared" si="100"/>
        <v>3014099.212353982</v>
      </c>
      <c r="AK571" s="20">
        <f t="shared" si="101"/>
        <v>0.11033308963444825</v>
      </c>
      <c r="AL571" s="17"/>
      <c r="AM571" s="17"/>
      <c r="AN571" s="17"/>
      <c r="AO571" s="17"/>
      <c r="AP571" s="28" t="str">
        <f t="shared" si="102"/>
        <v>201912</v>
      </c>
      <c r="AQ571" s="28" t="str">
        <f t="shared" si="103"/>
        <v>201912RMB</v>
      </c>
    </row>
    <row r="572" spans="1:43" s="12" customFormat="1">
      <c r="A572" s="13" t="s">
        <v>34</v>
      </c>
      <c r="B572" s="179">
        <v>2019</v>
      </c>
      <c r="C572" s="179">
        <v>10</v>
      </c>
      <c r="D572" s="39" t="str">
        <f t="shared" si="105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95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96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06"/>
        <v>1009000</v>
      </c>
      <c r="AA572" s="13">
        <v>1.1100000000000001</v>
      </c>
      <c r="AB572" s="21">
        <f t="shared" si="104"/>
        <v>991141.5929203541</v>
      </c>
      <c r="AC572" s="185">
        <f t="shared" si="97"/>
        <v>93761.994690265507</v>
      </c>
      <c r="AD572" s="141">
        <v>9.4600000000000004E-2</v>
      </c>
      <c r="AE572" s="186">
        <f t="shared" si="98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99"/>
        <v>27318180.088495579</v>
      </c>
      <c r="AJ572" s="19">
        <f t="shared" si="100"/>
        <v>3014099.212353982</v>
      </c>
      <c r="AK572" s="20">
        <f t="shared" si="101"/>
        <v>0.11033308963444825</v>
      </c>
      <c r="AL572" s="17"/>
      <c r="AM572" s="17"/>
      <c r="AN572" s="17"/>
      <c r="AO572" s="17"/>
      <c r="AP572" s="28" t="str">
        <f t="shared" si="102"/>
        <v>201912</v>
      </c>
      <c r="AQ572" s="28" t="str">
        <f t="shared" si="103"/>
        <v>201912RMB</v>
      </c>
    </row>
    <row r="573" spans="1:43" s="12" customFormat="1">
      <c r="A573" s="13" t="s">
        <v>28</v>
      </c>
      <c r="B573" s="179">
        <v>2019</v>
      </c>
      <c r="C573" s="179">
        <v>1</v>
      </c>
      <c r="D573" s="39" t="str">
        <f t="shared" si="105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95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96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06"/>
        <v>888600</v>
      </c>
      <c r="AA573" s="13">
        <v>1.1499999999999999</v>
      </c>
      <c r="AB573" s="21">
        <f t="shared" si="104"/>
        <v>880939.6551724138</v>
      </c>
      <c r="AC573" s="185">
        <f t="shared" si="97"/>
        <v>71091.830172413785</v>
      </c>
      <c r="AD573" s="141">
        <v>8.0699999999999994E-2</v>
      </c>
      <c r="AE573" s="186">
        <f t="shared" si="98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99"/>
        <v>16455710.38663793</v>
      </c>
      <c r="AJ573" s="19">
        <f t="shared" si="100"/>
        <v>2150644.6466930597</v>
      </c>
      <c r="AK573" s="20">
        <f t="shared" si="101"/>
        <v>0.13069290818580445</v>
      </c>
      <c r="AL573" s="17"/>
      <c r="AM573" s="17"/>
      <c r="AN573" s="17"/>
      <c r="AO573" s="17"/>
      <c r="AP573" s="28" t="str">
        <f t="shared" si="102"/>
        <v>20192</v>
      </c>
      <c r="AQ573" s="28" t="str">
        <f t="shared" si="103"/>
        <v>20192RMB</v>
      </c>
    </row>
    <row r="574" spans="1:43" s="12" customFormat="1">
      <c r="A574" s="13" t="s">
        <v>28</v>
      </c>
      <c r="B574" s="179">
        <v>2019</v>
      </c>
      <c r="C574" s="179">
        <v>1</v>
      </c>
      <c r="D574" s="39" t="str">
        <f t="shared" si="105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95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96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06"/>
        <v>848000</v>
      </c>
      <c r="AA574" s="13">
        <v>1.1499999999999999</v>
      </c>
      <c r="AB574" s="21">
        <f t="shared" si="104"/>
        <v>840689.6551724138</v>
      </c>
      <c r="AC574" s="185">
        <f t="shared" si="97"/>
        <v>88188.344827586203</v>
      </c>
      <c r="AD574" s="141">
        <v>0.10489999999999999</v>
      </c>
      <c r="AE574" s="186">
        <f t="shared" si="98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99"/>
        <v>16455710.38663793</v>
      </c>
      <c r="AJ574" s="19">
        <f t="shared" si="100"/>
        <v>2150644.6466930597</v>
      </c>
      <c r="AK574" s="20">
        <f t="shared" si="101"/>
        <v>0.13069290818580445</v>
      </c>
      <c r="AL574" s="17"/>
      <c r="AM574" s="17"/>
      <c r="AN574" s="17"/>
      <c r="AO574" s="17"/>
      <c r="AP574" s="28" t="str">
        <f t="shared" si="102"/>
        <v>20192</v>
      </c>
      <c r="AQ574" s="28" t="str">
        <f t="shared" si="103"/>
        <v>20192RMB</v>
      </c>
    </row>
    <row r="575" spans="1:43" s="12" customFormat="1">
      <c r="A575" s="13" t="s">
        <v>28</v>
      </c>
      <c r="B575" s="179">
        <v>2019</v>
      </c>
      <c r="C575" s="179">
        <v>1</v>
      </c>
      <c r="D575" s="39" t="str">
        <f t="shared" si="105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95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96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06"/>
        <v>917500</v>
      </c>
      <c r="AA575" s="13">
        <v>1.1499999999999999</v>
      </c>
      <c r="AB575" s="21">
        <f t="shared" si="104"/>
        <v>909590.51724137925</v>
      </c>
      <c r="AC575" s="185">
        <f t="shared" si="97"/>
        <v>173367.95258620687</v>
      </c>
      <c r="AD575" s="141">
        <v>0.19059999999999999</v>
      </c>
      <c r="AE575" s="186">
        <f t="shared" si="98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99"/>
        <v>16455710.38663793</v>
      </c>
      <c r="AJ575" s="19">
        <f t="shared" si="100"/>
        <v>2150644.6466930597</v>
      </c>
      <c r="AK575" s="20">
        <f t="shared" si="101"/>
        <v>0.13069290818580445</v>
      </c>
      <c r="AL575" s="17"/>
      <c r="AM575" s="17"/>
      <c r="AN575" s="17"/>
      <c r="AO575" s="17"/>
      <c r="AP575" s="28" t="str">
        <f t="shared" si="102"/>
        <v>20192</v>
      </c>
      <c r="AQ575" s="28" t="str">
        <f t="shared" si="103"/>
        <v>20192RMB</v>
      </c>
    </row>
    <row r="576" spans="1:43" s="12" customFormat="1">
      <c r="A576" s="13" t="s">
        <v>28</v>
      </c>
      <c r="B576" s="179">
        <v>2019</v>
      </c>
      <c r="C576" s="179">
        <v>1</v>
      </c>
      <c r="D576" s="39" t="str">
        <f t="shared" si="105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95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96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06"/>
        <v>917500</v>
      </c>
      <c r="AA576" s="13">
        <v>1.1499999999999999</v>
      </c>
      <c r="AB576" s="21">
        <f t="shared" si="104"/>
        <v>909590.51724137925</v>
      </c>
      <c r="AC576" s="185">
        <f t="shared" si="97"/>
        <v>173367.95258620687</v>
      </c>
      <c r="AD576" s="141">
        <v>0.19059999999999999</v>
      </c>
      <c r="AE576" s="186">
        <f t="shared" si="98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99"/>
        <v>16455710.38663793</v>
      </c>
      <c r="AJ576" s="19">
        <f t="shared" si="100"/>
        <v>2150644.6466930597</v>
      </c>
      <c r="AK576" s="20">
        <f t="shared" si="101"/>
        <v>0.13069290818580445</v>
      </c>
      <c r="AL576" s="17"/>
      <c r="AM576" s="17"/>
      <c r="AN576" s="17"/>
      <c r="AO576" s="17"/>
      <c r="AP576" s="28" t="str">
        <f t="shared" si="102"/>
        <v>20192</v>
      </c>
      <c r="AQ576" s="28" t="str">
        <f t="shared" si="103"/>
        <v>20192RMB</v>
      </c>
    </row>
    <row r="577" spans="1:43" s="12" customFormat="1">
      <c r="A577" s="13" t="s">
        <v>28</v>
      </c>
      <c r="B577" s="179">
        <v>2019</v>
      </c>
      <c r="C577" s="179">
        <v>1</v>
      </c>
      <c r="D577" s="39" t="str">
        <f t="shared" si="105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95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96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06"/>
        <v>840000</v>
      </c>
      <c r="AA577" s="13">
        <v>1.1499999999999999</v>
      </c>
      <c r="AB577" s="21">
        <f t="shared" si="104"/>
        <v>832758.62068965519</v>
      </c>
      <c r="AC577" s="185">
        <f t="shared" si="97"/>
        <v>80361.206896551725</v>
      </c>
      <c r="AD577" s="141">
        <v>9.6500000000000002E-2</v>
      </c>
      <c r="AE577" s="186">
        <f t="shared" si="98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99"/>
        <v>16455710.38663793</v>
      </c>
      <c r="AJ577" s="19">
        <f t="shared" si="100"/>
        <v>2150644.6466930597</v>
      </c>
      <c r="AK577" s="20">
        <f t="shared" si="101"/>
        <v>0.13069290818580445</v>
      </c>
      <c r="AL577" s="17"/>
      <c r="AM577" s="17"/>
      <c r="AN577" s="17"/>
      <c r="AO577" s="17"/>
      <c r="AP577" s="28" t="str">
        <f t="shared" si="102"/>
        <v>20192</v>
      </c>
      <c r="AQ577" s="28" t="str">
        <f t="shared" si="103"/>
        <v>20192RMB</v>
      </c>
    </row>
    <row r="578" spans="1:43" s="12" customFormat="1">
      <c r="A578" s="13" t="s">
        <v>28</v>
      </c>
      <c r="B578" s="179">
        <v>2019</v>
      </c>
      <c r="C578" s="179">
        <v>1</v>
      </c>
      <c r="D578" s="39" t="str">
        <f t="shared" si="105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08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06"/>
        <v>9350000</v>
      </c>
      <c r="AA578" s="13">
        <v>7.3499999999999996E-2</v>
      </c>
      <c r="AB578" s="21">
        <f t="shared" si="104"/>
        <v>687225</v>
      </c>
      <c r="AC578" s="185">
        <f t="shared" ref="AC578:AC641" si="109">IF(R578&lt;&gt;"",AB578*AD578,"")</f>
        <v>89682.862500000003</v>
      </c>
      <c r="AD578" s="141">
        <v>0.1305</v>
      </c>
      <c r="AE578" s="186">
        <f t="shared" ref="AE578:AE641" si="110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11">IF(P578="C66 SERVICE","",SUMIFS(AB:AB,F:F,F578,G:G,G578,E:E,E578))</f>
        <v>16455710.38663793</v>
      </c>
      <c r="AJ578" s="19">
        <f t="shared" ref="AJ578:AJ641" si="112">IF(P578="C66 SERVICE","",SUMIFS(AC:AC,F:F,F578,G:G,G578,E:E,E578))</f>
        <v>2150644.6466930597</v>
      </c>
      <c r="AK578" s="20">
        <f t="shared" ref="AK578:AK641" si="113">IF(AJ578&gt;0,AJ578/AI578,"")</f>
        <v>0.13069290818580445</v>
      </c>
      <c r="AL578" s="17"/>
      <c r="AM578" s="17"/>
      <c r="AN578" s="17"/>
      <c r="AO578" s="17"/>
      <c r="AP578" s="28" t="str">
        <f t="shared" ref="AP578:AP641" si="114">IF(F578="","",F578&amp;G578)</f>
        <v>20192</v>
      </c>
      <c r="AQ578" s="28" t="str">
        <f t="shared" ref="AQ578:AQ641" si="115">IF(W578="","",F578&amp;G578&amp;W578)</f>
        <v>20192JPY</v>
      </c>
    </row>
    <row r="579" spans="1:43" s="12" customFormat="1">
      <c r="A579" s="13" t="s">
        <v>28</v>
      </c>
      <c r="B579" s="179">
        <v>2019</v>
      </c>
      <c r="C579" s="179">
        <v>1</v>
      </c>
      <c r="D579" s="39" t="str">
        <f t="shared" si="105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07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08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06"/>
        <v>9350000</v>
      </c>
      <c r="AA579" s="13">
        <v>7.3499999999999996E-2</v>
      </c>
      <c r="AB579" s="21">
        <f t="shared" si="104"/>
        <v>687225</v>
      </c>
      <c r="AC579" s="185">
        <f t="shared" si="109"/>
        <v>89682.862500000003</v>
      </c>
      <c r="AD579" s="141">
        <v>0.1305</v>
      </c>
      <c r="AE579" s="186">
        <f t="shared" si="110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11"/>
        <v>16455710.38663793</v>
      </c>
      <c r="AJ579" s="19">
        <f t="shared" si="112"/>
        <v>2150644.6466930597</v>
      </c>
      <c r="AK579" s="20">
        <f t="shared" si="113"/>
        <v>0.13069290818580445</v>
      </c>
      <c r="AL579" s="17"/>
      <c r="AM579" s="17"/>
      <c r="AN579" s="17"/>
      <c r="AO579" s="17"/>
      <c r="AP579" s="28" t="str">
        <f t="shared" si="114"/>
        <v>20192</v>
      </c>
      <c r="AQ579" s="28" t="str">
        <f t="shared" si="115"/>
        <v>20192JPY</v>
      </c>
    </row>
    <row r="580" spans="1:43" s="12" customFormat="1">
      <c r="A580" s="13" t="s">
        <v>28</v>
      </c>
      <c r="B580" s="179">
        <v>2019</v>
      </c>
      <c r="C580" s="179">
        <v>1</v>
      </c>
      <c r="D580" s="39" t="str">
        <f t="shared" si="105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07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08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06"/>
        <v>14626800</v>
      </c>
      <c r="AA580" s="13">
        <v>7.2300000000000003E-2</v>
      </c>
      <c r="AB580" s="21">
        <f t="shared" si="104"/>
        <v>1057517.6400000001</v>
      </c>
      <c r="AC580" s="185">
        <f t="shared" si="109"/>
        <v>126902.11680000002</v>
      </c>
      <c r="AD580" s="141">
        <v>0.12</v>
      </c>
      <c r="AE580" s="186">
        <f t="shared" si="110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11"/>
        <v>23237072.691724136</v>
      </c>
      <c r="AJ580" s="19">
        <f t="shared" si="112"/>
        <v>2402195.7372206897</v>
      </c>
      <c r="AK580" s="20">
        <f t="shared" si="113"/>
        <v>0.1033777261486224</v>
      </c>
      <c r="AL580" s="17"/>
      <c r="AM580" s="17"/>
      <c r="AN580" s="17"/>
      <c r="AO580" s="17"/>
      <c r="AP580" s="28" t="str">
        <f t="shared" si="114"/>
        <v>20191</v>
      </c>
      <c r="AQ580" s="28" t="str">
        <f t="shared" si="115"/>
        <v>20191JPY</v>
      </c>
    </row>
    <row r="581" spans="1:43" s="12" customFormat="1">
      <c r="A581" s="13" t="s">
        <v>28</v>
      </c>
      <c r="B581" s="179">
        <v>2019</v>
      </c>
      <c r="C581" s="179">
        <v>1</v>
      </c>
      <c r="D581" s="39" t="str">
        <f t="shared" si="105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07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08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06"/>
        <v>360000</v>
      </c>
      <c r="AA581" s="13">
        <v>1.125</v>
      </c>
      <c r="AB581" s="21">
        <f t="shared" si="104"/>
        <v>349137.93103448278</v>
      </c>
      <c r="AC581" s="185">
        <f t="shared" si="109"/>
        <v>42455.172413793109</v>
      </c>
      <c r="AD581" s="141">
        <v>0.1216</v>
      </c>
      <c r="AE581" s="186">
        <f t="shared" si="110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11"/>
        <v>23237072.691724136</v>
      </c>
      <c r="AJ581" s="19">
        <f t="shared" si="112"/>
        <v>2402195.7372206897</v>
      </c>
      <c r="AK581" s="20">
        <f t="shared" si="113"/>
        <v>0.1033777261486224</v>
      </c>
      <c r="AL581" s="17"/>
      <c r="AM581" s="17"/>
      <c r="AN581" s="17"/>
      <c r="AO581" s="17"/>
      <c r="AP581" s="28" t="str">
        <f t="shared" si="114"/>
        <v>20191</v>
      </c>
      <c r="AQ581" s="28" t="str">
        <f t="shared" si="115"/>
        <v>20191RMB</v>
      </c>
    </row>
    <row r="582" spans="1:43" s="12" customFormat="1">
      <c r="A582" s="13" t="s">
        <v>34</v>
      </c>
      <c r="B582" s="179">
        <v>2019</v>
      </c>
      <c r="C582" s="179">
        <v>4</v>
      </c>
      <c r="D582" s="39" t="str">
        <f t="shared" si="105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07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08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06"/>
        <v>13610000</v>
      </c>
      <c r="AA582" s="13">
        <v>7.3999999999999996E-2</v>
      </c>
      <c r="AB582" s="21">
        <f t="shared" si="104"/>
        <v>1007140</v>
      </c>
      <c r="AC582" s="185">
        <f t="shared" si="109"/>
        <v>161444.54199999999</v>
      </c>
      <c r="AD582" s="141">
        <v>0.1603</v>
      </c>
      <c r="AE582" s="186">
        <f t="shared" si="110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11"/>
        <v>34015877.711504422</v>
      </c>
      <c r="AJ582" s="19">
        <f t="shared" si="112"/>
        <v>4446292.375441947</v>
      </c>
      <c r="AK582" s="20">
        <f t="shared" si="113"/>
        <v>0.13071226364205143</v>
      </c>
      <c r="AL582" s="17"/>
      <c r="AM582" s="17"/>
      <c r="AN582" s="17"/>
      <c r="AO582" s="17"/>
      <c r="AP582" s="28" t="str">
        <f t="shared" si="114"/>
        <v>20197</v>
      </c>
      <c r="AQ582" s="28" t="str">
        <f t="shared" si="115"/>
        <v>20197JPY</v>
      </c>
    </row>
    <row r="583" spans="1:43" s="12" customFormat="1">
      <c r="A583" s="13" t="s">
        <v>28</v>
      </c>
      <c r="B583" s="179">
        <v>2019</v>
      </c>
      <c r="C583" s="179">
        <v>3</v>
      </c>
      <c r="D583" s="39" t="str">
        <f t="shared" si="105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07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08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06"/>
        <v>935172.4</v>
      </c>
      <c r="AA583" s="13">
        <v>1.135</v>
      </c>
      <c r="AB583" s="21">
        <f t="shared" si="104"/>
        <v>939310.33097345149</v>
      </c>
      <c r="AC583" s="185">
        <f t="shared" si="109"/>
        <v>75238.757510973475</v>
      </c>
      <c r="AD583" s="141">
        <v>8.0100000000000005E-2</v>
      </c>
      <c r="AE583" s="186">
        <f t="shared" si="110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11"/>
        <v>34015877.711504422</v>
      </c>
      <c r="AJ583" s="19">
        <f t="shared" si="112"/>
        <v>4446292.375441947</v>
      </c>
      <c r="AK583" s="20">
        <f t="shared" si="113"/>
        <v>0.13071226364205143</v>
      </c>
      <c r="AL583" s="17"/>
      <c r="AM583" s="17"/>
      <c r="AN583" s="17"/>
      <c r="AO583" s="17"/>
      <c r="AP583" s="28" t="str">
        <f t="shared" si="114"/>
        <v>20197</v>
      </c>
      <c r="AQ583" s="28" t="str">
        <f t="shared" si="115"/>
        <v>20197RMB</v>
      </c>
    </row>
    <row r="584" spans="1:43" s="12" customFormat="1">
      <c r="A584" s="13" t="s">
        <v>28</v>
      </c>
      <c r="B584" s="179">
        <v>2019</v>
      </c>
      <c r="C584" s="179">
        <v>3</v>
      </c>
      <c r="D584" s="39" t="str">
        <f t="shared" si="105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07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08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06"/>
        <v>13707000</v>
      </c>
      <c r="AA584" s="13">
        <v>7.3999999999999996E-2</v>
      </c>
      <c r="AB584" s="21">
        <f t="shared" si="104"/>
        <v>1014318</v>
      </c>
      <c r="AC584" s="185">
        <f t="shared" si="109"/>
        <v>169188.24240000002</v>
      </c>
      <c r="AD584" s="141">
        <v>0.1668</v>
      </c>
      <c r="AE584" s="186">
        <f t="shared" si="110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11"/>
        <v>34015877.711504422</v>
      </c>
      <c r="AJ584" s="19">
        <f t="shared" si="112"/>
        <v>4446292.375441947</v>
      </c>
      <c r="AK584" s="20">
        <f t="shared" si="113"/>
        <v>0.13071226364205143</v>
      </c>
      <c r="AL584" s="17"/>
      <c r="AM584" s="17"/>
      <c r="AN584" s="17"/>
      <c r="AO584" s="17"/>
      <c r="AP584" s="28" t="str">
        <f t="shared" si="114"/>
        <v>20197</v>
      </c>
      <c r="AQ584" s="28" t="str">
        <f t="shared" si="115"/>
        <v>20197JPY</v>
      </c>
    </row>
    <row r="585" spans="1:43" s="12" customFormat="1">
      <c r="A585" s="13" t="s">
        <v>34</v>
      </c>
      <c r="B585" s="179">
        <v>2019</v>
      </c>
      <c r="C585" s="179">
        <v>7</v>
      </c>
      <c r="D585" s="39" t="str">
        <f t="shared" si="105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07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08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06"/>
        <v>14000000</v>
      </c>
      <c r="AA585" s="13">
        <v>7.3999999999999996E-2</v>
      </c>
      <c r="AB585" s="21">
        <f t="shared" si="104"/>
        <v>1036000</v>
      </c>
      <c r="AC585" s="185">
        <f t="shared" si="109"/>
        <v>173737.19999999998</v>
      </c>
      <c r="AD585" s="141">
        <v>0.16769999999999999</v>
      </c>
      <c r="AE585" s="186">
        <f t="shared" si="110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11"/>
        <v>34015877.711504422</v>
      </c>
      <c r="AJ585" s="19">
        <f t="shared" si="112"/>
        <v>4446292.375441947</v>
      </c>
      <c r="AK585" s="20">
        <f t="shared" si="113"/>
        <v>0.13071226364205143</v>
      </c>
      <c r="AL585" s="17"/>
      <c r="AM585" s="17"/>
      <c r="AN585" s="17"/>
      <c r="AO585" s="17"/>
      <c r="AP585" s="28" t="str">
        <f t="shared" si="114"/>
        <v>20197</v>
      </c>
      <c r="AQ585" s="28" t="str">
        <f t="shared" si="115"/>
        <v>20197JPY</v>
      </c>
    </row>
    <row r="586" spans="1:43" s="12" customFormat="1">
      <c r="A586" s="13" t="s">
        <v>34</v>
      </c>
      <c r="B586" s="179">
        <v>2019</v>
      </c>
      <c r="C586" s="179">
        <v>7</v>
      </c>
      <c r="D586" s="39" t="str">
        <f t="shared" si="105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07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08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06"/>
        <v>14000000</v>
      </c>
      <c r="AA586" s="13">
        <v>7.3999999999999996E-2</v>
      </c>
      <c r="AB586" s="21">
        <f t="shared" ref="AB586:AB649" si="116">IF(AND(R586&lt;&gt;"C66",R586&lt;&gt;""),Z586/Y586*AA586,"")</f>
        <v>1036000</v>
      </c>
      <c r="AC586" s="185">
        <f t="shared" si="109"/>
        <v>173737.19999999998</v>
      </c>
      <c r="AD586" s="141">
        <v>0.16769999999999999</v>
      </c>
      <c r="AE586" s="186">
        <f t="shared" si="110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11"/>
        <v>34015877.711504422</v>
      </c>
      <c r="AJ586" s="19">
        <f t="shared" si="112"/>
        <v>4446292.375441947</v>
      </c>
      <c r="AK586" s="20">
        <f t="shared" si="113"/>
        <v>0.13071226364205143</v>
      </c>
      <c r="AL586" s="17"/>
      <c r="AM586" s="17"/>
      <c r="AN586" s="17"/>
      <c r="AO586" s="17"/>
      <c r="AP586" s="28" t="str">
        <f t="shared" si="114"/>
        <v>20197</v>
      </c>
      <c r="AQ586" s="28" t="str">
        <f t="shared" si="115"/>
        <v>20197JPY</v>
      </c>
    </row>
    <row r="587" spans="1:43" s="12" customFormat="1">
      <c r="A587" s="13" t="s">
        <v>34</v>
      </c>
      <c r="B587" s="179">
        <v>2019</v>
      </c>
      <c r="C587" s="179">
        <v>7</v>
      </c>
      <c r="D587" s="39" t="str">
        <f t="shared" si="105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07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08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06"/>
        <v>10000000</v>
      </c>
      <c r="AA587" s="13">
        <v>7.3999999999999996E-2</v>
      </c>
      <c r="AB587" s="21">
        <f t="shared" si="116"/>
        <v>740000</v>
      </c>
      <c r="AC587" s="185">
        <f t="shared" si="109"/>
        <v>124097.99999999999</v>
      </c>
      <c r="AD587" s="141">
        <v>0.16769999999999999</v>
      </c>
      <c r="AE587" s="186">
        <f t="shared" si="110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11"/>
        <v>34015877.711504422</v>
      </c>
      <c r="AJ587" s="19">
        <f t="shared" si="112"/>
        <v>4446292.375441947</v>
      </c>
      <c r="AK587" s="20">
        <f t="shared" si="113"/>
        <v>0.13071226364205143</v>
      </c>
      <c r="AL587" s="17"/>
      <c r="AM587" s="17"/>
      <c r="AN587" s="17"/>
      <c r="AO587" s="17"/>
      <c r="AP587" s="28" t="str">
        <f t="shared" si="114"/>
        <v>20197</v>
      </c>
      <c r="AQ587" s="28" t="str">
        <f t="shared" si="115"/>
        <v>20197JPY</v>
      </c>
    </row>
    <row r="588" spans="1:43" s="12" customFormat="1">
      <c r="A588" s="13" t="s">
        <v>34</v>
      </c>
      <c r="B588" s="179">
        <v>2019</v>
      </c>
      <c r="C588" s="179">
        <v>7</v>
      </c>
      <c r="D588" s="39" t="str">
        <f t="shared" si="105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07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08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06"/>
        <v>10000000</v>
      </c>
      <c r="AA588" s="13">
        <v>7.3999999999999996E-2</v>
      </c>
      <c r="AB588" s="21">
        <f t="shared" si="116"/>
        <v>740000</v>
      </c>
      <c r="AC588" s="185">
        <f t="shared" si="109"/>
        <v>124097.99999999999</v>
      </c>
      <c r="AD588" s="141">
        <v>0.16769999999999999</v>
      </c>
      <c r="AE588" s="186">
        <f t="shared" si="110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11"/>
        <v>34015877.711504422</v>
      </c>
      <c r="AJ588" s="19">
        <f t="shared" si="112"/>
        <v>4446292.375441947</v>
      </c>
      <c r="AK588" s="20">
        <f t="shared" si="113"/>
        <v>0.13071226364205143</v>
      </c>
      <c r="AL588" s="17"/>
      <c r="AM588" s="17"/>
      <c r="AN588" s="17"/>
      <c r="AO588" s="17"/>
      <c r="AP588" s="28" t="str">
        <f t="shared" si="114"/>
        <v>20197</v>
      </c>
      <c r="AQ588" s="28" t="str">
        <f t="shared" si="115"/>
        <v>20197JPY</v>
      </c>
    </row>
    <row r="589" spans="1:43" s="12" customFormat="1">
      <c r="A589" s="13" t="s">
        <v>34</v>
      </c>
      <c r="B589" s="179">
        <v>2019</v>
      </c>
      <c r="C589" s="179">
        <v>7</v>
      </c>
      <c r="D589" s="39" t="str">
        <f t="shared" si="105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07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08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06"/>
        <v>600687.5</v>
      </c>
      <c r="AA589" s="13">
        <v>1.135</v>
      </c>
      <c r="AB589" s="21">
        <f t="shared" si="116"/>
        <v>603345.4092920355</v>
      </c>
      <c r="AC589" s="185">
        <f t="shared" si="109"/>
        <v>72401.449115044263</v>
      </c>
      <c r="AD589" s="141">
        <v>0.12</v>
      </c>
      <c r="AE589" s="186">
        <f t="shared" si="110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11"/>
        <v>34015877.711504422</v>
      </c>
      <c r="AJ589" s="19">
        <f t="shared" si="112"/>
        <v>4446292.375441947</v>
      </c>
      <c r="AK589" s="20">
        <f t="shared" si="113"/>
        <v>0.13071226364205143</v>
      </c>
      <c r="AL589" s="17"/>
      <c r="AM589" s="17"/>
      <c r="AN589" s="17"/>
      <c r="AO589" s="17"/>
      <c r="AP589" s="28" t="str">
        <f t="shared" si="114"/>
        <v>20197</v>
      </c>
      <c r="AQ589" s="28" t="str">
        <f t="shared" si="115"/>
        <v>20197RMB</v>
      </c>
    </row>
    <row r="590" spans="1:43" s="12" customFormat="1">
      <c r="A590" s="13" t="s">
        <v>34</v>
      </c>
      <c r="B590" s="179">
        <v>2019</v>
      </c>
      <c r="C590" s="179">
        <v>7</v>
      </c>
      <c r="D590" s="39" t="str">
        <f t="shared" si="105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07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08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06"/>
        <v>600687.5</v>
      </c>
      <c r="AA590" s="13">
        <v>1.135</v>
      </c>
      <c r="AB590" s="21">
        <f t="shared" si="116"/>
        <v>603345.4092920355</v>
      </c>
      <c r="AC590" s="185">
        <f t="shared" si="109"/>
        <v>72401.449115044263</v>
      </c>
      <c r="AD590" s="141">
        <v>0.12</v>
      </c>
      <c r="AE590" s="186">
        <f t="shared" si="110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11"/>
        <v>34015877.711504422</v>
      </c>
      <c r="AJ590" s="19">
        <f t="shared" si="112"/>
        <v>4446292.375441947</v>
      </c>
      <c r="AK590" s="20">
        <f t="shared" si="113"/>
        <v>0.13071226364205143</v>
      </c>
      <c r="AL590" s="17"/>
      <c r="AM590" s="17"/>
      <c r="AN590" s="17"/>
      <c r="AO590" s="17"/>
      <c r="AP590" s="28" t="str">
        <f t="shared" si="114"/>
        <v>20197</v>
      </c>
      <c r="AQ590" s="28" t="str">
        <f t="shared" si="115"/>
        <v>20197RMB</v>
      </c>
    </row>
    <row r="591" spans="1:43" s="12" customFormat="1">
      <c r="A591" s="13" t="s">
        <v>34</v>
      </c>
      <c r="B591" s="179">
        <v>2019</v>
      </c>
      <c r="C591" s="179">
        <v>7</v>
      </c>
      <c r="D591" s="39" t="str">
        <f t="shared" si="105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07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08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06"/>
        <v>600687.5</v>
      </c>
      <c r="AA591" s="13">
        <v>1.135</v>
      </c>
      <c r="AB591" s="21">
        <f t="shared" si="116"/>
        <v>603345.4092920355</v>
      </c>
      <c r="AC591" s="185">
        <f t="shared" si="109"/>
        <v>72401.449115044263</v>
      </c>
      <c r="AD591" s="141">
        <v>0.12</v>
      </c>
      <c r="AE591" s="186">
        <f t="shared" si="110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11"/>
        <v>34015877.711504422</v>
      </c>
      <c r="AJ591" s="19">
        <f t="shared" si="112"/>
        <v>4446292.375441947</v>
      </c>
      <c r="AK591" s="20">
        <f t="shared" si="113"/>
        <v>0.13071226364205143</v>
      </c>
      <c r="AL591" s="17"/>
      <c r="AM591" s="17"/>
      <c r="AN591" s="17"/>
      <c r="AO591" s="17"/>
      <c r="AP591" s="28" t="str">
        <f t="shared" si="114"/>
        <v>20197</v>
      </c>
      <c r="AQ591" s="28" t="str">
        <f t="shared" si="115"/>
        <v>20197RMB</v>
      </c>
    </row>
    <row r="592" spans="1:43" s="12" customFormat="1">
      <c r="A592" s="13" t="s">
        <v>34</v>
      </c>
      <c r="B592" s="179">
        <v>2019</v>
      </c>
      <c r="C592" s="179">
        <v>7</v>
      </c>
      <c r="D592" s="39" t="str">
        <f t="shared" si="105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07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08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06"/>
        <v>600687.5</v>
      </c>
      <c r="AA592" s="13">
        <v>1.135</v>
      </c>
      <c r="AB592" s="21">
        <f t="shared" si="116"/>
        <v>603345.4092920355</v>
      </c>
      <c r="AC592" s="185">
        <f t="shared" si="109"/>
        <v>72401.449115044263</v>
      </c>
      <c r="AD592" s="141">
        <v>0.12</v>
      </c>
      <c r="AE592" s="186">
        <f t="shared" si="110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11"/>
        <v>34015877.711504422</v>
      </c>
      <c r="AJ592" s="19">
        <f t="shared" si="112"/>
        <v>4446292.375441947</v>
      </c>
      <c r="AK592" s="20">
        <f t="shared" si="113"/>
        <v>0.13071226364205143</v>
      </c>
      <c r="AL592" s="17"/>
      <c r="AM592" s="17"/>
      <c r="AN592" s="17"/>
      <c r="AO592" s="17"/>
      <c r="AP592" s="28" t="str">
        <f t="shared" si="114"/>
        <v>20197</v>
      </c>
      <c r="AQ592" s="28" t="str">
        <f t="shared" si="115"/>
        <v>20197RMB</v>
      </c>
    </row>
    <row r="593" spans="1:43" s="12" customFormat="1">
      <c r="A593" s="13" t="s">
        <v>34</v>
      </c>
      <c r="B593" s="179">
        <v>2019</v>
      </c>
      <c r="C593" s="179">
        <v>7</v>
      </c>
      <c r="D593" s="39" t="str">
        <f t="shared" si="105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07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08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06"/>
        <v>934800</v>
      </c>
      <c r="AA593" s="13">
        <v>1.135</v>
      </c>
      <c r="AB593" s="21">
        <f t="shared" si="116"/>
        <v>938936.28318584082</v>
      </c>
      <c r="AC593" s="185">
        <f t="shared" si="109"/>
        <v>65631.646194690271</v>
      </c>
      <c r="AD593" s="141">
        <v>6.9900000000000004E-2</v>
      </c>
      <c r="AE593" s="186">
        <f t="shared" si="110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11"/>
        <v>34015877.711504422</v>
      </c>
      <c r="AJ593" s="19">
        <f t="shared" si="112"/>
        <v>4446292.375441947</v>
      </c>
      <c r="AK593" s="20">
        <f t="shared" si="113"/>
        <v>0.13071226364205143</v>
      </c>
      <c r="AL593" s="17"/>
      <c r="AM593" s="17"/>
      <c r="AN593" s="17"/>
      <c r="AO593" s="17"/>
      <c r="AP593" s="28" t="str">
        <f t="shared" si="114"/>
        <v>20197</v>
      </c>
      <c r="AQ593" s="28" t="str">
        <f t="shared" si="115"/>
        <v>20197RMB</v>
      </c>
    </row>
    <row r="594" spans="1:43" s="12" customFormat="1">
      <c r="A594" s="13" t="s">
        <v>34</v>
      </c>
      <c r="B594" s="179">
        <v>2019</v>
      </c>
      <c r="C594" s="179">
        <v>7</v>
      </c>
      <c r="D594" s="39" t="str">
        <f t="shared" si="105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07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08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06"/>
        <v>11900000</v>
      </c>
      <c r="AA594" s="13">
        <v>7.3999999999999996E-2</v>
      </c>
      <c r="AB594" s="21">
        <f t="shared" si="116"/>
        <v>880600</v>
      </c>
      <c r="AC594" s="185">
        <f t="shared" si="109"/>
        <v>126013.86</v>
      </c>
      <c r="AD594" s="141">
        <v>0.1431</v>
      </c>
      <c r="AE594" s="186">
        <f t="shared" si="110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11"/>
        <v>34015877.711504422</v>
      </c>
      <c r="AJ594" s="19">
        <f t="shared" si="112"/>
        <v>4446292.375441947</v>
      </c>
      <c r="AK594" s="20">
        <f t="shared" si="113"/>
        <v>0.13071226364205143</v>
      </c>
      <c r="AL594" s="17"/>
      <c r="AM594" s="17"/>
      <c r="AN594" s="17"/>
      <c r="AO594" s="17"/>
      <c r="AP594" s="28" t="str">
        <f t="shared" si="114"/>
        <v>20197</v>
      </c>
      <c r="AQ594" s="28" t="str">
        <f t="shared" si="115"/>
        <v>20197JPY</v>
      </c>
    </row>
    <row r="595" spans="1:43" s="12" customFormat="1">
      <c r="A595" s="13" t="s">
        <v>34</v>
      </c>
      <c r="B595" s="179">
        <v>2019</v>
      </c>
      <c r="C595" s="179">
        <v>7</v>
      </c>
      <c r="D595" s="39" t="str">
        <f t="shared" si="105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07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08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06"/>
        <v>11900000</v>
      </c>
      <c r="AA595" s="13">
        <v>7.3999999999999996E-2</v>
      </c>
      <c r="AB595" s="21">
        <f t="shared" si="116"/>
        <v>880600</v>
      </c>
      <c r="AC595" s="185">
        <f t="shared" si="109"/>
        <v>126013.86</v>
      </c>
      <c r="AD595" s="141">
        <v>0.1431</v>
      </c>
      <c r="AE595" s="186">
        <f t="shared" si="110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11"/>
        <v>34015877.711504422</v>
      </c>
      <c r="AJ595" s="19">
        <f t="shared" si="112"/>
        <v>4446292.375441947</v>
      </c>
      <c r="AK595" s="20">
        <f t="shared" si="113"/>
        <v>0.13071226364205143</v>
      </c>
      <c r="AL595" s="17"/>
      <c r="AM595" s="17"/>
      <c r="AN595" s="17"/>
      <c r="AO595" s="17"/>
      <c r="AP595" s="28" t="str">
        <f t="shared" si="114"/>
        <v>20197</v>
      </c>
      <c r="AQ595" s="28" t="str">
        <f t="shared" si="115"/>
        <v>20197JPY</v>
      </c>
    </row>
    <row r="596" spans="1:43" s="12" customFormat="1">
      <c r="A596" s="13" t="s">
        <v>34</v>
      </c>
      <c r="B596" s="179">
        <v>2019</v>
      </c>
      <c r="C596" s="179">
        <v>7</v>
      </c>
      <c r="D596" s="39" t="str">
        <f t="shared" si="105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07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08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06"/>
        <v>764375</v>
      </c>
      <c r="AA596" s="13">
        <v>1.135</v>
      </c>
      <c r="AB596" s="21">
        <f t="shared" si="116"/>
        <v>767757.19026548672</v>
      </c>
      <c r="AC596" s="185">
        <f t="shared" si="109"/>
        <v>92130.862831858409</v>
      </c>
      <c r="AD596" s="141">
        <v>0.12</v>
      </c>
      <c r="AE596" s="186">
        <f t="shared" si="110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11"/>
        <v>34015877.711504422</v>
      </c>
      <c r="AJ596" s="19">
        <f t="shared" si="112"/>
        <v>4446292.375441947</v>
      </c>
      <c r="AK596" s="20">
        <f t="shared" si="113"/>
        <v>0.13071226364205143</v>
      </c>
      <c r="AL596" s="17"/>
      <c r="AM596" s="17"/>
      <c r="AN596" s="17"/>
      <c r="AO596" s="17"/>
      <c r="AP596" s="28" t="str">
        <f t="shared" si="114"/>
        <v>20197</v>
      </c>
      <c r="AQ596" s="28" t="str">
        <f t="shared" si="115"/>
        <v>20197RMB</v>
      </c>
    </row>
    <row r="597" spans="1:43" s="12" customFormat="1">
      <c r="A597" s="13" t="s">
        <v>34</v>
      </c>
      <c r="B597" s="179">
        <v>2019</v>
      </c>
      <c r="C597" s="179">
        <v>7</v>
      </c>
      <c r="D597" s="39" t="str">
        <f t="shared" si="105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07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08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06"/>
        <v>764375</v>
      </c>
      <c r="AA597" s="13">
        <v>1.135</v>
      </c>
      <c r="AB597" s="21">
        <f t="shared" si="116"/>
        <v>767757.19026548672</v>
      </c>
      <c r="AC597" s="185">
        <f t="shared" si="109"/>
        <v>92130.862831858409</v>
      </c>
      <c r="AD597" s="141">
        <v>0.12</v>
      </c>
      <c r="AE597" s="186">
        <f t="shared" si="110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11"/>
        <v>34015877.711504422</v>
      </c>
      <c r="AJ597" s="19">
        <f t="shared" si="112"/>
        <v>4446292.375441947</v>
      </c>
      <c r="AK597" s="20">
        <f t="shared" si="113"/>
        <v>0.13071226364205143</v>
      </c>
      <c r="AL597" s="17"/>
      <c r="AM597" s="17"/>
      <c r="AN597" s="17"/>
      <c r="AO597" s="17"/>
      <c r="AP597" s="28" t="str">
        <f t="shared" si="114"/>
        <v>20197</v>
      </c>
      <c r="AQ597" s="28" t="str">
        <f t="shared" si="115"/>
        <v>20197RMB</v>
      </c>
    </row>
    <row r="598" spans="1:43" s="12" customFormat="1">
      <c r="A598" s="13" t="s">
        <v>34</v>
      </c>
      <c r="B598" s="179">
        <v>2019</v>
      </c>
      <c r="C598" s="179">
        <v>6</v>
      </c>
      <c r="D598" s="39" t="str">
        <f t="shared" si="105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07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08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06"/>
        <v>650000</v>
      </c>
      <c r="AA598" s="13">
        <v>1.135</v>
      </c>
      <c r="AB598" s="21">
        <f t="shared" si="116"/>
        <v>652876.10619469034</v>
      </c>
      <c r="AC598" s="185">
        <f t="shared" si="109"/>
        <v>67572.676991150453</v>
      </c>
      <c r="AD598" s="141">
        <v>0.10349999999999999</v>
      </c>
      <c r="AE598" s="186">
        <f t="shared" si="110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11"/>
        <v>34015877.711504422</v>
      </c>
      <c r="AJ598" s="19">
        <f t="shared" si="112"/>
        <v>4446292.375441947</v>
      </c>
      <c r="AK598" s="20">
        <f t="shared" si="113"/>
        <v>0.13071226364205143</v>
      </c>
      <c r="AL598" s="17"/>
      <c r="AM598" s="17"/>
      <c r="AN598" s="17"/>
      <c r="AO598" s="17"/>
      <c r="AP598" s="28" t="str">
        <f t="shared" si="114"/>
        <v>20197</v>
      </c>
      <c r="AQ598" s="28" t="str">
        <f t="shared" si="115"/>
        <v>20197RMB</v>
      </c>
    </row>
    <row r="599" spans="1:43" s="12" customFormat="1">
      <c r="A599" s="13" t="s">
        <v>34</v>
      </c>
      <c r="B599" s="179">
        <v>2019</v>
      </c>
      <c r="C599" s="179">
        <v>6</v>
      </c>
      <c r="D599" s="39" t="str">
        <f t="shared" si="105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07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08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06"/>
        <v>1000000</v>
      </c>
      <c r="AA599" s="13">
        <v>1.135</v>
      </c>
      <c r="AB599" s="21">
        <f t="shared" si="116"/>
        <v>1004424.7787610621</v>
      </c>
      <c r="AC599" s="185">
        <f t="shared" si="109"/>
        <v>164524.77876106196</v>
      </c>
      <c r="AD599" s="141">
        <v>0.1638</v>
      </c>
      <c r="AE599" s="186">
        <f t="shared" si="110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11"/>
        <v>34015877.711504422</v>
      </c>
      <c r="AJ599" s="19">
        <f t="shared" si="112"/>
        <v>4446292.375441947</v>
      </c>
      <c r="AK599" s="20">
        <f t="shared" si="113"/>
        <v>0.13071226364205143</v>
      </c>
      <c r="AL599" s="17"/>
      <c r="AM599" s="17"/>
      <c r="AN599" s="17"/>
      <c r="AO599" s="17"/>
      <c r="AP599" s="28" t="str">
        <f t="shared" si="114"/>
        <v>20197</v>
      </c>
      <c r="AQ599" s="28" t="str">
        <f t="shared" si="115"/>
        <v>20197RMB</v>
      </c>
    </row>
    <row r="600" spans="1:43" s="12" customFormat="1">
      <c r="A600" s="13" t="s">
        <v>34</v>
      </c>
      <c r="B600" s="179">
        <v>2019</v>
      </c>
      <c r="C600" s="179">
        <v>6</v>
      </c>
      <c r="D600" s="39" t="str">
        <f t="shared" si="105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07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08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06"/>
        <v>730000</v>
      </c>
      <c r="AA600" s="13">
        <v>1.135</v>
      </c>
      <c r="AB600" s="21">
        <f t="shared" si="116"/>
        <v>733230.08849557536</v>
      </c>
      <c r="AC600" s="185">
        <f t="shared" si="109"/>
        <v>120103.08849557524</v>
      </c>
      <c r="AD600" s="141">
        <v>0.1638</v>
      </c>
      <c r="AE600" s="186">
        <f t="shared" si="110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11"/>
        <v>34015877.711504422</v>
      </c>
      <c r="AJ600" s="19">
        <f t="shared" si="112"/>
        <v>4446292.375441947</v>
      </c>
      <c r="AK600" s="20">
        <f t="shared" si="113"/>
        <v>0.13071226364205143</v>
      </c>
      <c r="AL600" s="17"/>
      <c r="AM600" s="17"/>
      <c r="AN600" s="17"/>
      <c r="AO600" s="17"/>
      <c r="AP600" s="28" t="str">
        <f t="shared" si="114"/>
        <v>20197</v>
      </c>
      <c r="AQ600" s="28" t="str">
        <f t="shared" si="115"/>
        <v>20197RMB</v>
      </c>
    </row>
    <row r="601" spans="1:43" s="12" customFormat="1">
      <c r="A601" s="13" t="s">
        <v>34</v>
      </c>
      <c r="B601" s="179">
        <v>2019</v>
      </c>
      <c r="C601" s="179">
        <v>6</v>
      </c>
      <c r="D601" s="39" t="str">
        <f t="shared" si="105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07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08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06"/>
        <v>11022500</v>
      </c>
      <c r="AA601" s="13">
        <v>7.3999999999999996E-2</v>
      </c>
      <c r="AB601" s="21">
        <f t="shared" si="116"/>
        <v>815665</v>
      </c>
      <c r="AC601" s="185">
        <f t="shared" si="109"/>
        <v>62398.372499999998</v>
      </c>
      <c r="AD601" s="141">
        <v>7.6499999999999999E-2</v>
      </c>
      <c r="AE601" s="186">
        <f t="shared" si="110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11"/>
        <v>34015877.711504422</v>
      </c>
      <c r="AJ601" s="19">
        <f t="shared" si="112"/>
        <v>4446292.375441947</v>
      </c>
      <c r="AK601" s="20">
        <f t="shared" si="113"/>
        <v>0.13071226364205143</v>
      </c>
      <c r="AL601" s="17"/>
      <c r="AM601" s="17"/>
      <c r="AN601" s="17"/>
      <c r="AO601" s="17"/>
      <c r="AP601" s="28" t="str">
        <f t="shared" si="114"/>
        <v>20197</v>
      </c>
      <c r="AQ601" s="28" t="str">
        <f t="shared" si="115"/>
        <v>20197JPY</v>
      </c>
    </row>
    <row r="602" spans="1:43" s="12" customFormat="1">
      <c r="A602" s="13" t="s">
        <v>34</v>
      </c>
      <c r="B602" s="179">
        <v>2019</v>
      </c>
      <c r="C602" s="179">
        <v>6</v>
      </c>
      <c r="D602" s="39" t="str">
        <f t="shared" si="105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07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08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06"/>
        <v>9000000</v>
      </c>
      <c r="AA602" s="13">
        <v>7.3999999999999996E-2</v>
      </c>
      <c r="AB602" s="21">
        <f t="shared" si="116"/>
        <v>666000</v>
      </c>
      <c r="AC602" s="185">
        <f t="shared" si="109"/>
        <v>50949</v>
      </c>
      <c r="AD602" s="141">
        <v>7.6499999999999999E-2</v>
      </c>
      <c r="AE602" s="186">
        <f t="shared" si="110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11"/>
        <v>34015877.711504422</v>
      </c>
      <c r="AJ602" s="19">
        <f t="shared" si="112"/>
        <v>4446292.375441947</v>
      </c>
      <c r="AK602" s="20">
        <f t="shared" si="113"/>
        <v>0.13071226364205143</v>
      </c>
      <c r="AL602" s="17"/>
      <c r="AM602" s="17"/>
      <c r="AN602" s="17"/>
      <c r="AO602" s="17"/>
      <c r="AP602" s="28" t="str">
        <f t="shared" si="114"/>
        <v>20197</v>
      </c>
      <c r="AQ602" s="28" t="str">
        <f t="shared" si="115"/>
        <v>20197JPY</v>
      </c>
    </row>
    <row r="603" spans="1:43" s="12" customFormat="1">
      <c r="A603" s="13" t="s">
        <v>34</v>
      </c>
      <c r="B603" s="179">
        <v>2019</v>
      </c>
      <c r="C603" s="179">
        <v>6</v>
      </c>
      <c r="D603" s="39" t="str">
        <f t="shared" si="105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07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08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06"/>
        <v>9000000</v>
      </c>
      <c r="AA603" s="13">
        <v>7.3999999999999996E-2</v>
      </c>
      <c r="AB603" s="21">
        <f t="shared" si="116"/>
        <v>666000</v>
      </c>
      <c r="AC603" s="185">
        <f t="shared" si="109"/>
        <v>50949</v>
      </c>
      <c r="AD603" s="141">
        <v>7.6499999999999999E-2</v>
      </c>
      <c r="AE603" s="186">
        <f t="shared" si="110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11"/>
        <v>34015877.711504422</v>
      </c>
      <c r="AJ603" s="19">
        <f t="shared" si="112"/>
        <v>4446292.375441947</v>
      </c>
      <c r="AK603" s="20">
        <f t="shared" si="113"/>
        <v>0.13071226364205143</v>
      </c>
      <c r="AL603" s="17"/>
      <c r="AM603" s="17"/>
      <c r="AN603" s="17"/>
      <c r="AO603" s="17"/>
      <c r="AP603" s="28" t="str">
        <f t="shared" si="114"/>
        <v>20197</v>
      </c>
      <c r="AQ603" s="28" t="str">
        <f t="shared" si="115"/>
        <v>20197JPY</v>
      </c>
    </row>
    <row r="604" spans="1:43" s="12" customFormat="1">
      <c r="A604" s="13" t="s">
        <v>34</v>
      </c>
      <c r="B604" s="179">
        <v>2019</v>
      </c>
      <c r="C604" s="179">
        <v>6</v>
      </c>
      <c r="D604" s="39" t="str">
        <f t="shared" si="105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07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08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06"/>
        <v>9000000</v>
      </c>
      <c r="AA604" s="13">
        <v>7.3999999999999996E-2</v>
      </c>
      <c r="AB604" s="21">
        <f t="shared" si="116"/>
        <v>666000</v>
      </c>
      <c r="AC604" s="185">
        <f t="shared" si="109"/>
        <v>50949</v>
      </c>
      <c r="AD604" s="141">
        <v>7.6499999999999999E-2</v>
      </c>
      <c r="AE604" s="186">
        <f t="shared" si="110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11"/>
        <v>34015877.711504422</v>
      </c>
      <c r="AJ604" s="19">
        <f t="shared" si="112"/>
        <v>4446292.375441947</v>
      </c>
      <c r="AK604" s="20">
        <f t="shared" si="113"/>
        <v>0.13071226364205143</v>
      </c>
      <c r="AL604" s="17"/>
      <c r="AM604" s="17"/>
      <c r="AN604" s="17"/>
      <c r="AO604" s="17"/>
      <c r="AP604" s="28" t="str">
        <f t="shared" si="114"/>
        <v>20197</v>
      </c>
      <c r="AQ604" s="28" t="str">
        <f t="shared" si="115"/>
        <v>20197JPY</v>
      </c>
    </row>
    <row r="605" spans="1:43" s="12" customFormat="1">
      <c r="A605" s="13" t="s">
        <v>34</v>
      </c>
      <c r="B605" s="179">
        <v>2019</v>
      </c>
      <c r="C605" s="179">
        <v>6</v>
      </c>
      <c r="D605" s="39" t="str">
        <f t="shared" si="105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07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08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06"/>
        <v>650000</v>
      </c>
      <c r="AA605" s="13">
        <v>1.135</v>
      </c>
      <c r="AB605" s="21">
        <f t="shared" si="116"/>
        <v>652876.10619469034</v>
      </c>
      <c r="AC605" s="185">
        <f t="shared" si="109"/>
        <v>82915.265486725679</v>
      </c>
      <c r="AD605" s="141">
        <v>0.127</v>
      </c>
      <c r="AE605" s="186">
        <f t="shared" si="110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11"/>
        <v>34015877.711504422</v>
      </c>
      <c r="AJ605" s="19">
        <f t="shared" si="112"/>
        <v>4446292.375441947</v>
      </c>
      <c r="AK605" s="20">
        <f t="shared" si="113"/>
        <v>0.13071226364205143</v>
      </c>
      <c r="AL605" s="17"/>
      <c r="AM605" s="17"/>
      <c r="AN605" s="17"/>
      <c r="AO605" s="17"/>
      <c r="AP605" s="28" t="str">
        <f t="shared" si="114"/>
        <v>20197</v>
      </c>
      <c r="AQ605" s="28" t="str">
        <f t="shared" si="115"/>
        <v>20197RMB</v>
      </c>
    </row>
    <row r="606" spans="1:43" s="12" customFormat="1">
      <c r="A606" s="13" t="s">
        <v>34</v>
      </c>
      <c r="B606" s="179">
        <v>2019</v>
      </c>
      <c r="C606" s="179">
        <v>6</v>
      </c>
      <c r="D606" s="39" t="str">
        <f t="shared" si="105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07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08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06"/>
        <v>650000</v>
      </c>
      <c r="AA606" s="13">
        <v>1.135</v>
      </c>
      <c r="AB606" s="21">
        <f t="shared" si="116"/>
        <v>652876.10619469034</v>
      </c>
      <c r="AC606" s="185">
        <f t="shared" si="109"/>
        <v>82915.265486725679</v>
      </c>
      <c r="AD606" s="141">
        <v>0.127</v>
      </c>
      <c r="AE606" s="186">
        <f t="shared" si="110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11"/>
        <v>34015877.711504422</v>
      </c>
      <c r="AJ606" s="19">
        <f t="shared" si="112"/>
        <v>4446292.375441947</v>
      </c>
      <c r="AK606" s="20">
        <f t="shared" si="113"/>
        <v>0.13071226364205143</v>
      </c>
      <c r="AL606" s="17"/>
      <c r="AM606" s="17"/>
      <c r="AN606" s="17"/>
      <c r="AO606" s="17"/>
      <c r="AP606" s="28" t="str">
        <f t="shared" si="114"/>
        <v>20197</v>
      </c>
      <c r="AQ606" s="28" t="str">
        <f t="shared" si="115"/>
        <v>20197RMB</v>
      </c>
    </row>
    <row r="607" spans="1:43" s="12" customFormat="1">
      <c r="A607" s="13" t="s">
        <v>34</v>
      </c>
      <c r="B607" s="179">
        <v>2019</v>
      </c>
      <c r="C607" s="179">
        <v>6</v>
      </c>
      <c r="D607" s="39" t="str">
        <f t="shared" si="105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07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08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06"/>
        <v>900000</v>
      </c>
      <c r="AA607" s="13">
        <v>1.135</v>
      </c>
      <c r="AB607" s="21">
        <f t="shared" si="116"/>
        <v>903982.3008849558</v>
      </c>
      <c r="AC607" s="185">
        <f t="shared" si="109"/>
        <v>114805.75221238939</v>
      </c>
      <c r="AD607" s="141">
        <v>0.127</v>
      </c>
      <c r="AE607" s="186">
        <f t="shared" si="110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11"/>
        <v>34015877.711504422</v>
      </c>
      <c r="AJ607" s="19">
        <f t="shared" si="112"/>
        <v>4446292.375441947</v>
      </c>
      <c r="AK607" s="20">
        <f t="shared" si="113"/>
        <v>0.13071226364205143</v>
      </c>
      <c r="AL607" s="17"/>
      <c r="AM607" s="17"/>
      <c r="AN607" s="17"/>
      <c r="AO607" s="17"/>
      <c r="AP607" s="28" t="str">
        <f t="shared" si="114"/>
        <v>20197</v>
      </c>
      <c r="AQ607" s="28" t="str">
        <f t="shared" si="115"/>
        <v>20197RMB</v>
      </c>
    </row>
    <row r="608" spans="1:43" s="12" customFormat="1">
      <c r="A608" s="13" t="s">
        <v>34</v>
      </c>
      <c r="B608" s="179">
        <v>2019</v>
      </c>
      <c r="C608" s="179">
        <v>6</v>
      </c>
      <c r="D608" s="39" t="str">
        <f t="shared" si="105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07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08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06"/>
        <v>900000</v>
      </c>
      <c r="AA608" s="13">
        <v>1.135</v>
      </c>
      <c r="AB608" s="21">
        <f t="shared" si="116"/>
        <v>903982.3008849558</v>
      </c>
      <c r="AC608" s="185">
        <f t="shared" si="109"/>
        <v>114805.75221238939</v>
      </c>
      <c r="AD608" s="141">
        <v>0.127</v>
      </c>
      <c r="AE608" s="186">
        <f t="shared" si="110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11"/>
        <v>34015877.711504422</v>
      </c>
      <c r="AJ608" s="19">
        <f t="shared" si="112"/>
        <v>4446292.375441947</v>
      </c>
      <c r="AK608" s="20">
        <f t="shared" si="113"/>
        <v>0.13071226364205143</v>
      </c>
      <c r="AL608" s="17"/>
      <c r="AM608" s="17"/>
      <c r="AN608" s="17"/>
      <c r="AO608" s="17"/>
      <c r="AP608" s="28" t="str">
        <f t="shared" si="114"/>
        <v>20197</v>
      </c>
      <c r="AQ608" s="28" t="str">
        <f t="shared" si="115"/>
        <v>20197RMB</v>
      </c>
    </row>
    <row r="609" spans="1:43" s="12" customFormat="1">
      <c r="A609" s="13" t="s">
        <v>34</v>
      </c>
      <c r="B609" s="179">
        <v>2019</v>
      </c>
      <c r="C609" s="179">
        <v>6</v>
      </c>
      <c r="D609" s="39" t="str">
        <f t="shared" si="105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07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08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06"/>
        <v>11022500</v>
      </c>
      <c r="AA609" s="13">
        <v>7.3999999999999996E-2</v>
      </c>
      <c r="AB609" s="21">
        <f t="shared" si="116"/>
        <v>815665</v>
      </c>
      <c r="AC609" s="185">
        <f t="shared" si="109"/>
        <v>62398.372499999998</v>
      </c>
      <c r="AD609" s="141">
        <v>7.6499999999999999E-2</v>
      </c>
      <c r="AE609" s="186">
        <f t="shared" si="110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11"/>
        <v>34015877.711504422</v>
      </c>
      <c r="AJ609" s="19">
        <f t="shared" si="112"/>
        <v>4446292.375441947</v>
      </c>
      <c r="AK609" s="20">
        <f t="shared" si="113"/>
        <v>0.13071226364205143</v>
      </c>
      <c r="AL609" s="17"/>
      <c r="AM609" s="17"/>
      <c r="AN609" s="17"/>
      <c r="AO609" s="17"/>
      <c r="AP609" s="28" t="str">
        <f t="shared" si="114"/>
        <v>20197</v>
      </c>
      <c r="AQ609" s="28" t="str">
        <f t="shared" si="115"/>
        <v>20197JPY</v>
      </c>
    </row>
    <row r="610" spans="1:43" s="12" customFormat="1">
      <c r="A610" s="13" t="s">
        <v>34</v>
      </c>
      <c r="B610" s="179">
        <v>2019</v>
      </c>
      <c r="C610" s="179">
        <v>6</v>
      </c>
      <c r="D610" s="39" t="str">
        <f t="shared" ref="D610:D673" si="11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07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08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18">IF(X610="","",X610*MAX(O610,N610))</f>
        <v>630000</v>
      </c>
      <c r="AA610" s="13">
        <v>1.135</v>
      </c>
      <c r="AB610" s="21">
        <f t="shared" si="116"/>
        <v>632787.61061946908</v>
      </c>
      <c r="AC610" s="185">
        <f t="shared" si="109"/>
        <v>75934.513274336292</v>
      </c>
      <c r="AD610" s="141">
        <v>0.12</v>
      </c>
      <c r="AE610" s="186">
        <f t="shared" si="110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11"/>
        <v>34015877.711504422</v>
      </c>
      <c r="AJ610" s="19">
        <f t="shared" si="112"/>
        <v>4446292.375441947</v>
      </c>
      <c r="AK610" s="20">
        <f t="shared" si="113"/>
        <v>0.13071226364205143</v>
      </c>
      <c r="AL610" s="17"/>
      <c r="AM610" s="17"/>
      <c r="AN610" s="17"/>
      <c r="AO610" s="17"/>
      <c r="AP610" s="28" t="str">
        <f t="shared" si="114"/>
        <v>20197</v>
      </c>
      <c r="AQ610" s="28" t="str">
        <f t="shared" si="115"/>
        <v>20197RMB</v>
      </c>
    </row>
    <row r="611" spans="1:43" s="12" customFormat="1">
      <c r="A611" s="13" t="s">
        <v>34</v>
      </c>
      <c r="B611" s="179">
        <v>2019</v>
      </c>
      <c r="C611" s="179">
        <v>6</v>
      </c>
      <c r="D611" s="39" t="str">
        <f t="shared" si="11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07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08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18"/>
        <v>928400</v>
      </c>
      <c r="AA611" s="13">
        <v>1.135</v>
      </c>
      <c r="AB611" s="21">
        <f t="shared" si="116"/>
        <v>932507.96460177004</v>
      </c>
      <c r="AC611" s="185">
        <f t="shared" si="109"/>
        <v>111900.95575221239</v>
      </c>
      <c r="AD611" s="141">
        <v>0.12</v>
      </c>
      <c r="AE611" s="186">
        <f t="shared" si="110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11"/>
        <v>34015877.711504422</v>
      </c>
      <c r="AJ611" s="19">
        <f t="shared" si="112"/>
        <v>4446292.375441947</v>
      </c>
      <c r="AK611" s="20">
        <f t="shared" si="113"/>
        <v>0.13071226364205143</v>
      </c>
      <c r="AL611" s="17"/>
      <c r="AM611" s="17"/>
      <c r="AN611" s="17"/>
      <c r="AO611" s="17"/>
      <c r="AP611" s="28" t="str">
        <f t="shared" si="114"/>
        <v>20197</v>
      </c>
      <c r="AQ611" s="28" t="str">
        <f t="shared" si="115"/>
        <v>20197RMB</v>
      </c>
    </row>
    <row r="612" spans="1:43" s="12" customFormat="1">
      <c r="A612" s="13" t="s">
        <v>34</v>
      </c>
      <c r="B612" s="179">
        <v>2019</v>
      </c>
      <c r="C612" s="179">
        <v>5</v>
      </c>
      <c r="D612" s="39" t="str">
        <f t="shared" si="11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07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08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18"/>
        <v>560000</v>
      </c>
      <c r="AA612" s="13">
        <v>1.135</v>
      </c>
      <c r="AB612" s="21">
        <f t="shared" si="116"/>
        <v>562477.8761061948</v>
      </c>
      <c r="AC612" s="185">
        <f t="shared" si="109"/>
        <v>79421.876106194701</v>
      </c>
      <c r="AD612" s="141">
        <v>0.14119999999999999</v>
      </c>
      <c r="AE612" s="186">
        <f t="shared" si="110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11"/>
        <v>34015877.711504422</v>
      </c>
      <c r="AJ612" s="19">
        <f t="shared" si="112"/>
        <v>4446292.375441947</v>
      </c>
      <c r="AK612" s="20">
        <f t="shared" si="113"/>
        <v>0.13071226364205143</v>
      </c>
      <c r="AL612" s="17"/>
      <c r="AM612" s="17"/>
      <c r="AN612" s="17"/>
      <c r="AO612" s="17"/>
      <c r="AP612" s="28" t="str">
        <f t="shared" si="114"/>
        <v>20197</v>
      </c>
      <c r="AQ612" s="28" t="str">
        <f t="shared" si="115"/>
        <v>20197RMB</v>
      </c>
    </row>
    <row r="613" spans="1:43" s="12" customFormat="1">
      <c r="A613" s="13" t="s">
        <v>34</v>
      </c>
      <c r="B613" s="179">
        <v>2019</v>
      </c>
      <c r="C613" s="179">
        <v>5</v>
      </c>
      <c r="D613" s="39" t="str">
        <f t="shared" si="11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07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08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18"/>
        <v>13350000</v>
      </c>
      <c r="AA613" s="13">
        <v>7.3999999999999996E-2</v>
      </c>
      <c r="AB613" s="21">
        <f t="shared" si="116"/>
        <v>987900</v>
      </c>
      <c r="AC613" s="185">
        <f t="shared" si="109"/>
        <v>111039.96</v>
      </c>
      <c r="AD613" s="141">
        <v>0.1124</v>
      </c>
      <c r="AE613" s="186">
        <f t="shared" si="110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11"/>
        <v>34015877.711504422</v>
      </c>
      <c r="AJ613" s="19">
        <f t="shared" si="112"/>
        <v>4446292.375441947</v>
      </c>
      <c r="AK613" s="20">
        <f t="shared" si="113"/>
        <v>0.13071226364205143</v>
      </c>
      <c r="AL613" s="17"/>
      <c r="AM613" s="17"/>
      <c r="AN613" s="17"/>
      <c r="AO613" s="17"/>
      <c r="AP613" s="28" t="str">
        <f t="shared" si="114"/>
        <v>20197</v>
      </c>
      <c r="AQ613" s="28" t="str">
        <f t="shared" si="115"/>
        <v>20197JPY</v>
      </c>
    </row>
    <row r="614" spans="1:43" s="12" customFormat="1">
      <c r="A614" s="13" t="s">
        <v>34</v>
      </c>
      <c r="B614" s="179">
        <v>2019</v>
      </c>
      <c r="C614" s="179">
        <v>5</v>
      </c>
      <c r="D614" s="39" t="str">
        <f t="shared" si="11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07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08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18"/>
        <v>13350000</v>
      </c>
      <c r="AA614" s="13">
        <v>7.3999999999999996E-2</v>
      </c>
      <c r="AB614" s="21">
        <f t="shared" si="116"/>
        <v>987900</v>
      </c>
      <c r="AC614" s="185">
        <f t="shared" si="109"/>
        <v>111039.96</v>
      </c>
      <c r="AD614" s="141">
        <v>0.1124</v>
      </c>
      <c r="AE614" s="186">
        <f t="shared" si="110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11"/>
        <v>34015877.711504422</v>
      </c>
      <c r="AJ614" s="19">
        <f t="shared" si="112"/>
        <v>4446292.375441947</v>
      </c>
      <c r="AK614" s="20">
        <f t="shared" si="113"/>
        <v>0.13071226364205143</v>
      </c>
      <c r="AL614" s="17"/>
      <c r="AM614" s="17"/>
      <c r="AN614" s="17"/>
      <c r="AO614" s="17"/>
      <c r="AP614" s="28" t="str">
        <f t="shared" si="114"/>
        <v>20197</v>
      </c>
      <c r="AQ614" s="28" t="str">
        <f t="shared" si="115"/>
        <v>20197JPY</v>
      </c>
    </row>
    <row r="615" spans="1:43" s="12" customFormat="1">
      <c r="A615" s="13" t="s">
        <v>34</v>
      </c>
      <c r="B615" s="179">
        <v>2019</v>
      </c>
      <c r="C615" s="179">
        <v>5</v>
      </c>
      <c r="D615" s="39" t="str">
        <f t="shared" si="11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07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08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18"/>
        <v>15210000</v>
      </c>
      <c r="AA615" s="13">
        <v>7.3999999999999996E-2</v>
      </c>
      <c r="AB615" s="21">
        <f t="shared" si="116"/>
        <v>1125540</v>
      </c>
      <c r="AC615" s="185">
        <f t="shared" si="109"/>
        <v>182562.58800000002</v>
      </c>
      <c r="AD615" s="141">
        <v>0.16220000000000001</v>
      </c>
      <c r="AE615" s="186">
        <f t="shared" si="110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11"/>
        <v>34015877.711504422</v>
      </c>
      <c r="AJ615" s="19">
        <f t="shared" si="112"/>
        <v>4446292.375441947</v>
      </c>
      <c r="AK615" s="20">
        <f t="shared" si="113"/>
        <v>0.13071226364205143</v>
      </c>
      <c r="AL615" s="17"/>
      <c r="AM615" s="17"/>
      <c r="AN615" s="17"/>
      <c r="AO615" s="17"/>
      <c r="AP615" s="28" t="str">
        <f t="shared" si="114"/>
        <v>20197</v>
      </c>
      <c r="AQ615" s="28" t="str">
        <f t="shared" si="115"/>
        <v>20197JPY</v>
      </c>
    </row>
    <row r="616" spans="1:43" s="12" customFormat="1">
      <c r="A616" s="13" t="s">
        <v>34</v>
      </c>
      <c r="B616" s="179">
        <v>2019</v>
      </c>
      <c r="C616" s="179">
        <v>5</v>
      </c>
      <c r="D616" s="39" t="str">
        <f t="shared" si="11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07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08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18"/>
        <v>15210000</v>
      </c>
      <c r="AA616" s="13">
        <v>7.3999999999999996E-2</v>
      </c>
      <c r="AB616" s="21">
        <f t="shared" si="116"/>
        <v>1125540</v>
      </c>
      <c r="AC616" s="185">
        <f t="shared" si="109"/>
        <v>182562.58800000002</v>
      </c>
      <c r="AD616" s="141">
        <v>0.16220000000000001</v>
      </c>
      <c r="AE616" s="186">
        <f t="shared" si="110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11"/>
        <v>34015877.711504422</v>
      </c>
      <c r="AJ616" s="19">
        <f t="shared" si="112"/>
        <v>4446292.375441947</v>
      </c>
      <c r="AK616" s="20">
        <f t="shared" si="113"/>
        <v>0.13071226364205143</v>
      </c>
      <c r="AL616" s="17"/>
      <c r="AM616" s="17"/>
      <c r="AN616" s="17"/>
      <c r="AO616" s="17"/>
      <c r="AP616" s="28" t="str">
        <f t="shared" si="114"/>
        <v>20197</v>
      </c>
      <c r="AQ616" s="28" t="str">
        <f t="shared" si="115"/>
        <v>20197JPY</v>
      </c>
    </row>
    <row r="617" spans="1:43" s="12" customFormat="1">
      <c r="A617" s="13" t="s">
        <v>34</v>
      </c>
      <c r="B617" s="179">
        <v>2019</v>
      </c>
      <c r="C617" s="179">
        <v>5</v>
      </c>
      <c r="D617" s="39" t="str">
        <f t="shared" si="11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07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08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18"/>
        <v>15210000</v>
      </c>
      <c r="AA617" s="13">
        <v>7.3999999999999996E-2</v>
      </c>
      <c r="AB617" s="21">
        <f t="shared" si="116"/>
        <v>1125540</v>
      </c>
      <c r="AC617" s="185">
        <f t="shared" si="109"/>
        <v>182562.58800000002</v>
      </c>
      <c r="AD617" s="141">
        <v>0.16220000000000001</v>
      </c>
      <c r="AE617" s="186">
        <f t="shared" si="110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11"/>
        <v>34015877.711504422</v>
      </c>
      <c r="AJ617" s="19">
        <f t="shared" si="112"/>
        <v>4446292.375441947</v>
      </c>
      <c r="AK617" s="20">
        <f t="shared" si="113"/>
        <v>0.13071226364205143</v>
      </c>
      <c r="AL617" s="17"/>
      <c r="AM617" s="17"/>
      <c r="AN617" s="17"/>
      <c r="AO617" s="17"/>
      <c r="AP617" s="28" t="str">
        <f t="shared" si="114"/>
        <v>20197</v>
      </c>
      <c r="AQ617" s="28" t="str">
        <f t="shared" si="115"/>
        <v>20197JPY</v>
      </c>
    </row>
    <row r="618" spans="1:43" s="12" customFormat="1">
      <c r="A618" s="13" t="s">
        <v>34</v>
      </c>
      <c r="B618" s="179">
        <v>2019</v>
      </c>
      <c r="C618" s="179">
        <v>5</v>
      </c>
      <c r="D618" s="39" t="str">
        <f t="shared" si="11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07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08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18"/>
        <v>11835000</v>
      </c>
      <c r="AA618" s="13">
        <v>7.3999999999999996E-2</v>
      </c>
      <c r="AB618" s="21">
        <f t="shared" si="116"/>
        <v>875790</v>
      </c>
      <c r="AC618" s="185">
        <f t="shared" si="109"/>
        <v>142053.13800000001</v>
      </c>
      <c r="AD618" s="141">
        <v>0.16220000000000001</v>
      </c>
      <c r="AE618" s="186">
        <f t="shared" si="110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11"/>
        <v>34015877.711504422</v>
      </c>
      <c r="AJ618" s="19">
        <f t="shared" si="112"/>
        <v>4446292.375441947</v>
      </c>
      <c r="AK618" s="20">
        <f t="shared" si="113"/>
        <v>0.13071226364205143</v>
      </c>
      <c r="AL618" s="17"/>
      <c r="AM618" s="17"/>
      <c r="AN618" s="17"/>
      <c r="AO618" s="17"/>
      <c r="AP618" s="28" t="str">
        <f t="shared" si="114"/>
        <v>20197</v>
      </c>
      <c r="AQ618" s="28" t="str">
        <f t="shared" si="115"/>
        <v>20197JPY</v>
      </c>
    </row>
    <row r="619" spans="1:43" s="12" customFormat="1">
      <c r="A619" s="13" t="s">
        <v>34</v>
      </c>
      <c r="B619" s="179">
        <v>2019</v>
      </c>
      <c r="C619" s="179">
        <v>5</v>
      </c>
      <c r="D619" s="39" t="str">
        <f t="shared" si="11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07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08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18"/>
        <v>11835000</v>
      </c>
      <c r="AA619" s="13">
        <v>7.3999999999999996E-2</v>
      </c>
      <c r="AB619" s="21">
        <f t="shared" si="116"/>
        <v>875790</v>
      </c>
      <c r="AC619" s="185">
        <f t="shared" si="109"/>
        <v>142053.13800000001</v>
      </c>
      <c r="AD619" s="141">
        <v>0.16220000000000001</v>
      </c>
      <c r="AE619" s="186">
        <f t="shared" si="110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11"/>
        <v>34015877.711504422</v>
      </c>
      <c r="AJ619" s="19">
        <f t="shared" si="112"/>
        <v>4446292.375441947</v>
      </c>
      <c r="AK619" s="20">
        <f t="shared" si="113"/>
        <v>0.13071226364205143</v>
      </c>
      <c r="AL619" s="17"/>
      <c r="AM619" s="17"/>
      <c r="AN619" s="17"/>
      <c r="AO619" s="17"/>
      <c r="AP619" s="28" t="str">
        <f t="shared" si="114"/>
        <v>20197</v>
      </c>
      <c r="AQ619" s="28" t="str">
        <f t="shared" si="115"/>
        <v>20197JPY</v>
      </c>
    </row>
    <row r="620" spans="1:43" s="12" customFormat="1">
      <c r="A620" s="13" t="s">
        <v>34</v>
      </c>
      <c r="B620" s="179">
        <v>2019</v>
      </c>
      <c r="C620" s="179">
        <v>5</v>
      </c>
      <c r="D620" s="39" t="str">
        <f t="shared" si="11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07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08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18"/>
        <v>720000</v>
      </c>
      <c r="AA620" s="13">
        <v>1.135</v>
      </c>
      <c r="AB620" s="21">
        <f t="shared" si="116"/>
        <v>723185.84070796461</v>
      </c>
      <c r="AC620" s="185">
        <f t="shared" si="109"/>
        <v>124243.32743362832</v>
      </c>
      <c r="AD620" s="141">
        <v>0.17180000000000001</v>
      </c>
      <c r="AE620" s="186">
        <f t="shared" si="110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11"/>
        <v>34015877.711504422</v>
      </c>
      <c r="AJ620" s="19">
        <f t="shared" si="112"/>
        <v>4446292.375441947</v>
      </c>
      <c r="AK620" s="20">
        <f t="shared" si="113"/>
        <v>0.13071226364205143</v>
      </c>
      <c r="AL620" s="17"/>
      <c r="AM620" s="17"/>
      <c r="AN620" s="17"/>
      <c r="AO620" s="17"/>
      <c r="AP620" s="28" t="str">
        <f t="shared" si="114"/>
        <v>20197</v>
      </c>
      <c r="AQ620" s="28" t="str">
        <f t="shared" si="115"/>
        <v>20197RMB</v>
      </c>
    </row>
    <row r="621" spans="1:43" s="12" customFormat="1">
      <c r="A621" s="13" t="s">
        <v>34</v>
      </c>
      <c r="B621" s="179">
        <v>2019</v>
      </c>
      <c r="C621" s="179">
        <v>5</v>
      </c>
      <c r="D621" s="39" t="str">
        <f t="shared" si="11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07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08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18"/>
        <v>15210000</v>
      </c>
      <c r="AA621" s="13">
        <v>7.3999999999999996E-2</v>
      </c>
      <c r="AB621" s="21">
        <f t="shared" si="116"/>
        <v>1125540</v>
      </c>
      <c r="AC621" s="185">
        <f t="shared" si="109"/>
        <v>182562.58800000002</v>
      </c>
      <c r="AD621" s="141">
        <v>0.16220000000000001</v>
      </c>
      <c r="AE621" s="186">
        <f t="shared" si="110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11"/>
        <v>34015877.711504422</v>
      </c>
      <c r="AJ621" s="19">
        <f t="shared" si="112"/>
        <v>4446292.375441947</v>
      </c>
      <c r="AK621" s="20">
        <f t="shared" si="113"/>
        <v>0.13071226364205143</v>
      </c>
      <c r="AL621" s="17"/>
      <c r="AM621" s="17"/>
      <c r="AN621" s="17"/>
      <c r="AO621" s="17"/>
      <c r="AP621" s="28" t="str">
        <f t="shared" si="114"/>
        <v>20197</v>
      </c>
      <c r="AQ621" s="28" t="str">
        <f t="shared" si="115"/>
        <v>20197JPY</v>
      </c>
    </row>
    <row r="622" spans="1:43" s="12" customFormat="1">
      <c r="A622" s="13" t="s">
        <v>28</v>
      </c>
      <c r="B622" s="179">
        <v>2019</v>
      </c>
      <c r="C622" s="179">
        <v>2</v>
      </c>
      <c r="D622" s="39" t="str">
        <f t="shared" si="11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07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08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18"/>
        <v>833000</v>
      </c>
      <c r="AA622" s="13">
        <v>1.135</v>
      </c>
      <c r="AB622" s="21">
        <f t="shared" si="116"/>
        <v>836685.84070796461</v>
      </c>
      <c r="AC622" s="185">
        <f t="shared" si="109"/>
        <v>136547.12920353984</v>
      </c>
      <c r="AD622" s="141">
        <v>0.16320000000000001</v>
      </c>
      <c r="AE622" s="186">
        <f t="shared" si="110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11"/>
        <v>31296887.03789809</v>
      </c>
      <c r="AJ622" s="19">
        <f t="shared" si="112"/>
        <v>3588873.9502021763</v>
      </c>
      <c r="AK622" s="20">
        <f t="shared" si="113"/>
        <v>0.11467191436184468</v>
      </c>
      <c r="AL622" s="17"/>
      <c r="AM622" s="17"/>
      <c r="AN622" s="17"/>
      <c r="AO622" s="17"/>
      <c r="AP622" s="28" t="str">
        <f t="shared" si="114"/>
        <v>20196</v>
      </c>
      <c r="AQ622" s="28" t="str">
        <f t="shared" si="115"/>
        <v>20196RMB</v>
      </c>
    </row>
    <row r="623" spans="1:43" s="12" customFormat="1">
      <c r="A623" s="13" t="s">
        <v>28</v>
      </c>
      <c r="B623" s="179">
        <v>2019</v>
      </c>
      <c r="C623" s="179">
        <v>1</v>
      </c>
      <c r="D623" s="39" t="str">
        <f t="shared" si="11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07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08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18"/>
        <v>16058000</v>
      </c>
      <c r="AA623" s="13">
        <v>7.3400000000000007E-2</v>
      </c>
      <c r="AB623" s="21">
        <f t="shared" si="116"/>
        <v>1178657.2000000002</v>
      </c>
      <c r="AC623" s="185">
        <f t="shared" si="109"/>
        <v>182220.40312</v>
      </c>
      <c r="AD623" s="141">
        <v>0.15459999999999999</v>
      </c>
      <c r="AE623" s="186">
        <f t="shared" si="110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11"/>
        <v>31296887.03789809</v>
      </c>
      <c r="AJ623" s="19">
        <f t="shared" si="112"/>
        <v>3588873.9502021763</v>
      </c>
      <c r="AK623" s="20">
        <f t="shared" si="113"/>
        <v>0.11467191436184468</v>
      </c>
      <c r="AL623" s="17"/>
      <c r="AM623" s="17"/>
      <c r="AN623" s="17"/>
      <c r="AO623" s="17"/>
      <c r="AP623" s="28" t="str">
        <f t="shared" si="114"/>
        <v>20196</v>
      </c>
      <c r="AQ623" s="28" t="str">
        <f t="shared" si="115"/>
        <v>20196JPY</v>
      </c>
    </row>
    <row r="624" spans="1:43" s="12" customFormat="1">
      <c r="A624" s="13" t="s">
        <v>28</v>
      </c>
      <c r="B624" s="179">
        <v>2019</v>
      </c>
      <c r="C624" s="179">
        <v>1</v>
      </c>
      <c r="D624" s="39" t="str">
        <f t="shared" si="11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07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08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18"/>
        <v>10000000</v>
      </c>
      <c r="AA624" s="13">
        <v>7.3400000000000007E-2</v>
      </c>
      <c r="AB624" s="21">
        <f t="shared" si="116"/>
        <v>734000.00000000012</v>
      </c>
      <c r="AC624" s="185">
        <f t="shared" si="109"/>
        <v>113476.40000000001</v>
      </c>
      <c r="AD624" s="141">
        <v>0.15459999999999999</v>
      </c>
      <c r="AE624" s="186">
        <f t="shared" si="110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11"/>
        <v>31296887.03789809</v>
      </c>
      <c r="AJ624" s="19">
        <f t="shared" si="112"/>
        <v>3588873.9502021763</v>
      </c>
      <c r="AK624" s="20">
        <f t="shared" si="113"/>
        <v>0.11467191436184468</v>
      </c>
      <c r="AL624" s="17"/>
      <c r="AM624" s="17"/>
      <c r="AN624" s="17"/>
      <c r="AO624" s="17"/>
      <c r="AP624" s="28" t="str">
        <f t="shared" si="114"/>
        <v>20196</v>
      </c>
      <c r="AQ624" s="28" t="str">
        <f t="shared" si="115"/>
        <v>20196JPY</v>
      </c>
    </row>
    <row r="625" spans="1:43" s="12" customFormat="1">
      <c r="A625" s="13" t="s">
        <v>28</v>
      </c>
      <c r="B625" s="179">
        <v>2019</v>
      </c>
      <c r="C625" s="179">
        <v>1</v>
      </c>
      <c r="D625" s="39" t="str">
        <f t="shared" si="11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07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08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18"/>
        <v>10000000</v>
      </c>
      <c r="AA625" s="13">
        <v>7.3400000000000007E-2</v>
      </c>
      <c r="AB625" s="21">
        <f t="shared" si="116"/>
        <v>734000.00000000012</v>
      </c>
      <c r="AC625" s="185">
        <f t="shared" si="109"/>
        <v>113476.40000000001</v>
      </c>
      <c r="AD625" s="141">
        <v>0.15459999999999999</v>
      </c>
      <c r="AE625" s="186">
        <f t="shared" si="110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11"/>
        <v>31296887.03789809</v>
      </c>
      <c r="AJ625" s="19">
        <f t="shared" si="112"/>
        <v>3588873.9502021763</v>
      </c>
      <c r="AK625" s="20">
        <f t="shared" si="113"/>
        <v>0.11467191436184468</v>
      </c>
      <c r="AL625" s="17"/>
      <c r="AM625" s="17"/>
      <c r="AN625" s="17"/>
      <c r="AO625" s="17"/>
      <c r="AP625" s="28" t="str">
        <f t="shared" si="114"/>
        <v>20196</v>
      </c>
      <c r="AQ625" s="28" t="str">
        <f t="shared" si="115"/>
        <v>20196JPY</v>
      </c>
    </row>
    <row r="626" spans="1:43" s="12" customFormat="1">
      <c r="A626" s="13" t="s">
        <v>34</v>
      </c>
      <c r="B626" s="179">
        <v>2019</v>
      </c>
      <c r="C626" s="179">
        <v>4</v>
      </c>
      <c r="D626" s="39" t="str">
        <f t="shared" si="11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07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08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18"/>
        <v>665000</v>
      </c>
      <c r="AA626" s="13">
        <v>1.135</v>
      </c>
      <c r="AB626" s="21">
        <f t="shared" si="116"/>
        <v>667942.47787610628</v>
      </c>
      <c r="AC626" s="185">
        <f t="shared" si="109"/>
        <v>73273.289823008861</v>
      </c>
      <c r="AD626" s="141">
        <v>0.10970000000000001</v>
      </c>
      <c r="AE626" s="186">
        <f t="shared" si="110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11"/>
        <v>31296887.03789809</v>
      </c>
      <c r="AJ626" s="19">
        <f t="shared" si="112"/>
        <v>3588873.9502021763</v>
      </c>
      <c r="AK626" s="20">
        <f t="shared" si="113"/>
        <v>0.11467191436184468</v>
      </c>
      <c r="AL626" s="17"/>
      <c r="AM626" s="17"/>
      <c r="AN626" s="17"/>
      <c r="AO626" s="17"/>
      <c r="AP626" s="28" t="str">
        <f t="shared" si="114"/>
        <v>20196</v>
      </c>
      <c r="AQ626" s="28" t="str">
        <f t="shared" si="115"/>
        <v>20196RMB</v>
      </c>
    </row>
    <row r="627" spans="1:43" s="12" customFormat="1">
      <c r="A627" s="13" t="s">
        <v>34</v>
      </c>
      <c r="B627" s="179">
        <v>2019</v>
      </c>
      <c r="C627" s="179">
        <v>4</v>
      </c>
      <c r="D627" s="39" t="str">
        <f t="shared" si="11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07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08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18"/>
        <v>752000</v>
      </c>
      <c r="AA627" s="13">
        <v>1.135</v>
      </c>
      <c r="AB627" s="21">
        <f t="shared" si="116"/>
        <v>755327.43362831871</v>
      </c>
      <c r="AC627" s="185">
        <f t="shared" si="109"/>
        <v>85427.532743362855</v>
      </c>
      <c r="AD627" s="141">
        <v>0.11310000000000001</v>
      </c>
      <c r="AE627" s="186">
        <f t="shared" si="110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11"/>
        <v>31296887.03789809</v>
      </c>
      <c r="AJ627" s="19">
        <f t="shared" si="112"/>
        <v>3588873.9502021763</v>
      </c>
      <c r="AK627" s="20">
        <f t="shared" si="113"/>
        <v>0.11467191436184468</v>
      </c>
      <c r="AL627" s="17"/>
      <c r="AM627" s="17"/>
      <c r="AN627" s="17"/>
      <c r="AO627" s="17"/>
      <c r="AP627" s="28" t="str">
        <f t="shared" si="114"/>
        <v>20196</v>
      </c>
      <c r="AQ627" s="28" t="str">
        <f t="shared" si="115"/>
        <v>20196RMB</v>
      </c>
    </row>
    <row r="628" spans="1:43" s="12" customFormat="1">
      <c r="A628" s="13" t="s">
        <v>34</v>
      </c>
      <c r="B628" s="179">
        <v>2019</v>
      </c>
      <c r="C628" s="179">
        <v>4</v>
      </c>
      <c r="D628" s="39" t="str">
        <f t="shared" si="11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07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08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18"/>
        <v>16830000</v>
      </c>
      <c r="AA628" s="13">
        <v>7.3400000000000007E-2</v>
      </c>
      <c r="AB628" s="21">
        <f t="shared" si="116"/>
        <v>1235322</v>
      </c>
      <c r="AC628" s="185">
        <f t="shared" si="109"/>
        <v>202592.80800000002</v>
      </c>
      <c r="AD628" s="141">
        <v>0.16400000000000001</v>
      </c>
      <c r="AE628" s="186">
        <f t="shared" si="110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11"/>
        <v>31296887.03789809</v>
      </c>
      <c r="AJ628" s="19">
        <f t="shared" si="112"/>
        <v>3588873.9502021763</v>
      </c>
      <c r="AK628" s="20">
        <f t="shared" si="113"/>
        <v>0.11467191436184468</v>
      </c>
      <c r="AL628" s="17"/>
      <c r="AM628" s="17"/>
      <c r="AN628" s="17"/>
      <c r="AO628" s="17"/>
      <c r="AP628" s="28" t="str">
        <f t="shared" si="114"/>
        <v>20196</v>
      </c>
      <c r="AQ628" s="28" t="str">
        <f t="shared" si="115"/>
        <v>20196JPY</v>
      </c>
    </row>
    <row r="629" spans="1:43" s="12" customFormat="1">
      <c r="A629" s="13" t="s">
        <v>34</v>
      </c>
      <c r="B629" s="179">
        <v>2019</v>
      </c>
      <c r="C629" s="179">
        <v>7</v>
      </c>
      <c r="D629" s="39" t="str">
        <f t="shared" si="11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07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08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18"/>
        <v>563500</v>
      </c>
      <c r="AA629" s="13">
        <v>1.135</v>
      </c>
      <c r="AB629" s="21">
        <f t="shared" si="116"/>
        <v>565993.36283185845</v>
      </c>
      <c r="AC629" s="185">
        <f t="shared" si="109"/>
        <v>34808.591814159292</v>
      </c>
      <c r="AD629" s="141">
        <v>6.1499999999999999E-2</v>
      </c>
      <c r="AE629" s="186">
        <f t="shared" si="110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11"/>
        <v>31296887.03789809</v>
      </c>
      <c r="AJ629" s="19">
        <f t="shared" si="112"/>
        <v>3588873.9502021763</v>
      </c>
      <c r="AK629" s="20">
        <f t="shared" si="113"/>
        <v>0.11467191436184468</v>
      </c>
      <c r="AL629" s="17"/>
      <c r="AM629" s="17"/>
      <c r="AN629" s="17"/>
      <c r="AO629" s="17"/>
      <c r="AP629" s="28" t="str">
        <f t="shared" si="114"/>
        <v>20196</v>
      </c>
      <c r="AQ629" s="28" t="str">
        <f t="shared" si="115"/>
        <v>20196RMB</v>
      </c>
    </row>
    <row r="630" spans="1:43" s="12" customFormat="1">
      <c r="A630" s="13" t="s">
        <v>34</v>
      </c>
      <c r="B630" s="179">
        <v>2019</v>
      </c>
      <c r="C630" s="179">
        <v>7</v>
      </c>
      <c r="D630" s="39" t="str">
        <f t="shared" si="11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07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08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18"/>
        <v>563500</v>
      </c>
      <c r="AA630" s="13">
        <v>1.135</v>
      </c>
      <c r="AB630" s="21">
        <f t="shared" si="116"/>
        <v>565993.36283185845</v>
      </c>
      <c r="AC630" s="185">
        <f t="shared" si="109"/>
        <v>34808.591814159292</v>
      </c>
      <c r="AD630" s="141">
        <v>6.1499999999999999E-2</v>
      </c>
      <c r="AE630" s="186">
        <f t="shared" si="110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11"/>
        <v>31296887.03789809</v>
      </c>
      <c r="AJ630" s="19">
        <f t="shared" si="112"/>
        <v>3588873.9502021763</v>
      </c>
      <c r="AK630" s="20">
        <f t="shared" si="113"/>
        <v>0.11467191436184468</v>
      </c>
      <c r="AL630" s="17"/>
      <c r="AM630" s="17"/>
      <c r="AN630" s="17"/>
      <c r="AO630" s="17"/>
      <c r="AP630" s="28" t="str">
        <f t="shared" si="114"/>
        <v>20196</v>
      </c>
      <c r="AQ630" s="28" t="str">
        <f t="shared" si="115"/>
        <v>20196RMB</v>
      </c>
    </row>
    <row r="631" spans="1:43" s="12" customFormat="1">
      <c r="A631" s="13" t="s">
        <v>34</v>
      </c>
      <c r="B631" s="179">
        <v>2019</v>
      </c>
      <c r="C631" s="179">
        <v>6</v>
      </c>
      <c r="D631" s="39" t="str">
        <f t="shared" si="11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07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08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18"/>
        <v>880000</v>
      </c>
      <c r="AA631" s="13">
        <v>1.135</v>
      </c>
      <c r="AB631" s="21">
        <f t="shared" si="116"/>
        <v>883893.80530973466</v>
      </c>
      <c r="AC631" s="185">
        <f t="shared" si="109"/>
        <v>115878.4778761062</v>
      </c>
      <c r="AD631" s="141">
        <v>0.13109999999999999</v>
      </c>
      <c r="AE631" s="186">
        <f t="shared" si="110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11"/>
        <v>31296887.03789809</v>
      </c>
      <c r="AJ631" s="19">
        <f t="shared" si="112"/>
        <v>3588873.9502021763</v>
      </c>
      <c r="AK631" s="20">
        <f t="shared" si="113"/>
        <v>0.11467191436184468</v>
      </c>
      <c r="AL631" s="17"/>
      <c r="AM631" s="17"/>
      <c r="AN631" s="17"/>
      <c r="AO631" s="17"/>
      <c r="AP631" s="28" t="str">
        <f t="shared" si="114"/>
        <v>20196</v>
      </c>
      <c r="AQ631" s="28" t="str">
        <f t="shared" si="115"/>
        <v>20196RMB</v>
      </c>
    </row>
    <row r="632" spans="1:43" s="12" customFormat="1">
      <c r="A632" s="13" t="s">
        <v>34</v>
      </c>
      <c r="B632" s="179">
        <v>2019</v>
      </c>
      <c r="C632" s="179">
        <v>6</v>
      </c>
      <c r="D632" s="39" t="str">
        <f t="shared" si="11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07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08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18"/>
        <v>580000</v>
      </c>
      <c r="AA632" s="13">
        <v>1.135</v>
      </c>
      <c r="AB632" s="21">
        <f t="shared" si="116"/>
        <v>582566.37168141594</v>
      </c>
      <c r="AC632" s="185">
        <f t="shared" si="109"/>
        <v>54003.902654867263</v>
      </c>
      <c r="AD632" s="141">
        <v>9.2700000000000005E-2</v>
      </c>
      <c r="AE632" s="186">
        <f t="shared" si="110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11"/>
        <v>31296887.03789809</v>
      </c>
      <c r="AJ632" s="19">
        <f t="shared" si="112"/>
        <v>3588873.9502021763</v>
      </c>
      <c r="AK632" s="20">
        <f t="shared" si="113"/>
        <v>0.11467191436184468</v>
      </c>
      <c r="AL632" s="17"/>
      <c r="AM632" s="17"/>
      <c r="AN632" s="17"/>
      <c r="AO632" s="17"/>
      <c r="AP632" s="28" t="str">
        <f t="shared" si="114"/>
        <v>20196</v>
      </c>
      <c r="AQ632" s="28" t="str">
        <f t="shared" si="115"/>
        <v>20196RMB</v>
      </c>
    </row>
    <row r="633" spans="1:43" s="12" customFormat="1">
      <c r="A633" s="13" t="s">
        <v>34</v>
      </c>
      <c r="B633" s="179">
        <v>2019</v>
      </c>
      <c r="C633" s="179">
        <v>6</v>
      </c>
      <c r="D633" s="39" t="str">
        <f t="shared" si="11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07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08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18"/>
        <v>542000</v>
      </c>
      <c r="AA633" s="13">
        <v>1.135</v>
      </c>
      <c r="AB633" s="21">
        <f t="shared" si="116"/>
        <v>544398.23008849565</v>
      </c>
      <c r="AC633" s="185">
        <f t="shared" si="109"/>
        <v>60918.161946902663</v>
      </c>
      <c r="AD633" s="141">
        <v>0.1119</v>
      </c>
      <c r="AE633" s="186">
        <f t="shared" si="110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11"/>
        <v>31296887.03789809</v>
      </c>
      <c r="AJ633" s="19">
        <f t="shared" si="112"/>
        <v>3588873.9502021763</v>
      </c>
      <c r="AK633" s="20">
        <f t="shared" si="113"/>
        <v>0.11467191436184468</v>
      </c>
      <c r="AL633" s="17"/>
      <c r="AM633" s="17"/>
      <c r="AN633" s="17"/>
      <c r="AO633" s="17"/>
      <c r="AP633" s="28" t="str">
        <f t="shared" si="114"/>
        <v>20196</v>
      </c>
      <c r="AQ633" s="28" t="str">
        <f t="shared" si="115"/>
        <v>20196RMB</v>
      </c>
    </row>
    <row r="634" spans="1:43" s="12" customFormat="1">
      <c r="A634" s="13" t="s">
        <v>34</v>
      </c>
      <c r="B634" s="179">
        <v>2019</v>
      </c>
      <c r="C634" s="179">
        <v>6</v>
      </c>
      <c r="D634" s="39" t="str">
        <f t="shared" si="11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07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08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18"/>
        <v>600000</v>
      </c>
      <c r="AA634" s="13">
        <v>1.135</v>
      </c>
      <c r="AB634" s="21">
        <f t="shared" si="116"/>
        <v>602654.8672566372</v>
      </c>
      <c r="AC634" s="185">
        <f t="shared" si="109"/>
        <v>81720</v>
      </c>
      <c r="AD634" s="141">
        <v>0.1356</v>
      </c>
      <c r="AE634" s="186">
        <f t="shared" si="110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11"/>
        <v>31296887.03789809</v>
      </c>
      <c r="AJ634" s="19">
        <f t="shared" si="112"/>
        <v>3588873.9502021763</v>
      </c>
      <c r="AK634" s="20">
        <f t="shared" si="113"/>
        <v>0.11467191436184468</v>
      </c>
      <c r="AL634" s="17"/>
      <c r="AM634" s="17"/>
      <c r="AN634" s="17"/>
      <c r="AO634" s="17"/>
      <c r="AP634" s="28" t="str">
        <f t="shared" si="114"/>
        <v>20196</v>
      </c>
      <c r="AQ634" s="28" t="str">
        <f t="shared" si="115"/>
        <v>20196RMB</v>
      </c>
    </row>
    <row r="635" spans="1:43" s="12" customFormat="1">
      <c r="A635" s="13" t="s">
        <v>34</v>
      </c>
      <c r="B635" s="179">
        <v>2019</v>
      </c>
      <c r="C635" s="179">
        <v>6</v>
      </c>
      <c r="D635" s="39" t="str">
        <f t="shared" si="11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07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08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18"/>
        <v>600000</v>
      </c>
      <c r="AA635" s="13">
        <v>1.135</v>
      </c>
      <c r="AB635" s="21">
        <f t="shared" si="116"/>
        <v>602654.8672566372</v>
      </c>
      <c r="AC635" s="185">
        <f t="shared" si="109"/>
        <v>81720</v>
      </c>
      <c r="AD635" s="141">
        <v>0.1356</v>
      </c>
      <c r="AE635" s="186">
        <f t="shared" si="110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11"/>
        <v>31296887.03789809</v>
      </c>
      <c r="AJ635" s="19">
        <f t="shared" si="112"/>
        <v>3588873.9502021763</v>
      </c>
      <c r="AK635" s="20">
        <f t="shared" si="113"/>
        <v>0.11467191436184468</v>
      </c>
      <c r="AL635" s="17"/>
      <c r="AM635" s="17"/>
      <c r="AN635" s="17"/>
      <c r="AO635" s="17"/>
      <c r="AP635" s="28" t="str">
        <f t="shared" si="114"/>
        <v>20196</v>
      </c>
      <c r="AQ635" s="28" t="str">
        <f t="shared" si="115"/>
        <v>20196RMB</v>
      </c>
    </row>
    <row r="636" spans="1:43" s="12" customFormat="1">
      <c r="A636" s="13" t="s">
        <v>34</v>
      </c>
      <c r="B636" s="179">
        <v>2019</v>
      </c>
      <c r="C636" s="179">
        <v>6</v>
      </c>
      <c r="D636" s="39" t="str">
        <f t="shared" si="11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07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08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18"/>
        <v>1010000</v>
      </c>
      <c r="AA636" s="13">
        <v>1.135</v>
      </c>
      <c r="AB636" s="21">
        <f t="shared" si="116"/>
        <v>1014469.0265486727</v>
      </c>
      <c r="AC636" s="185">
        <f t="shared" si="109"/>
        <v>106113.46017699117</v>
      </c>
      <c r="AD636" s="141">
        <v>0.1046</v>
      </c>
      <c r="AE636" s="186">
        <f t="shared" si="110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11"/>
        <v>31296887.03789809</v>
      </c>
      <c r="AJ636" s="19">
        <f t="shared" si="112"/>
        <v>3588873.9502021763</v>
      </c>
      <c r="AK636" s="20">
        <f t="shared" si="113"/>
        <v>0.11467191436184468</v>
      </c>
      <c r="AL636" s="17"/>
      <c r="AM636" s="17"/>
      <c r="AN636" s="17"/>
      <c r="AO636" s="17"/>
      <c r="AP636" s="28" t="str">
        <f t="shared" si="114"/>
        <v>20196</v>
      </c>
      <c r="AQ636" s="28" t="str">
        <f t="shared" si="115"/>
        <v>20196RMB</v>
      </c>
    </row>
    <row r="637" spans="1:43" s="12" customFormat="1">
      <c r="A637" s="13" t="s">
        <v>34</v>
      </c>
      <c r="B637" s="179">
        <v>2019</v>
      </c>
      <c r="C637" s="179">
        <v>5</v>
      </c>
      <c r="D637" s="39" t="str">
        <f t="shared" si="11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07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08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18"/>
        <v>9579840</v>
      </c>
      <c r="AA637" s="13">
        <v>7.3400000000000007E-2</v>
      </c>
      <c r="AB637" s="21">
        <f t="shared" si="116"/>
        <v>703160.25600000005</v>
      </c>
      <c r="AC637" s="185">
        <f t="shared" si="109"/>
        <v>95278.214688000007</v>
      </c>
      <c r="AD637" s="141">
        <v>0.13550000000000001</v>
      </c>
      <c r="AE637" s="186">
        <f t="shared" si="110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11"/>
        <v>31296887.03789809</v>
      </c>
      <c r="AJ637" s="19">
        <f t="shared" si="112"/>
        <v>3588873.9502021763</v>
      </c>
      <c r="AK637" s="20">
        <f t="shared" si="113"/>
        <v>0.11467191436184468</v>
      </c>
      <c r="AL637" s="17"/>
      <c r="AM637" s="17"/>
      <c r="AN637" s="17"/>
      <c r="AO637" s="17"/>
      <c r="AP637" s="28" t="str">
        <f t="shared" si="114"/>
        <v>20196</v>
      </c>
      <c r="AQ637" s="28" t="str">
        <f t="shared" si="115"/>
        <v>20196JPY</v>
      </c>
    </row>
    <row r="638" spans="1:43" s="12" customFormat="1">
      <c r="A638" s="13" t="s">
        <v>34</v>
      </c>
      <c r="B638" s="179">
        <v>2019</v>
      </c>
      <c r="C638" s="179">
        <v>5</v>
      </c>
      <c r="D638" s="39" t="str">
        <f t="shared" si="11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07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08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18"/>
        <v>760000</v>
      </c>
      <c r="AA638" s="13">
        <v>1.135</v>
      </c>
      <c r="AB638" s="21">
        <f t="shared" si="116"/>
        <v>763362.83185840712</v>
      </c>
      <c r="AC638" s="185">
        <f t="shared" si="109"/>
        <v>122443.3982300885</v>
      </c>
      <c r="AD638" s="141">
        <v>0.16039999999999999</v>
      </c>
      <c r="AE638" s="186">
        <f t="shared" si="110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11"/>
        <v>31296887.03789809</v>
      </c>
      <c r="AJ638" s="19">
        <f t="shared" si="112"/>
        <v>3588873.9502021763</v>
      </c>
      <c r="AK638" s="20">
        <f t="shared" si="113"/>
        <v>0.11467191436184468</v>
      </c>
      <c r="AL638" s="17"/>
      <c r="AM638" s="17"/>
      <c r="AN638" s="17"/>
      <c r="AO638" s="17"/>
      <c r="AP638" s="28" t="str">
        <f t="shared" si="114"/>
        <v>20196</v>
      </c>
      <c r="AQ638" s="28" t="str">
        <f t="shared" si="115"/>
        <v>20196RMB</v>
      </c>
    </row>
    <row r="639" spans="1:43" s="12" customFormat="1">
      <c r="A639" s="13" t="s">
        <v>34</v>
      </c>
      <c r="B639" s="179">
        <v>2019</v>
      </c>
      <c r="C639" s="179">
        <v>5</v>
      </c>
      <c r="D639" s="39" t="str">
        <f t="shared" si="11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07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08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18"/>
        <v>1000000</v>
      </c>
      <c r="AA639" s="13">
        <v>1.135</v>
      </c>
      <c r="AB639" s="21">
        <f t="shared" si="116"/>
        <v>1004424.7787610621</v>
      </c>
      <c r="AC639" s="185">
        <f t="shared" si="109"/>
        <v>161109.73451327434</v>
      </c>
      <c r="AD639" s="141">
        <v>0.16039999999999999</v>
      </c>
      <c r="AE639" s="186">
        <f t="shared" si="110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11"/>
        <v>31296887.03789809</v>
      </c>
      <c r="AJ639" s="19">
        <f t="shared" si="112"/>
        <v>3588873.9502021763</v>
      </c>
      <c r="AK639" s="20">
        <f t="shared" si="113"/>
        <v>0.11467191436184468</v>
      </c>
      <c r="AL639" s="17"/>
      <c r="AM639" s="17"/>
      <c r="AN639" s="17"/>
      <c r="AO639" s="17"/>
      <c r="AP639" s="28" t="str">
        <f t="shared" si="114"/>
        <v>20196</v>
      </c>
      <c r="AQ639" s="28" t="str">
        <f t="shared" si="115"/>
        <v>20196RMB</v>
      </c>
    </row>
    <row r="640" spans="1:43" s="12" customFormat="1">
      <c r="A640" s="13" t="s">
        <v>34</v>
      </c>
      <c r="B640" s="179">
        <v>2019</v>
      </c>
      <c r="C640" s="179">
        <v>5</v>
      </c>
      <c r="D640" s="39" t="str">
        <f t="shared" si="11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07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08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18"/>
        <v>825000</v>
      </c>
      <c r="AA640" s="13">
        <v>1.135</v>
      </c>
      <c r="AB640" s="21">
        <f t="shared" si="116"/>
        <v>828650.44247787609</v>
      </c>
      <c r="AC640" s="185">
        <f t="shared" si="109"/>
        <v>97863.617256637168</v>
      </c>
      <c r="AD640" s="141">
        <v>0.1181</v>
      </c>
      <c r="AE640" s="186">
        <f t="shared" si="110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11"/>
        <v>31296887.03789809</v>
      </c>
      <c r="AJ640" s="19">
        <f t="shared" si="112"/>
        <v>3588873.9502021763</v>
      </c>
      <c r="AK640" s="20">
        <f t="shared" si="113"/>
        <v>0.11467191436184468</v>
      </c>
      <c r="AL640" s="17"/>
      <c r="AM640" s="17"/>
      <c r="AN640" s="17"/>
      <c r="AO640" s="17"/>
      <c r="AP640" s="28" t="str">
        <f t="shared" si="114"/>
        <v>20196</v>
      </c>
      <c r="AQ640" s="28" t="str">
        <f t="shared" si="115"/>
        <v>20196RMB</v>
      </c>
    </row>
    <row r="641" spans="1:43" s="12" customFormat="1">
      <c r="A641" s="13" t="s">
        <v>34</v>
      </c>
      <c r="B641" s="179">
        <v>2019</v>
      </c>
      <c r="C641" s="179">
        <v>5</v>
      </c>
      <c r="D641" s="39" t="str">
        <f t="shared" si="11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07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08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18"/>
        <v>780000</v>
      </c>
      <c r="AA641" s="13">
        <v>1.135</v>
      </c>
      <c r="AB641" s="21">
        <f t="shared" si="116"/>
        <v>783451.32743362838</v>
      </c>
      <c r="AC641" s="185">
        <f t="shared" si="109"/>
        <v>92525.601769911504</v>
      </c>
      <c r="AD641" s="141">
        <v>0.1181</v>
      </c>
      <c r="AE641" s="186">
        <f t="shared" si="110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11"/>
        <v>31296887.03789809</v>
      </c>
      <c r="AJ641" s="19">
        <f t="shared" si="112"/>
        <v>3588873.9502021763</v>
      </c>
      <c r="AK641" s="20">
        <f t="shared" si="113"/>
        <v>0.11467191436184468</v>
      </c>
      <c r="AL641" s="17"/>
      <c r="AM641" s="17"/>
      <c r="AN641" s="17"/>
      <c r="AO641" s="17"/>
      <c r="AP641" s="28" t="str">
        <f t="shared" si="114"/>
        <v>20196</v>
      </c>
      <c r="AQ641" s="28" t="str">
        <f t="shared" si="115"/>
        <v>20196RMB</v>
      </c>
    </row>
    <row r="642" spans="1:43" s="12" customFormat="1">
      <c r="A642" s="13" t="s">
        <v>34</v>
      </c>
      <c r="B642" s="179">
        <v>2019</v>
      </c>
      <c r="C642" s="179">
        <v>5</v>
      </c>
      <c r="D642" s="39" t="str">
        <f t="shared" si="11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2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18"/>
        <v>600000</v>
      </c>
      <c r="AA642" s="13">
        <v>1.135</v>
      </c>
      <c r="AB642" s="21">
        <f t="shared" si="116"/>
        <v>602654.8672566372</v>
      </c>
      <c r="AC642" s="185">
        <f t="shared" ref="AC642:AC705" si="121">IF(R642&lt;&gt;"",AB642*AD642,"")</f>
        <v>60446.283185840708</v>
      </c>
      <c r="AD642" s="141">
        <v>0.1003</v>
      </c>
      <c r="AE642" s="186">
        <f t="shared" ref="AE642:AE705" si="12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23">IF(P642="C66 SERVICE","",SUMIFS(AB:AB,F:F,F642,G:G,G642,E:E,E642))</f>
        <v>31296887.03789809</v>
      </c>
      <c r="AJ642" s="19">
        <f t="shared" ref="AJ642:AJ705" si="124">IF(P642="C66 SERVICE","",SUMIFS(AC:AC,F:F,F642,G:G,G642,E:E,E642))</f>
        <v>3588873.9502021763</v>
      </c>
      <c r="AK642" s="20">
        <f t="shared" ref="AK642:AK705" si="125">IF(AJ642&gt;0,AJ642/AI642,"")</f>
        <v>0.11467191436184468</v>
      </c>
      <c r="AL642" s="17"/>
      <c r="AM642" s="17"/>
      <c r="AN642" s="17"/>
      <c r="AO642" s="17"/>
      <c r="AP642" s="28" t="str">
        <f t="shared" ref="AP642:AP705" si="126">IF(F642="","",F642&amp;G642)</f>
        <v>20196</v>
      </c>
      <c r="AQ642" s="28" t="str">
        <f t="shared" ref="AQ642:AQ705" si="127">IF(W642="","",F642&amp;G642&amp;W642)</f>
        <v>20196RMB</v>
      </c>
    </row>
    <row r="643" spans="1:43" s="12" customFormat="1">
      <c r="A643" s="13" t="s">
        <v>34</v>
      </c>
      <c r="B643" s="179">
        <v>2019</v>
      </c>
      <c r="C643" s="179">
        <v>5</v>
      </c>
      <c r="D643" s="39" t="str">
        <f t="shared" si="11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1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2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18"/>
        <v>600000</v>
      </c>
      <c r="AA643" s="13">
        <v>1.135</v>
      </c>
      <c r="AB643" s="21">
        <f t="shared" si="116"/>
        <v>602654.8672566372</v>
      </c>
      <c r="AC643" s="185">
        <f t="shared" si="121"/>
        <v>60446.283185840708</v>
      </c>
      <c r="AD643" s="141">
        <v>0.1003</v>
      </c>
      <c r="AE643" s="186">
        <f t="shared" si="12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23"/>
        <v>31296887.03789809</v>
      </c>
      <c r="AJ643" s="19">
        <f t="shared" si="124"/>
        <v>3588873.9502021763</v>
      </c>
      <c r="AK643" s="20">
        <f t="shared" si="125"/>
        <v>0.11467191436184468</v>
      </c>
      <c r="AL643" s="17"/>
      <c r="AM643" s="17"/>
      <c r="AN643" s="17"/>
      <c r="AO643" s="17"/>
      <c r="AP643" s="28" t="str">
        <f t="shared" si="126"/>
        <v>20196</v>
      </c>
      <c r="AQ643" s="28" t="str">
        <f t="shared" si="127"/>
        <v>20196RMB</v>
      </c>
    </row>
    <row r="644" spans="1:43" s="12" customFormat="1">
      <c r="A644" s="13" t="s">
        <v>34</v>
      </c>
      <c r="B644" s="179">
        <v>2019</v>
      </c>
      <c r="C644" s="179">
        <v>5</v>
      </c>
      <c r="D644" s="39" t="str">
        <f t="shared" si="11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1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2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18"/>
        <v>764375</v>
      </c>
      <c r="AA644" s="13">
        <v>1.135</v>
      </c>
      <c r="AB644" s="21">
        <f t="shared" si="116"/>
        <v>767757.19026548672</v>
      </c>
      <c r="AC644" s="185">
        <f t="shared" si="121"/>
        <v>62111.556692477876</v>
      </c>
      <c r="AD644" s="141">
        <v>8.09E-2</v>
      </c>
      <c r="AE644" s="186">
        <f t="shared" si="12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23"/>
        <v>31296887.03789809</v>
      </c>
      <c r="AJ644" s="19">
        <f t="shared" si="124"/>
        <v>3588873.9502021763</v>
      </c>
      <c r="AK644" s="20">
        <f t="shared" si="125"/>
        <v>0.11467191436184468</v>
      </c>
      <c r="AL644" s="17"/>
      <c r="AM644" s="17"/>
      <c r="AN644" s="17"/>
      <c r="AO644" s="17"/>
      <c r="AP644" s="28" t="str">
        <f t="shared" si="126"/>
        <v>20196</v>
      </c>
      <c r="AQ644" s="28" t="str">
        <f t="shared" si="127"/>
        <v>20196RMB</v>
      </c>
    </row>
    <row r="645" spans="1:43" s="12" customFormat="1">
      <c r="A645" s="13" t="s">
        <v>34</v>
      </c>
      <c r="B645" s="179">
        <v>2019</v>
      </c>
      <c r="C645" s="179">
        <v>5</v>
      </c>
      <c r="D645" s="39" t="str">
        <f t="shared" si="11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1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2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18"/>
        <v>764375</v>
      </c>
      <c r="AA645" s="13">
        <v>1.135</v>
      </c>
      <c r="AB645" s="21">
        <f t="shared" si="116"/>
        <v>767757.19026548672</v>
      </c>
      <c r="AC645" s="185">
        <f t="shared" si="121"/>
        <v>62111.556692477876</v>
      </c>
      <c r="AD645" s="141">
        <v>8.09E-2</v>
      </c>
      <c r="AE645" s="186">
        <f t="shared" si="12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23"/>
        <v>31296887.03789809</v>
      </c>
      <c r="AJ645" s="19">
        <f t="shared" si="124"/>
        <v>3588873.9502021763</v>
      </c>
      <c r="AK645" s="20">
        <f t="shared" si="125"/>
        <v>0.11467191436184468</v>
      </c>
      <c r="AL645" s="17"/>
      <c r="AM645" s="17"/>
      <c r="AN645" s="17"/>
      <c r="AO645" s="17"/>
      <c r="AP645" s="28" t="str">
        <f t="shared" si="126"/>
        <v>20196</v>
      </c>
      <c r="AQ645" s="28" t="str">
        <f t="shared" si="127"/>
        <v>20196RMB</v>
      </c>
    </row>
    <row r="646" spans="1:43" s="12" customFormat="1">
      <c r="A646" s="13" t="s">
        <v>34</v>
      </c>
      <c r="B646" s="179">
        <v>2019</v>
      </c>
      <c r="C646" s="179">
        <v>5</v>
      </c>
      <c r="D646" s="39" t="str">
        <f t="shared" si="11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1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2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18"/>
        <v>613750</v>
      </c>
      <c r="AA646" s="13">
        <v>1.135</v>
      </c>
      <c r="AB646" s="21">
        <f t="shared" si="116"/>
        <v>616465.70796460181</v>
      </c>
      <c r="AC646" s="185">
        <f t="shared" si="121"/>
        <v>41919.668141592927</v>
      </c>
      <c r="AD646" s="141">
        <v>6.8000000000000005E-2</v>
      </c>
      <c r="AE646" s="186">
        <f t="shared" si="12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23"/>
        <v>31296887.03789809</v>
      </c>
      <c r="AJ646" s="19">
        <f t="shared" si="124"/>
        <v>3588873.9502021763</v>
      </c>
      <c r="AK646" s="20">
        <f t="shared" si="125"/>
        <v>0.11467191436184468</v>
      </c>
      <c r="AL646" s="17"/>
      <c r="AM646" s="17"/>
      <c r="AN646" s="17"/>
      <c r="AO646" s="17"/>
      <c r="AP646" s="28" t="str">
        <f t="shared" si="126"/>
        <v>20196</v>
      </c>
      <c r="AQ646" s="28" t="str">
        <f t="shared" si="127"/>
        <v>20196RMB</v>
      </c>
    </row>
    <row r="647" spans="1:43" s="12" customFormat="1">
      <c r="A647" s="13" t="s">
        <v>34</v>
      </c>
      <c r="B647" s="179">
        <v>2019</v>
      </c>
      <c r="C647" s="179">
        <v>5</v>
      </c>
      <c r="D647" s="39" t="str">
        <f t="shared" si="11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1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2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18"/>
        <v>760000</v>
      </c>
      <c r="AA647" s="13">
        <v>1.135</v>
      </c>
      <c r="AB647" s="21">
        <f t="shared" si="116"/>
        <v>763362.83185840712</v>
      </c>
      <c r="AC647" s="185">
        <f t="shared" si="121"/>
        <v>51908.672566371686</v>
      </c>
      <c r="AD647" s="141">
        <v>6.8000000000000005E-2</v>
      </c>
      <c r="AE647" s="186">
        <f t="shared" si="12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23"/>
        <v>31296887.03789809</v>
      </c>
      <c r="AJ647" s="19">
        <f t="shared" si="124"/>
        <v>3588873.9502021763</v>
      </c>
      <c r="AK647" s="20">
        <f t="shared" si="125"/>
        <v>0.11467191436184468</v>
      </c>
      <c r="AL647" s="17"/>
      <c r="AM647" s="17"/>
      <c r="AN647" s="17"/>
      <c r="AO647" s="17"/>
      <c r="AP647" s="28" t="str">
        <f t="shared" si="126"/>
        <v>20196</v>
      </c>
      <c r="AQ647" s="28" t="str">
        <f t="shared" si="127"/>
        <v>20196RMB</v>
      </c>
    </row>
    <row r="648" spans="1:43" s="12" customFormat="1">
      <c r="A648" s="13" t="s">
        <v>34</v>
      </c>
      <c r="B648" s="179">
        <v>2019</v>
      </c>
      <c r="C648" s="179">
        <v>5</v>
      </c>
      <c r="D648" s="39" t="str">
        <f t="shared" si="11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1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2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18"/>
        <v>9771600</v>
      </c>
      <c r="AA648" s="13">
        <v>7.3400000000000007E-2</v>
      </c>
      <c r="AB648" s="21">
        <f t="shared" si="116"/>
        <v>717235.44000000006</v>
      </c>
      <c r="AC648" s="185">
        <f t="shared" si="121"/>
        <v>133190.62120800003</v>
      </c>
      <c r="AD648" s="141">
        <v>0.1857</v>
      </c>
      <c r="AE648" s="186">
        <f t="shared" si="12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23"/>
        <v>31296887.03789809</v>
      </c>
      <c r="AJ648" s="19">
        <f t="shared" si="124"/>
        <v>3588873.9502021763</v>
      </c>
      <c r="AK648" s="20">
        <f t="shared" si="125"/>
        <v>0.11467191436184468</v>
      </c>
      <c r="AL648" s="17"/>
      <c r="AM648" s="17"/>
      <c r="AN648" s="17"/>
      <c r="AO648" s="17"/>
      <c r="AP648" s="28" t="str">
        <f t="shared" si="126"/>
        <v>20196</v>
      </c>
      <c r="AQ648" s="28" t="str">
        <f t="shared" si="127"/>
        <v>20196JPY</v>
      </c>
    </row>
    <row r="649" spans="1:43" s="12" customFormat="1">
      <c r="A649" s="13" t="s">
        <v>34</v>
      </c>
      <c r="B649" s="179">
        <v>2019</v>
      </c>
      <c r="C649" s="179">
        <v>5</v>
      </c>
      <c r="D649" s="39" t="str">
        <f t="shared" si="11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1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2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18"/>
        <v>843000</v>
      </c>
      <c r="AA649" s="13">
        <v>1.135</v>
      </c>
      <c r="AB649" s="21">
        <f t="shared" si="116"/>
        <v>846730.08849557536</v>
      </c>
      <c r="AC649" s="185">
        <f t="shared" si="121"/>
        <v>107958.08628318585</v>
      </c>
      <c r="AD649" s="141">
        <v>0.1275</v>
      </c>
      <c r="AE649" s="186">
        <f t="shared" si="12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23"/>
        <v>31296887.03789809</v>
      </c>
      <c r="AJ649" s="19">
        <f t="shared" si="124"/>
        <v>3588873.9502021763</v>
      </c>
      <c r="AK649" s="20">
        <f t="shared" si="125"/>
        <v>0.11467191436184468</v>
      </c>
      <c r="AL649" s="17"/>
      <c r="AM649" s="17"/>
      <c r="AN649" s="17"/>
      <c r="AO649" s="17"/>
      <c r="AP649" s="28" t="str">
        <f t="shared" si="126"/>
        <v>20196</v>
      </c>
      <c r="AQ649" s="28" t="str">
        <f t="shared" si="127"/>
        <v>20196RMB</v>
      </c>
    </row>
    <row r="650" spans="1:43" s="12" customFormat="1">
      <c r="A650" s="13" t="s">
        <v>34</v>
      </c>
      <c r="B650" s="179">
        <v>2019</v>
      </c>
      <c r="C650" s="179">
        <v>5</v>
      </c>
      <c r="D650" s="39" t="str">
        <f t="shared" si="11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1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2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18"/>
        <v>600000</v>
      </c>
      <c r="AA650" s="13">
        <v>1.135</v>
      </c>
      <c r="AB650" s="21">
        <f t="shared" ref="AB650:AB713" si="128">IF(AND(R650&lt;&gt;"C66",R650&lt;&gt;""),Z650/Y650*AA650,"")</f>
        <v>602654.8672566372</v>
      </c>
      <c r="AC650" s="185">
        <f t="shared" si="121"/>
        <v>52792.566371681416</v>
      </c>
      <c r="AD650" s="141">
        <v>8.7599999999999997E-2</v>
      </c>
      <c r="AE650" s="186">
        <f t="shared" si="12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23"/>
        <v>31296887.03789809</v>
      </c>
      <c r="AJ650" s="19">
        <f t="shared" si="124"/>
        <v>3588873.9502021763</v>
      </c>
      <c r="AK650" s="20">
        <f t="shared" si="125"/>
        <v>0.11467191436184468</v>
      </c>
      <c r="AL650" s="17"/>
      <c r="AM650" s="17"/>
      <c r="AN650" s="17"/>
      <c r="AO650" s="17"/>
      <c r="AP650" s="28" t="str">
        <f t="shared" si="126"/>
        <v>20196</v>
      </c>
      <c r="AQ650" s="28" t="str">
        <f t="shared" si="127"/>
        <v>20196RMB</v>
      </c>
    </row>
    <row r="651" spans="1:43" s="12" customFormat="1">
      <c r="A651" s="13" t="s">
        <v>34</v>
      </c>
      <c r="B651" s="179">
        <v>2019</v>
      </c>
      <c r="C651" s="179">
        <v>5</v>
      </c>
      <c r="D651" s="39" t="str">
        <f t="shared" si="11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1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2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18"/>
        <v>600000</v>
      </c>
      <c r="AA651" s="13">
        <v>1.135</v>
      </c>
      <c r="AB651" s="21">
        <f t="shared" si="128"/>
        <v>602654.8672566372</v>
      </c>
      <c r="AC651" s="185">
        <f t="shared" si="121"/>
        <v>52792.566371681416</v>
      </c>
      <c r="AD651" s="141">
        <v>8.7599999999999997E-2</v>
      </c>
      <c r="AE651" s="186">
        <f t="shared" si="12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23"/>
        <v>31296887.03789809</v>
      </c>
      <c r="AJ651" s="19">
        <f t="shared" si="124"/>
        <v>3588873.9502021763</v>
      </c>
      <c r="AK651" s="20">
        <f t="shared" si="125"/>
        <v>0.11467191436184468</v>
      </c>
      <c r="AL651" s="17"/>
      <c r="AM651" s="17"/>
      <c r="AN651" s="17"/>
      <c r="AO651" s="17"/>
      <c r="AP651" s="28" t="str">
        <f t="shared" si="126"/>
        <v>20196</v>
      </c>
      <c r="AQ651" s="28" t="str">
        <f t="shared" si="127"/>
        <v>20196RMB</v>
      </c>
    </row>
    <row r="652" spans="1:43" s="12" customFormat="1">
      <c r="A652" s="13" t="s">
        <v>34</v>
      </c>
      <c r="B652" s="179">
        <v>2019</v>
      </c>
      <c r="C652" s="179">
        <v>5</v>
      </c>
      <c r="D652" s="39" t="str">
        <f t="shared" si="11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1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2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18"/>
        <v>600000</v>
      </c>
      <c r="AA652" s="13">
        <v>1.135</v>
      </c>
      <c r="AB652" s="21">
        <f t="shared" si="128"/>
        <v>602654.8672566372</v>
      </c>
      <c r="AC652" s="185">
        <f t="shared" si="121"/>
        <v>52792.566371681416</v>
      </c>
      <c r="AD652" s="141">
        <v>8.7599999999999997E-2</v>
      </c>
      <c r="AE652" s="186">
        <f t="shared" si="12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23"/>
        <v>31296887.03789809</v>
      </c>
      <c r="AJ652" s="19">
        <f t="shared" si="124"/>
        <v>3588873.9502021763</v>
      </c>
      <c r="AK652" s="20">
        <f t="shared" si="125"/>
        <v>0.11467191436184468</v>
      </c>
      <c r="AL652" s="17"/>
      <c r="AM652" s="17"/>
      <c r="AN652" s="17"/>
      <c r="AO652" s="17"/>
      <c r="AP652" s="28" t="str">
        <f t="shared" si="126"/>
        <v>20196</v>
      </c>
      <c r="AQ652" s="28" t="str">
        <f t="shared" si="127"/>
        <v>20196RMB</v>
      </c>
    </row>
    <row r="653" spans="1:43" s="12" customFormat="1">
      <c r="A653" s="13" t="s">
        <v>34</v>
      </c>
      <c r="B653" s="179">
        <v>2019</v>
      </c>
      <c r="C653" s="179">
        <v>5</v>
      </c>
      <c r="D653" s="39" t="str">
        <f t="shared" si="11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1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2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18"/>
        <v>820000</v>
      </c>
      <c r="AA653" s="13">
        <v>1.135</v>
      </c>
      <c r="AB653" s="21">
        <f t="shared" si="128"/>
        <v>823628.31858407089</v>
      </c>
      <c r="AC653" s="185">
        <f t="shared" si="121"/>
        <v>72149.840707964613</v>
      </c>
      <c r="AD653" s="141">
        <v>8.7599999999999997E-2</v>
      </c>
      <c r="AE653" s="186">
        <f t="shared" si="12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23"/>
        <v>31296887.03789809</v>
      </c>
      <c r="AJ653" s="19">
        <f t="shared" si="124"/>
        <v>3588873.9502021763</v>
      </c>
      <c r="AK653" s="20">
        <f t="shared" si="125"/>
        <v>0.11467191436184468</v>
      </c>
      <c r="AL653" s="17"/>
      <c r="AM653" s="17"/>
      <c r="AN653" s="17"/>
      <c r="AO653" s="17"/>
      <c r="AP653" s="28" t="str">
        <f t="shared" si="126"/>
        <v>20196</v>
      </c>
      <c r="AQ653" s="28" t="str">
        <f t="shared" si="127"/>
        <v>20196RMB</v>
      </c>
    </row>
    <row r="654" spans="1:43" s="12" customFormat="1">
      <c r="A654" s="13" t="s">
        <v>34</v>
      </c>
      <c r="B654" s="179">
        <v>2019</v>
      </c>
      <c r="C654" s="179">
        <v>5</v>
      </c>
      <c r="D654" s="39" t="str">
        <f t="shared" si="11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1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2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18"/>
        <v>9000000</v>
      </c>
      <c r="AA654" s="13">
        <v>7.3400000000000007E-2</v>
      </c>
      <c r="AB654" s="21">
        <f t="shared" si="128"/>
        <v>660600.00000000012</v>
      </c>
      <c r="AC654" s="185">
        <f t="shared" si="121"/>
        <v>66060.000000000015</v>
      </c>
      <c r="AD654" s="141">
        <v>0.1</v>
      </c>
      <c r="AE654" s="186">
        <f t="shared" si="12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23"/>
        <v>31296887.03789809</v>
      </c>
      <c r="AJ654" s="19">
        <f t="shared" si="124"/>
        <v>3588873.9502021763</v>
      </c>
      <c r="AK654" s="20">
        <f t="shared" si="125"/>
        <v>0.11467191436184468</v>
      </c>
      <c r="AL654" s="17"/>
      <c r="AM654" s="17"/>
      <c r="AN654" s="17"/>
      <c r="AO654" s="17"/>
      <c r="AP654" s="28" t="str">
        <f t="shared" si="126"/>
        <v>20196</v>
      </c>
      <c r="AQ654" s="28" t="str">
        <f t="shared" si="127"/>
        <v>20196JPY</v>
      </c>
    </row>
    <row r="655" spans="1:43" s="12" customFormat="1">
      <c r="A655" s="13" t="s">
        <v>34</v>
      </c>
      <c r="B655" s="179">
        <v>2019</v>
      </c>
      <c r="C655" s="179">
        <v>5</v>
      </c>
      <c r="D655" s="39" t="str">
        <f t="shared" si="11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1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2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18"/>
        <v>13500000</v>
      </c>
      <c r="AA655" s="13">
        <v>7.3400000000000007E-2</v>
      </c>
      <c r="AB655" s="21">
        <f t="shared" si="128"/>
        <v>990900.00000000012</v>
      </c>
      <c r="AC655" s="185">
        <f t="shared" si="121"/>
        <v>99090.000000000015</v>
      </c>
      <c r="AD655" s="141">
        <v>0.1</v>
      </c>
      <c r="AE655" s="186">
        <f t="shared" si="12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23"/>
        <v>31296887.03789809</v>
      </c>
      <c r="AJ655" s="19">
        <f t="shared" si="124"/>
        <v>3588873.9502021763</v>
      </c>
      <c r="AK655" s="20">
        <f t="shared" si="125"/>
        <v>0.11467191436184468</v>
      </c>
      <c r="AL655" s="17"/>
      <c r="AM655" s="17"/>
      <c r="AN655" s="17"/>
      <c r="AO655" s="17"/>
      <c r="AP655" s="28" t="str">
        <f t="shared" si="126"/>
        <v>20196</v>
      </c>
      <c r="AQ655" s="28" t="str">
        <f t="shared" si="127"/>
        <v>20196JPY</v>
      </c>
    </row>
    <row r="656" spans="1:43" s="12" customFormat="1">
      <c r="A656" s="13" t="s">
        <v>34</v>
      </c>
      <c r="B656" s="179">
        <v>2019</v>
      </c>
      <c r="C656" s="179">
        <v>5</v>
      </c>
      <c r="D656" s="39" t="str">
        <f t="shared" si="11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1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2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18"/>
        <v>13500000</v>
      </c>
      <c r="AA656" s="13">
        <v>7.3400000000000007E-2</v>
      </c>
      <c r="AB656" s="21">
        <f t="shared" si="128"/>
        <v>990900.00000000012</v>
      </c>
      <c r="AC656" s="185">
        <f t="shared" si="121"/>
        <v>99090.000000000015</v>
      </c>
      <c r="AD656" s="141">
        <v>0.1</v>
      </c>
      <c r="AE656" s="186">
        <f t="shared" si="12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23"/>
        <v>31296887.03789809</v>
      </c>
      <c r="AJ656" s="19">
        <f t="shared" si="124"/>
        <v>3588873.9502021763</v>
      </c>
      <c r="AK656" s="20">
        <f t="shared" si="125"/>
        <v>0.11467191436184468</v>
      </c>
      <c r="AL656" s="17"/>
      <c r="AM656" s="17"/>
      <c r="AN656" s="17"/>
      <c r="AO656" s="17"/>
      <c r="AP656" s="28" t="str">
        <f t="shared" si="126"/>
        <v>20196</v>
      </c>
      <c r="AQ656" s="28" t="str">
        <f t="shared" si="127"/>
        <v>20196JPY</v>
      </c>
    </row>
    <row r="657" spans="1:43" s="12" customFormat="1">
      <c r="A657" s="13" t="s">
        <v>28</v>
      </c>
      <c r="B657" s="179">
        <v>2019</v>
      </c>
      <c r="C657" s="179">
        <v>2</v>
      </c>
      <c r="D657" s="39" t="str">
        <f t="shared" si="11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1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2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18"/>
        <v>30624000</v>
      </c>
      <c r="AA657" s="13">
        <v>7.22E-2</v>
      </c>
      <c r="AB657" s="21">
        <f t="shared" si="128"/>
        <v>2211052.7999999998</v>
      </c>
      <c r="AC657" s="185">
        <f t="shared" si="121"/>
        <v>228401.75423999998</v>
      </c>
      <c r="AD657" s="141">
        <v>0.1033</v>
      </c>
      <c r="AE657" s="186">
        <f t="shared" si="12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23"/>
        <v>47416008.333399996</v>
      </c>
      <c r="AJ657" s="19">
        <f t="shared" si="124"/>
        <v>6981738.4465290196</v>
      </c>
      <c r="AK657" s="20">
        <f t="shared" si="125"/>
        <v>0.1472443314383986</v>
      </c>
      <c r="AL657" s="17"/>
      <c r="AM657" s="17"/>
      <c r="AN657" s="17"/>
      <c r="AO657" s="17"/>
      <c r="AP657" s="28" t="str">
        <f t="shared" si="126"/>
        <v>20193</v>
      </c>
      <c r="AQ657" s="28" t="str">
        <f t="shared" si="127"/>
        <v>20193JPY</v>
      </c>
    </row>
    <row r="658" spans="1:43" s="12" customFormat="1">
      <c r="A658" s="13" t="s">
        <v>28</v>
      </c>
      <c r="B658" s="179">
        <v>2019</v>
      </c>
      <c r="C658" s="179">
        <v>2</v>
      </c>
      <c r="D658" s="39" t="str">
        <f t="shared" si="11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1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2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18"/>
        <v>16000000</v>
      </c>
      <c r="AA658" s="13">
        <v>7.22E-2</v>
      </c>
      <c r="AB658" s="21">
        <f t="shared" si="128"/>
        <v>1155200</v>
      </c>
      <c r="AC658" s="185">
        <f t="shared" si="121"/>
        <v>186449.28</v>
      </c>
      <c r="AD658" s="141">
        <v>0.16139999999999999</v>
      </c>
      <c r="AE658" s="186">
        <f t="shared" si="12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23"/>
        <v>47416008.333399996</v>
      </c>
      <c r="AJ658" s="19">
        <f t="shared" si="124"/>
        <v>6981738.4465290196</v>
      </c>
      <c r="AK658" s="20">
        <f t="shared" si="125"/>
        <v>0.1472443314383986</v>
      </c>
      <c r="AL658" s="17"/>
      <c r="AM658" s="17"/>
      <c r="AN658" s="17"/>
      <c r="AO658" s="17"/>
      <c r="AP658" s="28" t="str">
        <f t="shared" si="126"/>
        <v>20193</v>
      </c>
      <c r="AQ658" s="28" t="str">
        <f t="shared" si="127"/>
        <v>20193JPY</v>
      </c>
    </row>
    <row r="659" spans="1:43" s="12" customFormat="1">
      <c r="A659" s="13" t="s">
        <v>28</v>
      </c>
      <c r="B659" s="179">
        <v>2019</v>
      </c>
      <c r="C659" s="179">
        <v>2</v>
      </c>
      <c r="D659" s="39" t="str">
        <f t="shared" si="11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1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2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18"/>
        <v>9696000</v>
      </c>
      <c r="AA659" s="13">
        <v>7.22E-2</v>
      </c>
      <c r="AB659" s="21">
        <f t="shared" si="128"/>
        <v>700051.2</v>
      </c>
      <c r="AC659" s="185">
        <f t="shared" si="121"/>
        <v>91496.69184</v>
      </c>
      <c r="AD659" s="141">
        <v>0.13070000000000001</v>
      </c>
      <c r="AE659" s="186">
        <f t="shared" si="12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23"/>
        <v>47416008.333399996</v>
      </c>
      <c r="AJ659" s="19">
        <f t="shared" si="124"/>
        <v>6981738.4465290196</v>
      </c>
      <c r="AK659" s="20">
        <f t="shared" si="125"/>
        <v>0.1472443314383986</v>
      </c>
      <c r="AL659" s="17"/>
      <c r="AM659" s="17"/>
      <c r="AN659" s="17"/>
      <c r="AO659" s="17"/>
      <c r="AP659" s="28" t="str">
        <f t="shared" si="126"/>
        <v>20193</v>
      </c>
      <c r="AQ659" s="28" t="str">
        <f t="shared" si="127"/>
        <v>20193JPY</v>
      </c>
    </row>
    <row r="660" spans="1:43" s="12" customFormat="1">
      <c r="A660" s="13" t="s">
        <v>28</v>
      </c>
      <c r="B660" s="179">
        <v>2019</v>
      </c>
      <c r="C660" s="179">
        <v>1</v>
      </c>
      <c r="D660" s="39" t="str">
        <f t="shared" si="11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1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2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18"/>
        <v>1535000</v>
      </c>
      <c r="AA660" s="13">
        <v>1.1599999999999999</v>
      </c>
      <c r="AB660" s="21">
        <f t="shared" si="128"/>
        <v>1535000</v>
      </c>
      <c r="AC660" s="185">
        <f t="shared" si="121"/>
        <v>144904</v>
      </c>
      <c r="AD660" s="141">
        <v>9.4399999999999998E-2</v>
      </c>
      <c r="AE660" s="186">
        <f t="shared" si="12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23"/>
        <v>47416008.333399996</v>
      </c>
      <c r="AJ660" s="19">
        <f t="shared" si="124"/>
        <v>6981738.4465290196</v>
      </c>
      <c r="AK660" s="20">
        <f t="shared" si="125"/>
        <v>0.1472443314383986</v>
      </c>
      <c r="AL660" s="17"/>
      <c r="AM660" s="17"/>
      <c r="AN660" s="17"/>
      <c r="AO660" s="17"/>
      <c r="AP660" s="28" t="str">
        <f t="shared" si="126"/>
        <v>20193</v>
      </c>
      <c r="AQ660" s="28" t="str">
        <f t="shared" si="127"/>
        <v>20193RMB</v>
      </c>
    </row>
    <row r="661" spans="1:43" s="12" customFormat="1">
      <c r="A661" s="13" t="s">
        <v>28</v>
      </c>
      <c r="B661" s="179">
        <v>2019</v>
      </c>
      <c r="C661" s="179">
        <v>1</v>
      </c>
      <c r="D661" s="39" t="str">
        <f t="shared" si="11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1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2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18"/>
        <v>8000000</v>
      </c>
      <c r="AA661" s="13">
        <v>7.22E-2</v>
      </c>
      <c r="AB661" s="21">
        <f t="shared" si="128"/>
        <v>577600</v>
      </c>
      <c r="AC661" s="185">
        <f t="shared" si="121"/>
        <v>121700.31999999999</v>
      </c>
      <c r="AD661" s="141">
        <v>0.2107</v>
      </c>
      <c r="AE661" s="186">
        <f t="shared" si="12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23"/>
        <v>47416008.333399996</v>
      </c>
      <c r="AJ661" s="19">
        <f t="shared" si="124"/>
        <v>6981738.4465290196</v>
      </c>
      <c r="AK661" s="20">
        <f t="shared" si="125"/>
        <v>0.1472443314383986</v>
      </c>
      <c r="AL661" s="17"/>
      <c r="AM661" s="17"/>
      <c r="AN661" s="17"/>
      <c r="AO661" s="17"/>
      <c r="AP661" s="28" t="str">
        <f t="shared" si="126"/>
        <v>20193</v>
      </c>
      <c r="AQ661" s="28" t="str">
        <f t="shared" si="127"/>
        <v>20193JPY</v>
      </c>
    </row>
    <row r="662" spans="1:43" s="12" customFormat="1">
      <c r="A662" s="13" t="s">
        <v>28</v>
      </c>
      <c r="B662" s="179">
        <v>2019</v>
      </c>
      <c r="C662" s="179">
        <v>1</v>
      </c>
      <c r="D662" s="39" t="str">
        <f t="shared" si="11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1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2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18"/>
        <v>8000000</v>
      </c>
      <c r="AA662" s="13">
        <v>7.22E-2</v>
      </c>
      <c r="AB662" s="21">
        <f t="shared" si="128"/>
        <v>577600</v>
      </c>
      <c r="AC662" s="185">
        <f t="shared" si="121"/>
        <v>121700.31999999999</v>
      </c>
      <c r="AD662" s="141">
        <v>0.2107</v>
      </c>
      <c r="AE662" s="186">
        <f t="shared" si="12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23"/>
        <v>47416008.333399996</v>
      </c>
      <c r="AJ662" s="19">
        <f t="shared" si="124"/>
        <v>6981738.4465290196</v>
      </c>
      <c r="AK662" s="20">
        <f t="shared" si="125"/>
        <v>0.1472443314383986</v>
      </c>
      <c r="AL662" s="17"/>
      <c r="AM662" s="17"/>
      <c r="AN662" s="17"/>
      <c r="AO662" s="17"/>
      <c r="AP662" s="28" t="str">
        <f t="shared" si="126"/>
        <v>20193</v>
      </c>
      <c r="AQ662" s="28" t="str">
        <f t="shared" si="127"/>
        <v>20193JPY</v>
      </c>
    </row>
    <row r="663" spans="1:43" s="12" customFormat="1">
      <c r="A663" s="13" t="s">
        <v>28</v>
      </c>
      <c r="B663" s="179">
        <v>2019</v>
      </c>
      <c r="C663" s="179">
        <v>1</v>
      </c>
      <c r="D663" s="39" t="str">
        <f t="shared" si="11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1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2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18"/>
        <v>12260000</v>
      </c>
      <c r="AA663" s="13">
        <v>7.22E-2</v>
      </c>
      <c r="AB663" s="21">
        <f t="shared" si="128"/>
        <v>885172</v>
      </c>
      <c r="AC663" s="185">
        <f t="shared" si="121"/>
        <v>186505.74040000001</v>
      </c>
      <c r="AD663" s="141">
        <v>0.2107</v>
      </c>
      <c r="AE663" s="186">
        <f t="shared" si="12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23"/>
        <v>47416008.333399996</v>
      </c>
      <c r="AJ663" s="19">
        <f t="shared" si="124"/>
        <v>6981738.4465290196</v>
      </c>
      <c r="AK663" s="20">
        <f t="shared" si="125"/>
        <v>0.1472443314383986</v>
      </c>
      <c r="AL663" s="17"/>
      <c r="AM663" s="17"/>
      <c r="AN663" s="17"/>
      <c r="AO663" s="17"/>
      <c r="AP663" s="28" t="str">
        <f t="shared" si="126"/>
        <v>20193</v>
      </c>
      <c r="AQ663" s="28" t="str">
        <f t="shared" si="127"/>
        <v>20193JPY</v>
      </c>
    </row>
    <row r="664" spans="1:43" s="12" customFormat="1">
      <c r="A664" s="13" t="s">
        <v>28</v>
      </c>
      <c r="B664" s="179">
        <v>2019</v>
      </c>
      <c r="C664" s="179">
        <v>1</v>
      </c>
      <c r="D664" s="39" t="str">
        <f t="shared" si="11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1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2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18"/>
        <v>12260000</v>
      </c>
      <c r="AA664" s="13">
        <v>7.22E-2</v>
      </c>
      <c r="AB664" s="21">
        <f t="shared" si="128"/>
        <v>885172</v>
      </c>
      <c r="AC664" s="185">
        <f t="shared" si="121"/>
        <v>186505.74040000001</v>
      </c>
      <c r="AD664" s="141">
        <v>0.2107</v>
      </c>
      <c r="AE664" s="186">
        <f t="shared" si="12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23"/>
        <v>47416008.333399996</v>
      </c>
      <c r="AJ664" s="19">
        <f t="shared" si="124"/>
        <v>6981738.4465290196</v>
      </c>
      <c r="AK664" s="20">
        <f t="shared" si="125"/>
        <v>0.1472443314383986</v>
      </c>
      <c r="AL664" s="17"/>
      <c r="AM664" s="17"/>
      <c r="AN664" s="17"/>
      <c r="AO664" s="17"/>
      <c r="AP664" s="28" t="str">
        <f t="shared" si="126"/>
        <v>20193</v>
      </c>
      <c r="AQ664" s="28" t="str">
        <f t="shared" si="127"/>
        <v>20193JPY</v>
      </c>
    </row>
    <row r="665" spans="1:43" s="12" customFormat="1">
      <c r="A665" s="13" t="s">
        <v>28</v>
      </c>
      <c r="B665" s="179">
        <v>2019</v>
      </c>
      <c r="C665" s="179">
        <v>1</v>
      </c>
      <c r="D665" s="39" t="str">
        <f t="shared" si="11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1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2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18"/>
        <v>12770000</v>
      </c>
      <c r="AA665" s="13">
        <v>7.22E-2</v>
      </c>
      <c r="AB665" s="21">
        <f t="shared" si="128"/>
        <v>921994</v>
      </c>
      <c r="AC665" s="185">
        <f t="shared" si="121"/>
        <v>133043.73420000001</v>
      </c>
      <c r="AD665" s="141">
        <v>0.14430000000000001</v>
      </c>
      <c r="AE665" s="186">
        <f t="shared" si="12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23"/>
        <v>47416008.333399996</v>
      </c>
      <c r="AJ665" s="19">
        <f t="shared" si="124"/>
        <v>6981738.4465290196</v>
      </c>
      <c r="AK665" s="20">
        <f t="shared" si="125"/>
        <v>0.1472443314383986</v>
      </c>
      <c r="AL665" s="17"/>
      <c r="AM665" s="17"/>
      <c r="AN665" s="17"/>
      <c r="AO665" s="17"/>
      <c r="AP665" s="28" t="str">
        <f t="shared" si="126"/>
        <v>20193</v>
      </c>
      <c r="AQ665" s="28" t="str">
        <f t="shared" si="127"/>
        <v>20193JPY</v>
      </c>
    </row>
    <row r="666" spans="1:43" s="12" customFormat="1">
      <c r="A666" s="13" t="s">
        <v>28</v>
      </c>
      <c r="B666" s="179">
        <v>2019</v>
      </c>
      <c r="C666" s="179">
        <v>1</v>
      </c>
      <c r="D666" s="39" t="str">
        <f t="shared" si="11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1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2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18"/>
        <v>12770000</v>
      </c>
      <c r="AA666" s="13">
        <v>7.22E-2</v>
      </c>
      <c r="AB666" s="21">
        <f t="shared" si="128"/>
        <v>921994</v>
      </c>
      <c r="AC666" s="185">
        <f t="shared" si="121"/>
        <v>133043.73420000001</v>
      </c>
      <c r="AD666" s="141">
        <v>0.14430000000000001</v>
      </c>
      <c r="AE666" s="186">
        <f t="shared" si="12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23"/>
        <v>47416008.333399996</v>
      </c>
      <c r="AJ666" s="19">
        <f t="shared" si="124"/>
        <v>6981738.4465290196</v>
      </c>
      <c r="AK666" s="20">
        <f t="shared" si="125"/>
        <v>0.1472443314383986</v>
      </c>
      <c r="AL666" s="17"/>
      <c r="AM666" s="17"/>
      <c r="AN666" s="17"/>
      <c r="AO666" s="17"/>
      <c r="AP666" s="28" t="str">
        <f t="shared" si="126"/>
        <v>20193</v>
      </c>
      <c r="AQ666" s="28" t="str">
        <f t="shared" si="127"/>
        <v>20193JPY</v>
      </c>
    </row>
    <row r="667" spans="1:43" s="12" customFormat="1">
      <c r="A667" s="13" t="s">
        <v>28</v>
      </c>
      <c r="B667" s="179">
        <v>2019</v>
      </c>
      <c r="C667" s="179">
        <v>1</v>
      </c>
      <c r="D667" s="39" t="str">
        <f t="shared" si="11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1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2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18"/>
        <v>12770000</v>
      </c>
      <c r="AA667" s="13">
        <v>7.22E-2</v>
      </c>
      <c r="AB667" s="21">
        <f t="shared" si="128"/>
        <v>921994</v>
      </c>
      <c r="AC667" s="185">
        <f t="shared" si="121"/>
        <v>133043.73420000001</v>
      </c>
      <c r="AD667" s="141">
        <v>0.14430000000000001</v>
      </c>
      <c r="AE667" s="186">
        <f t="shared" si="12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23"/>
        <v>47416008.333399996</v>
      </c>
      <c r="AJ667" s="19">
        <f t="shared" si="124"/>
        <v>6981738.4465290196</v>
      </c>
      <c r="AK667" s="20">
        <f t="shared" si="125"/>
        <v>0.1472443314383986</v>
      </c>
      <c r="AL667" s="17"/>
      <c r="AM667" s="17"/>
      <c r="AN667" s="17"/>
      <c r="AO667" s="17"/>
      <c r="AP667" s="28" t="str">
        <f t="shared" si="126"/>
        <v>20193</v>
      </c>
      <c r="AQ667" s="28" t="str">
        <f t="shared" si="127"/>
        <v>20193JPY</v>
      </c>
    </row>
    <row r="668" spans="1:43" s="12" customFormat="1">
      <c r="A668" s="13" t="s">
        <v>28</v>
      </c>
      <c r="B668" s="179">
        <v>2019</v>
      </c>
      <c r="C668" s="179">
        <v>3</v>
      </c>
      <c r="D668" s="39" t="str">
        <f t="shared" si="11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1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2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18"/>
        <v>8420000</v>
      </c>
      <c r="AA668" s="13">
        <v>7.22E-2</v>
      </c>
      <c r="AB668" s="21">
        <f t="shared" si="128"/>
        <v>607924</v>
      </c>
      <c r="AC668" s="185">
        <f t="shared" si="121"/>
        <v>67905.110799999995</v>
      </c>
      <c r="AD668" s="141">
        <v>0.11169999999999999</v>
      </c>
      <c r="AE668" s="186">
        <f t="shared" si="12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23"/>
        <v>47416008.333399996</v>
      </c>
      <c r="AJ668" s="19">
        <f t="shared" si="124"/>
        <v>6981738.4465290196</v>
      </c>
      <c r="AK668" s="20">
        <f t="shared" si="125"/>
        <v>0.1472443314383986</v>
      </c>
      <c r="AL668" s="17"/>
      <c r="AM668" s="17"/>
      <c r="AN668" s="17"/>
      <c r="AO668" s="17"/>
      <c r="AP668" s="28" t="str">
        <f t="shared" si="126"/>
        <v>20193</v>
      </c>
      <c r="AQ668" s="28" t="str">
        <f t="shared" si="127"/>
        <v>20193JPY</v>
      </c>
    </row>
    <row r="669" spans="1:43" s="12" customFormat="1">
      <c r="A669" s="13" t="s">
        <v>28</v>
      </c>
      <c r="B669" s="179">
        <v>2019</v>
      </c>
      <c r="C669" s="179">
        <v>3</v>
      </c>
      <c r="D669" s="39" t="str">
        <f t="shared" si="11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1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2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18"/>
        <v>8420000</v>
      </c>
      <c r="AA669" s="13">
        <v>7.22E-2</v>
      </c>
      <c r="AB669" s="21">
        <f t="shared" si="128"/>
        <v>607924</v>
      </c>
      <c r="AC669" s="185">
        <f t="shared" si="121"/>
        <v>67905.110799999995</v>
      </c>
      <c r="AD669" s="141">
        <v>0.11169999999999999</v>
      </c>
      <c r="AE669" s="186">
        <f t="shared" si="12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23"/>
        <v>47416008.333399996</v>
      </c>
      <c r="AJ669" s="19">
        <f t="shared" si="124"/>
        <v>6981738.4465290196</v>
      </c>
      <c r="AK669" s="20">
        <f t="shared" si="125"/>
        <v>0.1472443314383986</v>
      </c>
      <c r="AL669" s="17"/>
      <c r="AM669" s="17"/>
      <c r="AN669" s="17"/>
      <c r="AO669" s="17"/>
      <c r="AP669" s="28" t="str">
        <f t="shared" si="126"/>
        <v>20193</v>
      </c>
      <c r="AQ669" s="28" t="str">
        <f t="shared" si="127"/>
        <v>20193JPY</v>
      </c>
    </row>
    <row r="670" spans="1:43" s="12" customFormat="1">
      <c r="A670" s="13" t="s">
        <v>28</v>
      </c>
      <c r="B670" s="179">
        <v>2019</v>
      </c>
      <c r="C670" s="179">
        <v>3</v>
      </c>
      <c r="D670" s="39" t="str">
        <f t="shared" si="11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1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2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18"/>
        <v>10538640</v>
      </c>
      <c r="AA670" s="13">
        <v>7.22E-2</v>
      </c>
      <c r="AB670" s="21">
        <f t="shared" si="128"/>
        <v>760889.80799999996</v>
      </c>
      <c r="AC670" s="185">
        <f t="shared" si="121"/>
        <v>86817.527092799995</v>
      </c>
      <c r="AD670" s="141">
        <v>0.11410000000000001</v>
      </c>
      <c r="AE670" s="186">
        <f t="shared" si="12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23"/>
        <v>47416008.333399996</v>
      </c>
      <c r="AJ670" s="19">
        <f t="shared" si="124"/>
        <v>6981738.4465290196</v>
      </c>
      <c r="AK670" s="20">
        <f t="shared" si="125"/>
        <v>0.1472443314383986</v>
      </c>
      <c r="AL670" s="17"/>
      <c r="AM670" s="17"/>
      <c r="AN670" s="17"/>
      <c r="AO670" s="17"/>
      <c r="AP670" s="28" t="str">
        <f t="shared" si="126"/>
        <v>20193</v>
      </c>
      <c r="AQ670" s="28" t="str">
        <f t="shared" si="127"/>
        <v>20193JPY</v>
      </c>
    </row>
    <row r="671" spans="1:43" s="12" customFormat="1">
      <c r="A671" s="13" t="s">
        <v>28</v>
      </c>
      <c r="B671" s="179">
        <v>2019</v>
      </c>
      <c r="C671" s="179">
        <v>3</v>
      </c>
      <c r="D671" s="39" t="str">
        <f t="shared" si="11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1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2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18"/>
        <v>12293400</v>
      </c>
      <c r="AA671" s="13">
        <v>7.22E-2</v>
      </c>
      <c r="AB671" s="21">
        <f t="shared" si="128"/>
        <v>887583.48</v>
      </c>
      <c r="AC671" s="185">
        <f t="shared" si="121"/>
        <v>146717.54924399999</v>
      </c>
      <c r="AD671" s="141">
        <v>0.1653</v>
      </c>
      <c r="AE671" s="186">
        <f t="shared" si="12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23"/>
        <v>47416008.333399996</v>
      </c>
      <c r="AJ671" s="19">
        <f t="shared" si="124"/>
        <v>6981738.4465290196</v>
      </c>
      <c r="AK671" s="20">
        <f t="shared" si="125"/>
        <v>0.1472443314383986</v>
      </c>
      <c r="AL671" s="17"/>
      <c r="AM671" s="17"/>
      <c r="AN671" s="17"/>
      <c r="AO671" s="17"/>
      <c r="AP671" s="28" t="str">
        <f t="shared" si="126"/>
        <v>20193</v>
      </c>
      <c r="AQ671" s="28" t="str">
        <f t="shared" si="127"/>
        <v>20193JPY</v>
      </c>
    </row>
    <row r="672" spans="1:43" s="12" customFormat="1">
      <c r="A672" s="13" t="s">
        <v>28</v>
      </c>
      <c r="B672" s="179">
        <v>2019</v>
      </c>
      <c r="C672" s="179">
        <v>3</v>
      </c>
      <c r="D672" s="39" t="str">
        <f t="shared" si="11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1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2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18"/>
        <v>9563000</v>
      </c>
      <c r="AA672" s="13">
        <v>7.22E-2</v>
      </c>
      <c r="AB672" s="21">
        <f t="shared" si="128"/>
        <v>690448.6</v>
      </c>
      <c r="AC672" s="185">
        <f t="shared" si="121"/>
        <v>114131.15358</v>
      </c>
      <c r="AD672" s="141">
        <v>0.1653</v>
      </c>
      <c r="AE672" s="186">
        <f t="shared" si="12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23"/>
        <v>47416008.333399996</v>
      </c>
      <c r="AJ672" s="19">
        <f t="shared" si="124"/>
        <v>6981738.4465290196</v>
      </c>
      <c r="AK672" s="20">
        <f t="shared" si="125"/>
        <v>0.1472443314383986</v>
      </c>
      <c r="AL672" s="17"/>
      <c r="AM672" s="17"/>
      <c r="AN672" s="17"/>
      <c r="AO672" s="17"/>
      <c r="AP672" s="28" t="str">
        <f t="shared" si="126"/>
        <v>20193</v>
      </c>
      <c r="AQ672" s="28" t="str">
        <f t="shared" si="127"/>
        <v>20193JPY</v>
      </c>
    </row>
    <row r="673" spans="1:43" s="12" customFormat="1">
      <c r="A673" s="13" t="s">
        <v>28</v>
      </c>
      <c r="B673" s="179">
        <v>2019</v>
      </c>
      <c r="C673" s="179">
        <v>3</v>
      </c>
      <c r="D673" s="39" t="str">
        <f t="shared" si="11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1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2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18"/>
        <v>12342400</v>
      </c>
      <c r="AA673" s="13">
        <v>7.22E-2</v>
      </c>
      <c r="AB673" s="21">
        <f t="shared" si="128"/>
        <v>891121.28</v>
      </c>
      <c r="AC673" s="185">
        <f t="shared" si="121"/>
        <v>157461.13017600001</v>
      </c>
      <c r="AD673" s="141">
        <v>0.1767</v>
      </c>
      <c r="AE673" s="186">
        <f t="shared" si="12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23"/>
        <v>47416008.333399996</v>
      </c>
      <c r="AJ673" s="19">
        <f t="shared" si="124"/>
        <v>6981738.4465290196</v>
      </c>
      <c r="AK673" s="20">
        <f t="shared" si="125"/>
        <v>0.1472443314383986</v>
      </c>
      <c r="AL673" s="17"/>
      <c r="AM673" s="17"/>
      <c r="AN673" s="17"/>
      <c r="AO673" s="17"/>
      <c r="AP673" s="28" t="str">
        <f t="shared" si="126"/>
        <v>20193</v>
      </c>
      <c r="AQ673" s="28" t="str">
        <f t="shared" si="127"/>
        <v>20193JPY</v>
      </c>
    </row>
    <row r="674" spans="1:43" s="12" customFormat="1">
      <c r="A674" s="13" t="s">
        <v>28</v>
      </c>
      <c r="B674" s="179">
        <v>2019</v>
      </c>
      <c r="C674" s="179">
        <v>3</v>
      </c>
      <c r="D674" s="39" t="str">
        <f t="shared" ref="D674:D737" si="129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1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2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30">IF(X674="","",X674*MAX(O674,N674))</f>
        <v>865000</v>
      </c>
      <c r="AA674" s="13">
        <v>1.1599999999999999</v>
      </c>
      <c r="AB674" s="21">
        <f t="shared" si="128"/>
        <v>865000</v>
      </c>
      <c r="AC674" s="185">
        <f t="shared" si="121"/>
        <v>74130.5</v>
      </c>
      <c r="AD674" s="141">
        <v>8.5699999999999998E-2</v>
      </c>
      <c r="AE674" s="186">
        <f t="shared" si="12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23"/>
        <v>47416008.333399996</v>
      </c>
      <c r="AJ674" s="19">
        <f t="shared" si="124"/>
        <v>6981738.4465290196</v>
      </c>
      <c r="AK674" s="20">
        <f t="shared" si="125"/>
        <v>0.1472443314383986</v>
      </c>
      <c r="AL674" s="17"/>
      <c r="AM674" s="17"/>
      <c r="AN674" s="17"/>
      <c r="AO674" s="17"/>
      <c r="AP674" s="28" t="str">
        <f t="shared" si="126"/>
        <v>20193</v>
      </c>
      <c r="AQ674" s="28" t="str">
        <f t="shared" si="127"/>
        <v>20193RMB</v>
      </c>
    </row>
    <row r="675" spans="1:43" s="12" customFormat="1">
      <c r="A675" s="13" t="s">
        <v>28</v>
      </c>
      <c r="B675" s="179">
        <v>2019</v>
      </c>
      <c r="C675" s="179">
        <v>3</v>
      </c>
      <c r="D675" s="39" t="str">
        <f t="shared" si="129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1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2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30"/>
        <v>188600</v>
      </c>
      <c r="AA675" s="13">
        <v>1.1599999999999999</v>
      </c>
      <c r="AB675" s="21">
        <f t="shared" si="128"/>
        <v>188600</v>
      </c>
      <c r="AC675" s="185">
        <f t="shared" si="121"/>
        <v>26668.04</v>
      </c>
      <c r="AD675" s="141">
        <v>0.1414</v>
      </c>
      <c r="AE675" s="186">
        <f t="shared" si="12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23"/>
        <v>47416008.333399996</v>
      </c>
      <c r="AJ675" s="19">
        <f t="shared" si="124"/>
        <v>6981738.4465290196</v>
      </c>
      <c r="AK675" s="20">
        <f t="shared" si="125"/>
        <v>0.1472443314383986</v>
      </c>
      <c r="AL675" s="17"/>
      <c r="AM675" s="17"/>
      <c r="AN675" s="17"/>
      <c r="AO675" s="17"/>
      <c r="AP675" s="28" t="str">
        <f t="shared" si="126"/>
        <v>20193</v>
      </c>
      <c r="AQ675" s="28" t="str">
        <f t="shared" si="127"/>
        <v>20193RMB</v>
      </c>
    </row>
    <row r="676" spans="1:43" s="12" customFormat="1">
      <c r="A676" s="13" t="s">
        <v>28</v>
      </c>
      <c r="B676" s="179">
        <v>2019</v>
      </c>
      <c r="C676" s="179">
        <v>3</v>
      </c>
      <c r="D676" s="39" t="str">
        <f t="shared" si="129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1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2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30"/>
        <v>303750</v>
      </c>
      <c r="AA676" s="13">
        <v>1.1599999999999999</v>
      </c>
      <c r="AB676" s="21">
        <f t="shared" si="128"/>
        <v>303750</v>
      </c>
      <c r="AC676" s="185">
        <f t="shared" si="121"/>
        <v>42950.25</v>
      </c>
      <c r="AD676" s="141">
        <v>0.1414</v>
      </c>
      <c r="AE676" s="186">
        <f t="shared" si="12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23"/>
        <v>47416008.333399996</v>
      </c>
      <c r="AJ676" s="19">
        <f t="shared" si="124"/>
        <v>6981738.4465290196</v>
      </c>
      <c r="AK676" s="20">
        <f t="shared" si="125"/>
        <v>0.1472443314383986</v>
      </c>
      <c r="AL676" s="17"/>
      <c r="AM676" s="17"/>
      <c r="AN676" s="17"/>
      <c r="AO676" s="17"/>
      <c r="AP676" s="28" t="str">
        <f t="shared" si="126"/>
        <v>20193</v>
      </c>
      <c r="AQ676" s="28" t="str">
        <f t="shared" si="127"/>
        <v>20193RMB</v>
      </c>
    </row>
    <row r="677" spans="1:43" s="12" customFormat="1">
      <c r="A677" s="13" t="s">
        <v>28</v>
      </c>
      <c r="B677" s="179">
        <v>2019</v>
      </c>
      <c r="C677" s="179">
        <v>3</v>
      </c>
      <c r="D677" s="39" t="str">
        <f t="shared" si="129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1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2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30"/>
        <v>14300000</v>
      </c>
      <c r="AA677" s="13">
        <v>7.22E-2</v>
      </c>
      <c r="AB677" s="21">
        <f t="shared" si="128"/>
        <v>1032460</v>
      </c>
      <c r="AC677" s="185">
        <f t="shared" si="121"/>
        <v>123895.2</v>
      </c>
      <c r="AD677" s="141">
        <v>0.12</v>
      </c>
      <c r="AE677" s="186">
        <f t="shared" si="12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23"/>
        <v>47416008.333399996</v>
      </c>
      <c r="AJ677" s="19">
        <f t="shared" si="124"/>
        <v>6981738.4465290196</v>
      </c>
      <c r="AK677" s="20">
        <f t="shared" si="125"/>
        <v>0.1472443314383986</v>
      </c>
      <c r="AL677" s="17"/>
      <c r="AM677" s="17"/>
      <c r="AN677" s="17"/>
      <c r="AO677" s="17"/>
      <c r="AP677" s="28" t="str">
        <f t="shared" si="126"/>
        <v>20193</v>
      </c>
      <c r="AQ677" s="28" t="str">
        <f t="shared" si="127"/>
        <v>20193JPY</v>
      </c>
    </row>
    <row r="678" spans="1:43" s="12" customFormat="1">
      <c r="A678" s="13" t="s">
        <v>34</v>
      </c>
      <c r="B678" s="179">
        <v>2019</v>
      </c>
      <c r="C678" s="179">
        <v>4</v>
      </c>
      <c r="D678" s="39" t="str">
        <f t="shared" si="129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1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2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30"/>
        <v>9340000</v>
      </c>
      <c r="AA678" s="13">
        <v>7.17E-2</v>
      </c>
      <c r="AB678" s="21">
        <f t="shared" si="128"/>
        <v>669678</v>
      </c>
      <c r="AC678" s="185">
        <f t="shared" si="121"/>
        <v>107349.38339999999</v>
      </c>
      <c r="AD678" s="141">
        <v>0.1603</v>
      </c>
      <c r="AE678" s="186">
        <f t="shared" si="12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23"/>
        <v>14593788.187146019</v>
      </c>
      <c r="AJ678" s="19">
        <f t="shared" si="124"/>
        <v>1868647.7321969913</v>
      </c>
      <c r="AK678" s="20">
        <f t="shared" si="125"/>
        <v>0.12804404916900652</v>
      </c>
      <c r="AL678" s="17"/>
      <c r="AM678" s="17"/>
      <c r="AN678" s="17"/>
      <c r="AO678" s="17"/>
      <c r="AP678" s="28" t="str">
        <f t="shared" si="126"/>
        <v>20195</v>
      </c>
      <c r="AQ678" s="28" t="str">
        <f t="shared" si="127"/>
        <v>20195JPY</v>
      </c>
    </row>
    <row r="679" spans="1:43" s="12" customFormat="1">
      <c r="A679" s="13" t="s">
        <v>34</v>
      </c>
      <c r="B679" s="179">
        <v>2019</v>
      </c>
      <c r="C679" s="179">
        <v>4</v>
      </c>
      <c r="D679" s="39" t="str">
        <f t="shared" si="129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1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2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30"/>
        <v>15029975</v>
      </c>
      <c r="AA679" s="13">
        <v>7.17E-2</v>
      </c>
      <c r="AB679" s="21">
        <f t="shared" si="128"/>
        <v>1077649.2075</v>
      </c>
      <c r="AC679" s="185">
        <f t="shared" si="121"/>
        <v>129317.90489999999</v>
      </c>
      <c r="AD679" s="141">
        <v>0.12</v>
      </c>
      <c r="AE679" s="186">
        <f t="shared" si="12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23"/>
        <v>14593788.187146019</v>
      </c>
      <c r="AJ679" s="19">
        <f t="shared" si="124"/>
        <v>1868647.7321969913</v>
      </c>
      <c r="AK679" s="20">
        <f t="shared" si="125"/>
        <v>0.12804404916900652</v>
      </c>
      <c r="AL679" s="17"/>
      <c r="AM679" s="17"/>
      <c r="AN679" s="17"/>
      <c r="AO679" s="17"/>
      <c r="AP679" s="28" t="str">
        <f t="shared" si="126"/>
        <v>20195</v>
      </c>
      <c r="AQ679" s="28" t="str">
        <f t="shared" si="127"/>
        <v>20195JPY</v>
      </c>
    </row>
    <row r="680" spans="1:43" s="12" customFormat="1">
      <c r="A680" s="13" t="s">
        <v>34</v>
      </c>
      <c r="B680" s="179">
        <v>2019</v>
      </c>
      <c r="C680" s="179">
        <v>4</v>
      </c>
      <c r="D680" s="39" t="str">
        <f t="shared" si="129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1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2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30"/>
        <v>12030000</v>
      </c>
      <c r="AA680" s="13">
        <v>7.17E-2</v>
      </c>
      <c r="AB680" s="21">
        <f t="shared" si="128"/>
        <v>862551</v>
      </c>
      <c r="AC680" s="185">
        <f t="shared" si="121"/>
        <v>99538.385399999999</v>
      </c>
      <c r="AD680" s="141">
        <v>0.1154</v>
      </c>
      <c r="AE680" s="186">
        <f t="shared" si="12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23"/>
        <v>14593788.187146019</v>
      </c>
      <c r="AJ680" s="19">
        <f t="shared" si="124"/>
        <v>1868647.7321969913</v>
      </c>
      <c r="AK680" s="20">
        <f t="shared" si="125"/>
        <v>0.12804404916900652</v>
      </c>
      <c r="AL680" s="17"/>
      <c r="AM680" s="17"/>
      <c r="AN680" s="17"/>
      <c r="AO680" s="17"/>
      <c r="AP680" s="28" t="str">
        <f t="shared" si="126"/>
        <v>20195</v>
      </c>
      <c r="AQ680" s="28" t="str">
        <f t="shared" si="127"/>
        <v>20195JPY</v>
      </c>
    </row>
    <row r="681" spans="1:43" s="12" customFormat="1">
      <c r="A681" s="13" t="s">
        <v>34</v>
      </c>
      <c r="B681" s="179">
        <v>2019</v>
      </c>
      <c r="C681" s="179">
        <v>4</v>
      </c>
      <c r="D681" s="39" t="str">
        <f t="shared" si="129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1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2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30"/>
        <v>12030000</v>
      </c>
      <c r="AA681" s="13">
        <v>7.17E-2</v>
      </c>
      <c r="AB681" s="21">
        <f t="shared" si="128"/>
        <v>862551</v>
      </c>
      <c r="AC681" s="185">
        <f t="shared" si="121"/>
        <v>99538.385399999999</v>
      </c>
      <c r="AD681" s="141">
        <v>0.1154</v>
      </c>
      <c r="AE681" s="186">
        <f t="shared" si="12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23"/>
        <v>14593788.187146019</v>
      </c>
      <c r="AJ681" s="19">
        <f t="shared" si="124"/>
        <v>1868647.7321969913</v>
      </c>
      <c r="AK681" s="20">
        <f t="shared" si="125"/>
        <v>0.12804404916900652</v>
      </c>
      <c r="AL681" s="17"/>
      <c r="AM681" s="17"/>
      <c r="AN681" s="17"/>
      <c r="AO681" s="17"/>
      <c r="AP681" s="28" t="str">
        <f t="shared" si="126"/>
        <v>20195</v>
      </c>
      <c r="AQ681" s="28" t="str">
        <f t="shared" si="127"/>
        <v>20195JPY</v>
      </c>
    </row>
    <row r="682" spans="1:43" s="12" customFormat="1">
      <c r="A682" s="13" t="s">
        <v>28</v>
      </c>
      <c r="B682" s="179">
        <v>2019</v>
      </c>
      <c r="C682" s="179">
        <v>3</v>
      </c>
      <c r="D682" s="39" t="str">
        <f t="shared" si="129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1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2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30"/>
        <v>1700000</v>
      </c>
      <c r="AA682" s="13">
        <v>1.1599999999999999</v>
      </c>
      <c r="AB682" s="21">
        <f t="shared" si="128"/>
        <v>1745132.7433628319</v>
      </c>
      <c r="AC682" s="185">
        <f t="shared" si="121"/>
        <v>140832.21238938053</v>
      </c>
      <c r="AD682" s="141">
        <v>8.0699999999999994E-2</v>
      </c>
      <c r="AE682" s="186">
        <f t="shared" si="12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23"/>
        <v>14593788.187146019</v>
      </c>
      <c r="AJ682" s="19">
        <f t="shared" si="124"/>
        <v>1868647.7321969913</v>
      </c>
      <c r="AK682" s="20">
        <f t="shared" si="125"/>
        <v>0.12804404916900652</v>
      </c>
      <c r="AL682" s="17"/>
      <c r="AM682" s="17"/>
      <c r="AN682" s="17"/>
      <c r="AO682" s="17" t="s">
        <v>807</v>
      </c>
      <c r="AP682" s="28" t="str">
        <f t="shared" si="126"/>
        <v>20195</v>
      </c>
      <c r="AQ682" s="28" t="str">
        <f t="shared" si="127"/>
        <v>20195RMB</v>
      </c>
    </row>
    <row r="683" spans="1:43" s="12" customFormat="1">
      <c r="A683" s="13" t="s">
        <v>28</v>
      </c>
      <c r="B683" s="179">
        <v>2019</v>
      </c>
      <c r="C683" s="179">
        <v>3</v>
      </c>
      <c r="D683" s="39" t="str">
        <f t="shared" si="129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1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2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30"/>
        <v>13200000</v>
      </c>
      <c r="AA683" s="13">
        <v>7.17E-2</v>
      </c>
      <c r="AB683" s="21">
        <f t="shared" si="128"/>
        <v>946440</v>
      </c>
      <c r="AC683" s="185">
        <f t="shared" si="121"/>
        <v>151430.39999999999</v>
      </c>
      <c r="AD683" s="141">
        <v>0.16</v>
      </c>
      <c r="AE683" s="186">
        <f t="shared" si="12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23"/>
        <v>14593788.187146019</v>
      </c>
      <c r="AJ683" s="19">
        <f t="shared" si="124"/>
        <v>1868647.7321969913</v>
      </c>
      <c r="AK683" s="20">
        <f t="shared" si="125"/>
        <v>0.12804404916900652</v>
      </c>
      <c r="AL683" s="17"/>
      <c r="AM683" s="17"/>
      <c r="AN683" s="17"/>
      <c r="AO683" s="17"/>
      <c r="AP683" s="28" t="str">
        <f t="shared" si="126"/>
        <v>20195</v>
      </c>
      <c r="AQ683" s="28" t="str">
        <f t="shared" si="127"/>
        <v>20195JPY</v>
      </c>
    </row>
    <row r="684" spans="1:43" s="12" customFormat="1">
      <c r="A684" s="13" t="s">
        <v>28</v>
      </c>
      <c r="B684" s="179">
        <v>2019</v>
      </c>
      <c r="C684" s="179">
        <v>3</v>
      </c>
      <c r="D684" s="39" t="str">
        <f t="shared" si="129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1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2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30"/>
        <v>13200000</v>
      </c>
      <c r="AA684" s="13">
        <v>7.17E-2</v>
      </c>
      <c r="AB684" s="21">
        <f t="shared" si="128"/>
        <v>946440</v>
      </c>
      <c r="AC684" s="185">
        <f t="shared" si="121"/>
        <v>151430.39999999999</v>
      </c>
      <c r="AD684" s="141">
        <v>0.16</v>
      </c>
      <c r="AE684" s="186">
        <f t="shared" si="12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23"/>
        <v>14593788.187146019</v>
      </c>
      <c r="AJ684" s="19">
        <f t="shared" si="124"/>
        <v>1868647.7321969913</v>
      </c>
      <c r="AK684" s="20">
        <f t="shared" si="125"/>
        <v>0.12804404916900652</v>
      </c>
      <c r="AL684" s="17"/>
      <c r="AM684" s="17"/>
      <c r="AN684" s="17"/>
      <c r="AO684" s="17"/>
      <c r="AP684" s="28" t="str">
        <f t="shared" si="126"/>
        <v>20195</v>
      </c>
      <c r="AQ684" s="28" t="str">
        <f t="shared" si="127"/>
        <v>20195JPY</v>
      </c>
    </row>
    <row r="685" spans="1:43" s="12" customFormat="1">
      <c r="A685" s="13" t="s">
        <v>28</v>
      </c>
      <c r="B685" s="179">
        <v>2019</v>
      </c>
      <c r="C685" s="179">
        <v>3</v>
      </c>
      <c r="D685" s="39" t="str">
        <f t="shared" si="129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1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2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30"/>
        <v>9400000</v>
      </c>
      <c r="AA685" s="13">
        <v>7.17E-2</v>
      </c>
      <c r="AB685" s="21">
        <f t="shared" si="128"/>
        <v>673980</v>
      </c>
      <c r="AC685" s="185">
        <f t="shared" si="121"/>
        <v>107836.8</v>
      </c>
      <c r="AD685" s="141">
        <v>0.16</v>
      </c>
      <c r="AE685" s="186">
        <f t="shared" si="12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23"/>
        <v>14593788.187146019</v>
      </c>
      <c r="AJ685" s="19">
        <f t="shared" si="124"/>
        <v>1868647.7321969913</v>
      </c>
      <c r="AK685" s="20">
        <f t="shared" si="125"/>
        <v>0.12804404916900652</v>
      </c>
      <c r="AL685" s="17"/>
      <c r="AM685" s="17"/>
      <c r="AN685" s="17"/>
      <c r="AO685" s="17"/>
      <c r="AP685" s="28" t="str">
        <f t="shared" si="126"/>
        <v>20195</v>
      </c>
      <c r="AQ685" s="28" t="str">
        <f t="shared" si="127"/>
        <v>20195JPY</v>
      </c>
    </row>
    <row r="686" spans="1:43" s="12" customFormat="1">
      <c r="A686" s="13" t="s">
        <v>28</v>
      </c>
      <c r="B686" s="179">
        <v>2019</v>
      </c>
      <c r="C686" s="179">
        <v>3</v>
      </c>
      <c r="D686" s="39" t="str">
        <f t="shared" si="129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1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2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30"/>
        <v>9400000</v>
      </c>
      <c r="AA686" s="13">
        <v>7.17E-2</v>
      </c>
      <c r="AB686" s="21">
        <f t="shared" si="128"/>
        <v>673980</v>
      </c>
      <c r="AC686" s="185">
        <f t="shared" si="121"/>
        <v>107836.8</v>
      </c>
      <c r="AD686" s="141">
        <v>0.16</v>
      </c>
      <c r="AE686" s="186">
        <f t="shared" si="12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23"/>
        <v>14593788.187146019</v>
      </c>
      <c r="AJ686" s="19">
        <f t="shared" si="124"/>
        <v>1868647.7321969913</v>
      </c>
      <c r="AK686" s="20">
        <f t="shared" si="125"/>
        <v>0.12804404916900652</v>
      </c>
      <c r="AL686" s="17"/>
      <c r="AM686" s="17"/>
      <c r="AN686" s="17"/>
      <c r="AO686" s="17"/>
      <c r="AP686" s="28" t="str">
        <f t="shared" si="126"/>
        <v>20195</v>
      </c>
      <c r="AQ686" s="28" t="str">
        <f t="shared" si="127"/>
        <v>20195JPY</v>
      </c>
    </row>
    <row r="687" spans="1:43" s="12" customFormat="1">
      <c r="A687" s="13" t="s">
        <v>28</v>
      </c>
      <c r="B687" s="179">
        <v>2019</v>
      </c>
      <c r="C687" s="179">
        <v>3</v>
      </c>
      <c r="D687" s="39" t="str">
        <f t="shared" si="129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1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2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30"/>
        <v>17200000</v>
      </c>
      <c r="AA687" s="13">
        <v>7.17E-2</v>
      </c>
      <c r="AB687" s="21">
        <f t="shared" si="128"/>
        <v>1233240</v>
      </c>
      <c r="AC687" s="185">
        <f t="shared" si="121"/>
        <v>211500.66</v>
      </c>
      <c r="AD687" s="141">
        <v>0.17150000000000001</v>
      </c>
      <c r="AE687" s="186">
        <f t="shared" si="12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23"/>
        <v>14593788.187146019</v>
      </c>
      <c r="AJ687" s="19">
        <f t="shared" si="124"/>
        <v>1868647.7321969913</v>
      </c>
      <c r="AK687" s="20">
        <f t="shared" si="125"/>
        <v>0.12804404916900652</v>
      </c>
      <c r="AL687" s="17"/>
      <c r="AM687" s="17"/>
      <c r="AN687" s="17"/>
      <c r="AO687" s="17"/>
      <c r="AP687" s="28" t="str">
        <f t="shared" si="126"/>
        <v>20195</v>
      </c>
      <c r="AQ687" s="28" t="str">
        <f t="shared" si="127"/>
        <v>20195JPY</v>
      </c>
    </row>
    <row r="688" spans="1:43" s="12" customFormat="1">
      <c r="A688" s="13" t="s">
        <v>28</v>
      </c>
      <c r="B688" s="179">
        <v>2019</v>
      </c>
      <c r="C688" s="179">
        <v>3</v>
      </c>
      <c r="D688" s="39" t="str">
        <f t="shared" si="129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1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2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30"/>
        <v>13707000</v>
      </c>
      <c r="AA688" s="13">
        <v>7.17E-2</v>
      </c>
      <c r="AB688" s="21">
        <f t="shared" si="128"/>
        <v>982791.9</v>
      </c>
      <c r="AC688" s="185">
        <f t="shared" si="121"/>
        <v>163929.68892000002</v>
      </c>
      <c r="AD688" s="141">
        <v>0.1668</v>
      </c>
      <c r="AE688" s="186">
        <f t="shared" si="12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23"/>
        <v>14593788.187146019</v>
      </c>
      <c r="AJ688" s="19">
        <f t="shared" si="124"/>
        <v>1868647.7321969913</v>
      </c>
      <c r="AK688" s="20">
        <f t="shared" si="125"/>
        <v>0.12804404916900652</v>
      </c>
      <c r="AL688" s="17"/>
      <c r="AM688" s="17"/>
      <c r="AN688" s="17"/>
      <c r="AO688" s="17"/>
      <c r="AP688" s="28" t="str">
        <f t="shared" si="126"/>
        <v>20195</v>
      </c>
      <c r="AQ688" s="28" t="str">
        <f t="shared" si="127"/>
        <v>20195JPY</v>
      </c>
    </row>
    <row r="689" spans="1:43" s="12" customFormat="1">
      <c r="A689" s="13" t="s">
        <v>28</v>
      </c>
      <c r="B689" s="179">
        <v>2019</v>
      </c>
      <c r="C689" s="179">
        <v>3</v>
      </c>
      <c r="D689" s="39" t="str">
        <f t="shared" si="129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1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2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30"/>
        <v>1410000</v>
      </c>
      <c r="AA689" s="13">
        <v>1.1599999999999999</v>
      </c>
      <c r="AB689" s="21">
        <f t="shared" si="128"/>
        <v>1447433.6283185841</v>
      </c>
      <c r="AC689" s="185">
        <f t="shared" si="121"/>
        <v>116807.89380530972</v>
      </c>
      <c r="AD689" s="141">
        <v>8.0699999999999994E-2</v>
      </c>
      <c r="AE689" s="186">
        <f t="shared" si="12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23"/>
        <v>14593788.187146019</v>
      </c>
      <c r="AJ689" s="19">
        <f t="shared" si="124"/>
        <v>1868647.7321969913</v>
      </c>
      <c r="AK689" s="20">
        <f t="shared" si="125"/>
        <v>0.12804404916900652</v>
      </c>
      <c r="AL689" s="17"/>
      <c r="AM689" s="17"/>
      <c r="AN689" s="17"/>
      <c r="AO689" s="17" t="s">
        <v>807</v>
      </c>
      <c r="AP689" s="28" t="str">
        <f t="shared" si="126"/>
        <v>20195</v>
      </c>
      <c r="AQ689" s="28" t="str">
        <f t="shared" si="127"/>
        <v>20195RMB</v>
      </c>
    </row>
    <row r="690" spans="1:43" s="12" customFormat="1">
      <c r="A690" s="13" t="s">
        <v>34</v>
      </c>
      <c r="B690" s="179">
        <v>2019</v>
      </c>
      <c r="C690" s="179">
        <v>5</v>
      </c>
      <c r="D690" s="39" t="str">
        <f t="shared" si="129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1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2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30"/>
        <v>570000</v>
      </c>
      <c r="AA690" s="13">
        <v>1.1599999999999999</v>
      </c>
      <c r="AB690" s="21">
        <f t="shared" si="128"/>
        <v>585132.74336283188</v>
      </c>
      <c r="AC690" s="185">
        <f t="shared" si="121"/>
        <v>78700.35398230089</v>
      </c>
      <c r="AD690" s="141">
        <v>0.13450000000000001</v>
      </c>
      <c r="AE690" s="186">
        <f t="shared" si="12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23"/>
        <v>14593788.187146019</v>
      </c>
      <c r="AJ690" s="19">
        <f t="shared" si="124"/>
        <v>1868647.7321969913</v>
      </c>
      <c r="AK690" s="20">
        <f t="shared" si="125"/>
        <v>0.12804404916900652</v>
      </c>
      <c r="AL690" s="17"/>
      <c r="AM690" s="17"/>
      <c r="AN690" s="17"/>
      <c r="AO690" s="17"/>
      <c r="AP690" s="28" t="str">
        <f t="shared" si="126"/>
        <v>20195</v>
      </c>
      <c r="AQ690" s="28" t="str">
        <f t="shared" si="127"/>
        <v>20195RMB</v>
      </c>
    </row>
    <row r="691" spans="1:43" s="12" customFormat="1">
      <c r="A691" s="13" t="s">
        <v>34</v>
      </c>
      <c r="B691" s="179">
        <v>2019</v>
      </c>
      <c r="C691" s="179">
        <v>8</v>
      </c>
      <c r="D691" s="39" t="str">
        <f t="shared" si="129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1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2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30"/>
        <v>760000</v>
      </c>
      <c r="AA691" s="13">
        <v>1.1100000000000001</v>
      </c>
      <c r="AB691" s="21">
        <f t="shared" si="128"/>
        <v>746548.67256637174</v>
      </c>
      <c r="AC691" s="185">
        <f t="shared" si="121"/>
        <v>32698.83185840708</v>
      </c>
      <c r="AD691" s="141">
        <v>4.3799999999999999E-2</v>
      </c>
      <c r="AE691" s="186">
        <f t="shared" si="12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23"/>
        <v>26147030.909862839</v>
      </c>
      <c r="AJ691" s="19">
        <f t="shared" si="124"/>
        <v>2743862.8630715325</v>
      </c>
      <c r="AK691" s="20">
        <f t="shared" si="125"/>
        <v>0.10493974908778375</v>
      </c>
      <c r="AL691" s="17"/>
      <c r="AM691" s="17"/>
      <c r="AN691" s="17"/>
      <c r="AO691" s="17"/>
      <c r="AP691" s="28" t="str">
        <f t="shared" si="126"/>
        <v>201911</v>
      </c>
      <c r="AQ691" s="28" t="str">
        <f t="shared" si="127"/>
        <v>201911RMB</v>
      </c>
    </row>
    <row r="692" spans="1:43" s="12" customFormat="1">
      <c r="A692" s="13" t="s">
        <v>34</v>
      </c>
      <c r="B692" s="179">
        <v>2019</v>
      </c>
      <c r="C692" s="179">
        <v>11</v>
      </c>
      <c r="D692" s="39" t="str">
        <f t="shared" si="129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1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2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30"/>
        <v>530000</v>
      </c>
      <c r="AA692" s="13">
        <v>1.1100000000000001</v>
      </c>
      <c r="AB692" s="21">
        <f t="shared" si="128"/>
        <v>520619.46902654879</v>
      </c>
      <c r="AC692" s="185">
        <f t="shared" si="121"/>
        <v>62786.707964601781</v>
      </c>
      <c r="AD692" s="141">
        <v>0.1206</v>
      </c>
      <c r="AE692" s="186">
        <f t="shared" si="12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23"/>
        <v>26147030.909862839</v>
      </c>
      <c r="AJ692" s="19">
        <f t="shared" si="124"/>
        <v>2743862.8630715325</v>
      </c>
      <c r="AK692" s="20">
        <f t="shared" si="125"/>
        <v>0.10493974908778375</v>
      </c>
      <c r="AL692" s="17"/>
      <c r="AM692" s="17"/>
      <c r="AN692" s="17"/>
      <c r="AO692" s="17"/>
      <c r="AP692" s="28" t="str">
        <f t="shared" si="126"/>
        <v>201911</v>
      </c>
      <c r="AQ692" s="28" t="str">
        <f t="shared" si="127"/>
        <v>201911RMB</v>
      </c>
    </row>
    <row r="693" spans="1:43" s="12" customFormat="1">
      <c r="A693" s="13" t="s">
        <v>34</v>
      </c>
      <c r="B693" s="179">
        <v>2019</v>
      </c>
      <c r="C693" s="179">
        <v>11</v>
      </c>
      <c r="D693" s="39" t="str">
        <f t="shared" si="129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1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2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30"/>
        <v>530000</v>
      </c>
      <c r="AA693" s="13">
        <v>1.1100000000000001</v>
      </c>
      <c r="AB693" s="21">
        <f t="shared" si="128"/>
        <v>520619.46902654879</v>
      </c>
      <c r="AC693" s="185">
        <f t="shared" si="121"/>
        <v>62786.707964601781</v>
      </c>
      <c r="AD693" s="141">
        <v>0.1206</v>
      </c>
      <c r="AE693" s="186">
        <f t="shared" si="12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23"/>
        <v>26147030.909862839</v>
      </c>
      <c r="AJ693" s="19">
        <f t="shared" si="124"/>
        <v>2743862.8630715325</v>
      </c>
      <c r="AK693" s="20">
        <f t="shared" si="125"/>
        <v>0.10493974908778375</v>
      </c>
      <c r="AL693" s="17"/>
      <c r="AM693" s="17"/>
      <c r="AN693" s="17"/>
      <c r="AO693" s="17"/>
      <c r="AP693" s="28" t="str">
        <f t="shared" si="126"/>
        <v>201911</v>
      </c>
      <c r="AQ693" s="28" t="str">
        <f t="shared" si="127"/>
        <v>201911RMB</v>
      </c>
    </row>
    <row r="694" spans="1:43" s="12" customFormat="1">
      <c r="A694" s="13" t="s">
        <v>34</v>
      </c>
      <c r="B694" s="179">
        <v>2019</v>
      </c>
      <c r="C694" s="179">
        <v>11</v>
      </c>
      <c r="D694" s="39" t="str">
        <f t="shared" si="129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1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2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30"/>
        <v>11000000</v>
      </c>
      <c r="AA694" s="13">
        <v>7.3499999999999996E-2</v>
      </c>
      <c r="AB694" s="21">
        <f t="shared" si="128"/>
        <v>808500</v>
      </c>
      <c r="AC694" s="185">
        <f t="shared" si="121"/>
        <v>83518.05</v>
      </c>
      <c r="AD694" s="141">
        <v>0.1033</v>
      </c>
      <c r="AE694" s="186">
        <f t="shared" si="12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23"/>
        <v>26147030.909862839</v>
      </c>
      <c r="AJ694" s="19">
        <f t="shared" si="124"/>
        <v>2743862.8630715325</v>
      </c>
      <c r="AK694" s="20">
        <f t="shared" si="125"/>
        <v>0.10493974908778375</v>
      </c>
      <c r="AL694" s="17"/>
      <c r="AM694" s="17"/>
      <c r="AN694" s="17"/>
      <c r="AO694" s="17"/>
      <c r="AP694" s="28" t="str">
        <f t="shared" si="126"/>
        <v>201911</v>
      </c>
      <c r="AQ694" s="28" t="str">
        <f t="shared" si="127"/>
        <v>201911JPY</v>
      </c>
    </row>
    <row r="695" spans="1:43" s="12" customFormat="1">
      <c r="A695" s="13" t="s">
        <v>34</v>
      </c>
      <c r="B695" s="179">
        <v>2019</v>
      </c>
      <c r="C695" s="179">
        <v>11</v>
      </c>
      <c r="D695" s="39" t="str">
        <f t="shared" si="129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1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2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30"/>
        <v>7000000</v>
      </c>
      <c r="AA695" s="13">
        <v>7.3499999999999996E-2</v>
      </c>
      <c r="AB695" s="21">
        <f t="shared" si="128"/>
        <v>514500</v>
      </c>
      <c r="AC695" s="185">
        <f t="shared" si="121"/>
        <v>68222.7</v>
      </c>
      <c r="AD695" s="141">
        <v>0.1326</v>
      </c>
      <c r="AE695" s="186">
        <f t="shared" si="12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23"/>
        <v>26147030.909862839</v>
      </c>
      <c r="AJ695" s="19">
        <f t="shared" si="124"/>
        <v>2743862.8630715325</v>
      </c>
      <c r="AK695" s="20">
        <f t="shared" si="125"/>
        <v>0.10493974908778375</v>
      </c>
      <c r="AL695" s="17"/>
      <c r="AM695" s="17"/>
      <c r="AN695" s="17"/>
      <c r="AO695" s="17"/>
      <c r="AP695" s="28" t="str">
        <f t="shared" si="126"/>
        <v>201911</v>
      </c>
      <c r="AQ695" s="28" t="str">
        <f t="shared" si="127"/>
        <v>201911JPY</v>
      </c>
    </row>
    <row r="696" spans="1:43" s="12" customFormat="1">
      <c r="A696" s="13" t="s">
        <v>34</v>
      </c>
      <c r="B696" s="179">
        <v>2019</v>
      </c>
      <c r="C696" s="179">
        <v>11</v>
      </c>
      <c r="D696" s="39" t="str">
        <f t="shared" si="129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1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2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30"/>
        <v>7000000</v>
      </c>
      <c r="AA696" s="13">
        <v>7.3499999999999996E-2</v>
      </c>
      <c r="AB696" s="21">
        <f t="shared" si="128"/>
        <v>514500</v>
      </c>
      <c r="AC696" s="185">
        <f t="shared" si="121"/>
        <v>68222.7</v>
      </c>
      <c r="AD696" s="141">
        <v>0.1326</v>
      </c>
      <c r="AE696" s="186">
        <f t="shared" si="12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23"/>
        <v>26147030.909862839</v>
      </c>
      <c r="AJ696" s="19">
        <f t="shared" si="124"/>
        <v>2743862.8630715325</v>
      </c>
      <c r="AK696" s="20">
        <f t="shared" si="125"/>
        <v>0.10493974908778375</v>
      </c>
      <c r="AL696" s="17"/>
      <c r="AM696" s="17"/>
      <c r="AN696" s="17"/>
      <c r="AO696" s="17"/>
      <c r="AP696" s="28" t="str">
        <f t="shared" si="126"/>
        <v>201911</v>
      </c>
      <c r="AQ696" s="28" t="str">
        <f t="shared" si="127"/>
        <v>201911JPY</v>
      </c>
    </row>
    <row r="697" spans="1:43" s="12" customFormat="1">
      <c r="A697" s="13" t="s">
        <v>34</v>
      </c>
      <c r="B697" s="179">
        <v>2019</v>
      </c>
      <c r="C697" s="179">
        <v>11</v>
      </c>
      <c r="D697" s="39" t="str">
        <f t="shared" si="129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1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2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30"/>
        <v>8200000</v>
      </c>
      <c r="AA697" s="13">
        <v>7.3499999999999996E-2</v>
      </c>
      <c r="AB697" s="21">
        <f t="shared" si="128"/>
        <v>602700</v>
      </c>
      <c r="AC697" s="185">
        <f t="shared" si="121"/>
        <v>67683.209999999992</v>
      </c>
      <c r="AD697" s="141">
        <v>0.1123</v>
      </c>
      <c r="AE697" s="186">
        <f t="shared" si="12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23"/>
        <v>26147030.909862839</v>
      </c>
      <c r="AJ697" s="19">
        <f t="shared" si="124"/>
        <v>2743862.8630715325</v>
      </c>
      <c r="AK697" s="20">
        <f t="shared" si="125"/>
        <v>0.10493974908778375</v>
      </c>
      <c r="AL697" s="17"/>
      <c r="AM697" s="17"/>
      <c r="AN697" s="17"/>
      <c r="AO697" s="17"/>
      <c r="AP697" s="28" t="str">
        <f t="shared" si="126"/>
        <v>201911</v>
      </c>
      <c r="AQ697" s="28" t="str">
        <f t="shared" si="127"/>
        <v>201911JPY</v>
      </c>
    </row>
    <row r="698" spans="1:43" s="12" customFormat="1">
      <c r="A698" s="13" t="s">
        <v>34</v>
      </c>
      <c r="B698" s="179">
        <v>2019</v>
      </c>
      <c r="C698" s="179">
        <v>11</v>
      </c>
      <c r="D698" s="39" t="str">
        <f t="shared" si="129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1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2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30"/>
        <v>11200000</v>
      </c>
      <c r="AA698" s="13">
        <v>7.3499999999999996E-2</v>
      </c>
      <c r="AB698" s="21">
        <f t="shared" si="128"/>
        <v>823200</v>
      </c>
      <c r="AC698" s="185">
        <f t="shared" si="121"/>
        <v>91128.24</v>
      </c>
      <c r="AD698" s="141">
        <v>0.11070000000000001</v>
      </c>
      <c r="AE698" s="186">
        <f t="shared" si="12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23"/>
        <v>26147030.909862839</v>
      </c>
      <c r="AJ698" s="19">
        <f t="shared" si="124"/>
        <v>2743862.8630715325</v>
      </c>
      <c r="AK698" s="20">
        <f t="shared" si="125"/>
        <v>0.10493974908778375</v>
      </c>
      <c r="AL698" s="17"/>
      <c r="AM698" s="17"/>
      <c r="AN698" s="17"/>
      <c r="AO698" s="17"/>
      <c r="AP698" s="28" t="str">
        <f t="shared" si="126"/>
        <v>201911</v>
      </c>
      <c r="AQ698" s="28" t="str">
        <f t="shared" si="127"/>
        <v>201911JPY</v>
      </c>
    </row>
    <row r="699" spans="1:43" s="12" customFormat="1">
      <c r="A699" s="13" t="s">
        <v>34</v>
      </c>
      <c r="B699" s="179">
        <v>2019</v>
      </c>
      <c r="C699" s="179">
        <v>11</v>
      </c>
      <c r="D699" s="39" t="str">
        <f t="shared" si="129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1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2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30"/>
        <v>9000000</v>
      </c>
      <c r="AA699" s="13">
        <v>7.3499999999999996E-2</v>
      </c>
      <c r="AB699" s="21">
        <f t="shared" si="128"/>
        <v>661500</v>
      </c>
      <c r="AC699" s="185">
        <f t="shared" si="121"/>
        <v>78321.600000000006</v>
      </c>
      <c r="AD699" s="141">
        <v>0.11840000000000001</v>
      </c>
      <c r="AE699" s="186">
        <f t="shared" si="12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23"/>
        <v>26147030.909862839</v>
      </c>
      <c r="AJ699" s="19">
        <f t="shared" si="124"/>
        <v>2743862.8630715325</v>
      </c>
      <c r="AK699" s="20">
        <f t="shared" si="125"/>
        <v>0.10493974908778375</v>
      </c>
      <c r="AL699" s="17"/>
      <c r="AM699" s="17"/>
      <c r="AN699" s="17"/>
      <c r="AO699" s="17"/>
      <c r="AP699" s="28" t="str">
        <f t="shared" si="126"/>
        <v>201911</v>
      </c>
      <c r="AQ699" s="28" t="str">
        <f t="shared" si="127"/>
        <v>201911JPY</v>
      </c>
    </row>
    <row r="700" spans="1:43" s="12" customFormat="1">
      <c r="A700" s="13" t="s">
        <v>34</v>
      </c>
      <c r="B700" s="179">
        <v>2019</v>
      </c>
      <c r="C700" s="179">
        <v>11</v>
      </c>
      <c r="D700" s="39" t="str">
        <f t="shared" si="129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1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2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30"/>
        <v>12900000</v>
      </c>
      <c r="AA700" s="13">
        <v>7.3499999999999996E-2</v>
      </c>
      <c r="AB700" s="21">
        <f t="shared" si="128"/>
        <v>948150</v>
      </c>
      <c r="AC700" s="185">
        <f t="shared" si="121"/>
        <v>112260.96</v>
      </c>
      <c r="AD700" s="141">
        <v>0.11840000000000001</v>
      </c>
      <c r="AE700" s="186">
        <f t="shared" si="12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23"/>
        <v>26147030.909862839</v>
      </c>
      <c r="AJ700" s="19">
        <f t="shared" si="124"/>
        <v>2743862.8630715325</v>
      </c>
      <c r="AK700" s="20">
        <f t="shared" si="125"/>
        <v>0.10493974908778375</v>
      </c>
      <c r="AL700" s="17"/>
      <c r="AM700" s="17"/>
      <c r="AN700" s="17"/>
      <c r="AO700" s="17"/>
      <c r="AP700" s="28" t="str">
        <f t="shared" si="126"/>
        <v>201911</v>
      </c>
      <c r="AQ700" s="28" t="str">
        <f t="shared" si="127"/>
        <v>201911JPY</v>
      </c>
    </row>
    <row r="701" spans="1:43" s="12" customFormat="1">
      <c r="A701" s="13" t="s">
        <v>34</v>
      </c>
      <c r="B701" s="179">
        <v>2019</v>
      </c>
      <c r="C701" s="179">
        <v>11</v>
      </c>
      <c r="D701" s="39" t="str">
        <f t="shared" si="129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1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2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30"/>
        <v>12900000</v>
      </c>
      <c r="AA701" s="13">
        <v>7.3499999999999996E-2</v>
      </c>
      <c r="AB701" s="21">
        <f t="shared" si="128"/>
        <v>948150</v>
      </c>
      <c r="AC701" s="185">
        <f t="shared" si="121"/>
        <v>112260.96</v>
      </c>
      <c r="AD701" s="141">
        <v>0.11840000000000001</v>
      </c>
      <c r="AE701" s="186">
        <f t="shared" si="12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23"/>
        <v>26147030.909862839</v>
      </c>
      <c r="AJ701" s="19">
        <f t="shared" si="124"/>
        <v>2743862.8630715325</v>
      </c>
      <c r="AK701" s="20">
        <f t="shared" si="125"/>
        <v>0.10493974908778375</v>
      </c>
      <c r="AL701" s="17"/>
      <c r="AM701" s="17"/>
      <c r="AN701" s="17"/>
      <c r="AO701" s="17"/>
      <c r="AP701" s="28" t="str">
        <f t="shared" si="126"/>
        <v>201911</v>
      </c>
      <c r="AQ701" s="28" t="str">
        <f t="shared" si="127"/>
        <v>201911JPY</v>
      </c>
    </row>
    <row r="702" spans="1:43" s="12" customFormat="1">
      <c r="A702" s="13" t="s">
        <v>34</v>
      </c>
      <c r="B702" s="179">
        <v>2019</v>
      </c>
      <c r="C702" s="179">
        <v>11</v>
      </c>
      <c r="D702" s="39" t="str">
        <f t="shared" si="129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1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2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30"/>
        <v>560000</v>
      </c>
      <c r="AA702" s="13">
        <v>1.1100000000000001</v>
      </c>
      <c r="AB702" s="21">
        <f t="shared" si="128"/>
        <v>550088.49557522137</v>
      </c>
      <c r="AC702" s="185">
        <f t="shared" si="121"/>
        <v>64525.380530973467</v>
      </c>
      <c r="AD702" s="141">
        <v>0.1173</v>
      </c>
      <c r="AE702" s="186">
        <f t="shared" si="12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23"/>
        <v>26147030.909862839</v>
      </c>
      <c r="AJ702" s="19">
        <f t="shared" si="124"/>
        <v>2743862.8630715325</v>
      </c>
      <c r="AK702" s="20">
        <f t="shared" si="125"/>
        <v>0.10493974908778375</v>
      </c>
      <c r="AL702" s="17"/>
      <c r="AM702" s="17"/>
      <c r="AN702" s="17"/>
      <c r="AO702" s="17"/>
      <c r="AP702" s="28" t="str">
        <f t="shared" si="126"/>
        <v>201911</v>
      </c>
      <c r="AQ702" s="28" t="str">
        <f t="shared" si="127"/>
        <v>201911RMB</v>
      </c>
    </row>
    <row r="703" spans="1:43" s="12" customFormat="1">
      <c r="A703" s="13" t="s">
        <v>34</v>
      </c>
      <c r="B703" s="179">
        <v>2019</v>
      </c>
      <c r="C703" s="179">
        <v>11</v>
      </c>
      <c r="D703" s="39" t="str">
        <f t="shared" si="129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1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2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30"/>
        <v>986000</v>
      </c>
      <c r="AA703" s="13">
        <v>1.1100000000000001</v>
      </c>
      <c r="AB703" s="21">
        <f t="shared" si="128"/>
        <v>968548.67256637185</v>
      </c>
      <c r="AC703" s="185">
        <f t="shared" si="121"/>
        <v>79324.136283185857</v>
      </c>
      <c r="AD703" s="141">
        <v>8.1900000000000001E-2</v>
      </c>
      <c r="AE703" s="186">
        <f t="shared" si="12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23"/>
        <v>26147030.909862839</v>
      </c>
      <c r="AJ703" s="19">
        <f t="shared" si="124"/>
        <v>2743862.8630715325</v>
      </c>
      <c r="AK703" s="20">
        <f t="shared" si="125"/>
        <v>0.10493974908778375</v>
      </c>
      <c r="AL703" s="17"/>
      <c r="AM703" s="17"/>
      <c r="AN703" s="17"/>
      <c r="AO703" s="17"/>
      <c r="AP703" s="28" t="str">
        <f t="shared" si="126"/>
        <v>201911</v>
      </c>
      <c r="AQ703" s="28" t="str">
        <f t="shared" si="127"/>
        <v>201911RMB</v>
      </c>
    </row>
    <row r="704" spans="1:43" s="12" customFormat="1">
      <c r="A704" s="13" t="s">
        <v>34</v>
      </c>
      <c r="B704" s="179">
        <v>2019</v>
      </c>
      <c r="C704" s="179">
        <v>10</v>
      </c>
      <c r="D704" s="39" t="str">
        <f t="shared" si="129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1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2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30"/>
        <v>182250</v>
      </c>
      <c r="AA704" s="13">
        <v>7.8</v>
      </c>
      <c r="AB704" s="21">
        <f t="shared" si="128"/>
        <v>1421550</v>
      </c>
      <c r="AC704" s="185">
        <f t="shared" si="121"/>
        <v>149262.75</v>
      </c>
      <c r="AD704" s="141">
        <v>0.105</v>
      </c>
      <c r="AE704" s="186">
        <f t="shared" si="12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23"/>
        <v>26147030.909862839</v>
      </c>
      <c r="AJ704" s="19">
        <f t="shared" si="124"/>
        <v>2743862.8630715325</v>
      </c>
      <c r="AK704" s="20">
        <f t="shared" si="125"/>
        <v>0.10493974908778375</v>
      </c>
      <c r="AL704" s="17"/>
      <c r="AM704" s="17"/>
      <c r="AN704" s="17"/>
      <c r="AO704" s="17"/>
      <c r="AP704" s="28" t="str">
        <f t="shared" si="126"/>
        <v>201911</v>
      </c>
      <c r="AQ704" s="28" t="str">
        <f t="shared" si="127"/>
        <v>201911USD</v>
      </c>
    </row>
    <row r="705" spans="1:43" s="12" customFormat="1">
      <c r="A705" s="13" t="s">
        <v>34</v>
      </c>
      <c r="B705" s="179">
        <v>2019</v>
      </c>
      <c r="C705" s="179">
        <v>10</v>
      </c>
      <c r="D705" s="39" t="str">
        <f t="shared" si="129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1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2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30"/>
        <v>182250</v>
      </c>
      <c r="AA705" s="13">
        <v>7.8</v>
      </c>
      <c r="AB705" s="21">
        <f t="shared" si="128"/>
        <v>1421550</v>
      </c>
      <c r="AC705" s="185">
        <f t="shared" si="121"/>
        <v>149262.75</v>
      </c>
      <c r="AD705" s="141">
        <v>0.105</v>
      </c>
      <c r="AE705" s="186">
        <f t="shared" si="12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23"/>
        <v>26147030.909862839</v>
      </c>
      <c r="AJ705" s="19">
        <f t="shared" si="124"/>
        <v>2743862.8630715325</v>
      </c>
      <c r="AK705" s="20">
        <f t="shared" si="125"/>
        <v>0.10493974908778375</v>
      </c>
      <c r="AL705" s="17"/>
      <c r="AM705" s="17"/>
      <c r="AN705" s="17"/>
      <c r="AO705" s="17"/>
      <c r="AP705" s="28" t="str">
        <f t="shared" si="126"/>
        <v>201911</v>
      </c>
      <c r="AQ705" s="28" t="str">
        <f t="shared" si="127"/>
        <v>201911USD</v>
      </c>
    </row>
    <row r="706" spans="1:43" s="12" customFormat="1">
      <c r="A706" s="13" t="s">
        <v>34</v>
      </c>
      <c r="B706" s="179">
        <v>2019</v>
      </c>
      <c r="C706" s="179">
        <v>10</v>
      </c>
      <c r="D706" s="39" t="str">
        <f t="shared" si="129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32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30"/>
        <v>1000000</v>
      </c>
      <c r="AA706" s="13">
        <v>1.1100000000000001</v>
      </c>
      <c r="AB706" s="21">
        <f t="shared" si="128"/>
        <v>982300.88495575241</v>
      </c>
      <c r="AC706" s="185">
        <f t="shared" ref="AC706:AC769" si="133">IF(R706&lt;&gt;"",AB706*AD706,"")</f>
        <v>158543.36283185842</v>
      </c>
      <c r="AD706" s="141">
        <v>0.16139999999999999</v>
      </c>
      <c r="AE706" s="186">
        <f t="shared" ref="AE706:AE769" si="134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35">IF(P706="C66 SERVICE","",SUMIFS(AB:AB,F:F,F706,G:G,G706,E:E,E706))</f>
        <v>26147030.909862839</v>
      </c>
      <c r="AJ706" s="19">
        <f t="shared" ref="AJ706:AJ769" si="136">IF(P706="C66 SERVICE","",SUMIFS(AC:AC,F:F,F706,G:G,G706,E:E,E706))</f>
        <v>2743862.8630715325</v>
      </c>
      <c r="AK706" s="20">
        <f t="shared" ref="AK706:AK769" si="137">IF(AJ706&gt;0,AJ706/AI706,"")</f>
        <v>0.10493974908778375</v>
      </c>
      <c r="AL706" s="17"/>
      <c r="AM706" s="17"/>
      <c r="AN706" s="17"/>
      <c r="AO706" s="17"/>
      <c r="AP706" s="28" t="str">
        <f t="shared" ref="AP706:AP769" si="138">IF(F706="","",F706&amp;G706)</f>
        <v>201911</v>
      </c>
      <c r="AQ706" s="28" t="str">
        <f t="shared" ref="AQ706:AQ769" si="139">IF(W706="","",F706&amp;G706&amp;W706)</f>
        <v>201911RMB</v>
      </c>
    </row>
    <row r="707" spans="1:43" s="12" customFormat="1">
      <c r="A707" s="13" t="s">
        <v>34</v>
      </c>
      <c r="B707" s="179">
        <v>2019</v>
      </c>
      <c r="C707" s="179">
        <v>10</v>
      </c>
      <c r="D707" s="39" t="str">
        <f t="shared" si="129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31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32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30"/>
        <v>580000</v>
      </c>
      <c r="AA707" s="13">
        <v>1.1100000000000001</v>
      </c>
      <c r="AB707" s="21">
        <f t="shared" si="128"/>
        <v>569734.51327433635</v>
      </c>
      <c r="AC707" s="185">
        <f t="shared" si="133"/>
        <v>91955.150442477883</v>
      </c>
      <c r="AD707" s="141">
        <v>0.16139999999999999</v>
      </c>
      <c r="AE707" s="186">
        <f t="shared" si="134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35"/>
        <v>26147030.909862839</v>
      </c>
      <c r="AJ707" s="19">
        <f t="shared" si="136"/>
        <v>2743862.8630715325</v>
      </c>
      <c r="AK707" s="20">
        <f t="shared" si="137"/>
        <v>0.10493974908778375</v>
      </c>
      <c r="AL707" s="17"/>
      <c r="AM707" s="17"/>
      <c r="AN707" s="17"/>
      <c r="AO707" s="17"/>
      <c r="AP707" s="28" t="str">
        <f t="shared" si="138"/>
        <v>201911</v>
      </c>
      <c r="AQ707" s="28" t="str">
        <f t="shared" si="139"/>
        <v>201911RMB</v>
      </c>
    </row>
    <row r="708" spans="1:43" s="12" customFormat="1">
      <c r="A708" s="13" t="s">
        <v>34</v>
      </c>
      <c r="B708" s="179">
        <v>2019</v>
      </c>
      <c r="C708" s="179">
        <v>10</v>
      </c>
      <c r="D708" s="39" t="str">
        <f t="shared" si="129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31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32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30"/>
        <v>891000</v>
      </c>
      <c r="AA708" s="13">
        <v>1.1100000000000001</v>
      </c>
      <c r="AB708" s="21">
        <f t="shared" si="128"/>
        <v>875230.08849557536</v>
      </c>
      <c r="AC708" s="185">
        <f t="shared" si="133"/>
        <v>79470.892035398254</v>
      </c>
      <c r="AD708" s="141">
        <v>9.0800000000000006E-2</v>
      </c>
      <c r="AE708" s="186">
        <f t="shared" si="134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35"/>
        <v>26147030.909862839</v>
      </c>
      <c r="AJ708" s="19">
        <f t="shared" si="136"/>
        <v>2743862.8630715325</v>
      </c>
      <c r="AK708" s="20">
        <f t="shared" si="137"/>
        <v>0.10493974908778375</v>
      </c>
      <c r="AL708" s="17"/>
      <c r="AM708" s="17"/>
      <c r="AN708" s="17"/>
      <c r="AO708" s="17"/>
      <c r="AP708" s="28" t="str">
        <f t="shared" si="138"/>
        <v>201911</v>
      </c>
      <c r="AQ708" s="28" t="str">
        <f t="shared" si="139"/>
        <v>201911RMB</v>
      </c>
    </row>
    <row r="709" spans="1:43" s="12" customFormat="1">
      <c r="A709" s="13" t="s">
        <v>34</v>
      </c>
      <c r="B709" s="179">
        <v>2019</v>
      </c>
      <c r="C709" s="179">
        <v>10</v>
      </c>
      <c r="D709" s="39" t="str">
        <f t="shared" si="129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31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32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30"/>
        <v>13760000</v>
      </c>
      <c r="AA709" s="13">
        <v>7.3499999999999996E-2</v>
      </c>
      <c r="AB709" s="21">
        <f t="shared" si="128"/>
        <v>1011360</v>
      </c>
      <c r="AC709" s="185">
        <f t="shared" si="133"/>
        <v>135421.10399999999</v>
      </c>
      <c r="AD709" s="141">
        <v>0.13389999999999999</v>
      </c>
      <c r="AE709" s="186">
        <f t="shared" si="134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35"/>
        <v>26147030.909862839</v>
      </c>
      <c r="AJ709" s="19">
        <f t="shared" si="136"/>
        <v>2743862.8630715325</v>
      </c>
      <c r="AK709" s="20">
        <f t="shared" si="137"/>
        <v>0.10493974908778375</v>
      </c>
      <c r="AL709" s="17"/>
      <c r="AM709" s="17"/>
      <c r="AN709" s="17"/>
      <c r="AO709" s="17"/>
      <c r="AP709" s="28" t="str">
        <f t="shared" si="138"/>
        <v>201911</v>
      </c>
      <c r="AQ709" s="28" t="str">
        <f t="shared" si="139"/>
        <v>201911JPY</v>
      </c>
    </row>
    <row r="710" spans="1:43" s="12" customFormat="1">
      <c r="A710" s="13" t="s">
        <v>34</v>
      </c>
      <c r="B710" s="179">
        <v>2019</v>
      </c>
      <c r="C710" s="179">
        <v>10</v>
      </c>
      <c r="D710" s="39" t="str">
        <f t="shared" si="129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31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32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30"/>
        <v>8000000</v>
      </c>
      <c r="AA710" s="13">
        <v>7.3499999999999996E-2</v>
      </c>
      <c r="AB710" s="21">
        <f t="shared" si="128"/>
        <v>588000</v>
      </c>
      <c r="AC710" s="185">
        <f t="shared" si="133"/>
        <v>78733.2</v>
      </c>
      <c r="AD710" s="141">
        <v>0.13389999999999999</v>
      </c>
      <c r="AE710" s="186">
        <f t="shared" si="134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35"/>
        <v>26147030.909862839</v>
      </c>
      <c r="AJ710" s="19">
        <f t="shared" si="136"/>
        <v>2743862.8630715325</v>
      </c>
      <c r="AK710" s="20">
        <f t="shared" si="137"/>
        <v>0.10493974908778375</v>
      </c>
      <c r="AL710" s="17"/>
      <c r="AM710" s="17"/>
      <c r="AN710" s="17"/>
      <c r="AO710" s="17"/>
      <c r="AP710" s="28" t="str">
        <f t="shared" si="138"/>
        <v>201911</v>
      </c>
      <c r="AQ710" s="28" t="str">
        <f t="shared" si="139"/>
        <v>201911JPY</v>
      </c>
    </row>
    <row r="711" spans="1:43" s="12" customFormat="1">
      <c r="A711" s="13" t="s">
        <v>34</v>
      </c>
      <c r="B711" s="179">
        <v>2019</v>
      </c>
      <c r="C711" s="179">
        <v>10</v>
      </c>
      <c r="D711" s="39" t="str">
        <f t="shared" si="129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31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32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30"/>
        <v>13506107</v>
      </c>
      <c r="AA711" s="13">
        <v>7.3499999999999996E-2</v>
      </c>
      <c r="AB711" s="21">
        <f t="shared" si="128"/>
        <v>992698.86449999991</v>
      </c>
      <c r="AC711" s="185">
        <f t="shared" si="133"/>
        <v>134411.42625329999</v>
      </c>
      <c r="AD711" s="141">
        <v>0.13539999999999999</v>
      </c>
      <c r="AE711" s="186">
        <f t="shared" si="134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35"/>
        <v>26147030.909862839</v>
      </c>
      <c r="AJ711" s="19">
        <f t="shared" si="136"/>
        <v>2743862.8630715325</v>
      </c>
      <c r="AK711" s="20">
        <f t="shared" si="137"/>
        <v>0.10493974908778375</v>
      </c>
      <c r="AL711" s="17"/>
      <c r="AM711" s="17"/>
      <c r="AN711" s="17"/>
      <c r="AO711" s="17"/>
      <c r="AP711" s="28" t="str">
        <f t="shared" si="138"/>
        <v>201911</v>
      </c>
      <c r="AQ711" s="28" t="str">
        <f t="shared" si="139"/>
        <v>201911JPY</v>
      </c>
    </row>
    <row r="712" spans="1:43" s="12" customFormat="1">
      <c r="A712" s="13" t="s">
        <v>34</v>
      </c>
      <c r="B712" s="179">
        <v>2019</v>
      </c>
      <c r="C712" s="179">
        <v>10</v>
      </c>
      <c r="D712" s="39" t="str">
        <f t="shared" si="129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31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32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30"/>
        <v>18593732</v>
      </c>
      <c r="AA712" s="13">
        <v>7.3499999999999996E-2</v>
      </c>
      <c r="AB712" s="21">
        <f t="shared" si="128"/>
        <v>1366639.3019999999</v>
      </c>
      <c r="AC712" s="185">
        <f t="shared" si="133"/>
        <v>185042.96149079996</v>
      </c>
      <c r="AD712" s="141">
        <v>0.13539999999999999</v>
      </c>
      <c r="AE712" s="186">
        <f t="shared" si="134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35"/>
        <v>26147030.909862839</v>
      </c>
      <c r="AJ712" s="19">
        <f t="shared" si="136"/>
        <v>2743862.8630715325</v>
      </c>
      <c r="AK712" s="20">
        <f t="shared" si="137"/>
        <v>0.10493974908778375</v>
      </c>
      <c r="AL712" s="17"/>
      <c r="AM712" s="17"/>
      <c r="AN712" s="17"/>
      <c r="AO712" s="17"/>
      <c r="AP712" s="28" t="str">
        <f t="shared" si="138"/>
        <v>201911</v>
      </c>
      <c r="AQ712" s="28" t="str">
        <f t="shared" si="139"/>
        <v>201911JPY</v>
      </c>
    </row>
    <row r="713" spans="1:43" s="12" customFormat="1">
      <c r="A713" s="13" t="s">
        <v>34</v>
      </c>
      <c r="B713" s="179">
        <v>2019</v>
      </c>
      <c r="C713" s="179">
        <v>9</v>
      </c>
      <c r="D713" s="39" t="str">
        <f t="shared" si="129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31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32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30"/>
        <v>840000</v>
      </c>
      <c r="AA713" s="13">
        <v>1.1100000000000001</v>
      </c>
      <c r="AB713" s="21">
        <f t="shared" si="128"/>
        <v>825132.743362832</v>
      </c>
      <c r="AC713" s="185">
        <f t="shared" si="133"/>
        <v>63122.65486725665</v>
      </c>
      <c r="AD713" s="141">
        <v>7.6499999999999999E-2</v>
      </c>
      <c r="AE713" s="186">
        <f t="shared" si="134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35"/>
        <v>26147030.909862839</v>
      </c>
      <c r="AJ713" s="19">
        <f t="shared" si="136"/>
        <v>2743862.8630715325</v>
      </c>
      <c r="AK713" s="20">
        <f t="shared" si="137"/>
        <v>0.10493974908778375</v>
      </c>
      <c r="AL713" s="17"/>
      <c r="AM713" s="17"/>
      <c r="AN713" s="17"/>
      <c r="AO713" s="17"/>
      <c r="AP713" s="28" t="str">
        <f t="shared" si="138"/>
        <v>201911</v>
      </c>
      <c r="AQ713" s="28" t="str">
        <f t="shared" si="139"/>
        <v>201911RMB</v>
      </c>
    </row>
    <row r="714" spans="1:43" s="12" customFormat="1">
      <c r="A714" s="13" t="s">
        <v>34</v>
      </c>
      <c r="B714" s="179">
        <v>2019</v>
      </c>
      <c r="C714" s="179">
        <v>9</v>
      </c>
      <c r="D714" s="39" t="str">
        <f t="shared" si="129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31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32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30"/>
        <v>840000</v>
      </c>
      <c r="AA714" s="13">
        <v>1.1100000000000001</v>
      </c>
      <c r="AB714" s="21">
        <f t="shared" ref="AB714:AB777" si="140">IF(AND(R714&lt;&gt;"C66",R714&lt;&gt;""),Z714/Y714*AA714,"")</f>
        <v>825132.743362832</v>
      </c>
      <c r="AC714" s="185">
        <f t="shared" si="133"/>
        <v>63122.65486725665</v>
      </c>
      <c r="AD714" s="141">
        <v>7.6499999999999999E-2</v>
      </c>
      <c r="AE714" s="186">
        <f t="shared" si="134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35"/>
        <v>26147030.909862839</v>
      </c>
      <c r="AJ714" s="19">
        <f t="shared" si="136"/>
        <v>2743862.8630715325</v>
      </c>
      <c r="AK714" s="20">
        <f t="shared" si="137"/>
        <v>0.10493974908778375</v>
      </c>
      <c r="AL714" s="17"/>
      <c r="AM714" s="17"/>
      <c r="AN714" s="17"/>
      <c r="AO714" s="17"/>
      <c r="AP714" s="28" t="str">
        <f t="shared" si="138"/>
        <v>201911</v>
      </c>
      <c r="AQ714" s="28" t="str">
        <f t="shared" si="139"/>
        <v>201911RMB</v>
      </c>
    </row>
    <row r="715" spans="1:43" s="12" customFormat="1">
      <c r="A715" s="13" t="s">
        <v>34</v>
      </c>
      <c r="B715" s="179">
        <v>2019</v>
      </c>
      <c r="C715" s="179">
        <v>9</v>
      </c>
      <c r="D715" s="39" t="str">
        <f t="shared" si="129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31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32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30"/>
        <v>840000</v>
      </c>
      <c r="AA715" s="13">
        <v>1.1100000000000001</v>
      </c>
      <c r="AB715" s="21">
        <f t="shared" si="140"/>
        <v>825132.743362832</v>
      </c>
      <c r="AC715" s="185">
        <f t="shared" si="133"/>
        <v>63122.65486725665</v>
      </c>
      <c r="AD715" s="141">
        <v>7.6499999999999999E-2</v>
      </c>
      <c r="AE715" s="186">
        <f t="shared" si="134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35"/>
        <v>26147030.909862839</v>
      </c>
      <c r="AJ715" s="19">
        <f t="shared" si="136"/>
        <v>2743862.8630715325</v>
      </c>
      <c r="AK715" s="20">
        <f t="shared" si="137"/>
        <v>0.10493974908778375</v>
      </c>
      <c r="AL715" s="17"/>
      <c r="AM715" s="17"/>
      <c r="AN715" s="17"/>
      <c r="AO715" s="17"/>
      <c r="AP715" s="28" t="str">
        <f t="shared" si="138"/>
        <v>201911</v>
      </c>
      <c r="AQ715" s="28" t="str">
        <f t="shared" si="139"/>
        <v>201911RMB</v>
      </c>
    </row>
    <row r="716" spans="1:43" s="12" customFormat="1">
      <c r="A716" s="13" t="s">
        <v>34</v>
      </c>
      <c r="B716" s="179">
        <v>2019</v>
      </c>
      <c r="C716" s="179">
        <v>9</v>
      </c>
      <c r="D716" s="39" t="str">
        <f t="shared" si="129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31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32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30"/>
        <v>840000</v>
      </c>
      <c r="AA716" s="13">
        <v>1.1100000000000001</v>
      </c>
      <c r="AB716" s="21">
        <f t="shared" si="140"/>
        <v>825132.743362832</v>
      </c>
      <c r="AC716" s="185">
        <f t="shared" si="133"/>
        <v>63122.65486725665</v>
      </c>
      <c r="AD716" s="141">
        <v>7.6499999999999999E-2</v>
      </c>
      <c r="AE716" s="186">
        <f t="shared" si="134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35"/>
        <v>26147030.909862839</v>
      </c>
      <c r="AJ716" s="19">
        <f t="shared" si="136"/>
        <v>2743862.8630715325</v>
      </c>
      <c r="AK716" s="20">
        <f t="shared" si="137"/>
        <v>0.10493974908778375</v>
      </c>
      <c r="AL716" s="17"/>
      <c r="AM716" s="17"/>
      <c r="AN716" s="17"/>
      <c r="AO716" s="17"/>
      <c r="AP716" s="28" t="str">
        <f t="shared" si="138"/>
        <v>201911</v>
      </c>
      <c r="AQ716" s="28" t="str">
        <f t="shared" si="139"/>
        <v>201911RMB</v>
      </c>
    </row>
    <row r="717" spans="1:43" s="12" customFormat="1">
      <c r="A717" s="13" t="s">
        <v>34</v>
      </c>
      <c r="B717" s="179">
        <v>2019</v>
      </c>
      <c r="C717" s="179">
        <v>9</v>
      </c>
      <c r="D717" s="39" t="str">
        <f t="shared" si="129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31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32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30"/>
        <v>624100</v>
      </c>
      <c r="AA717" s="13">
        <v>1.1100000000000001</v>
      </c>
      <c r="AB717" s="21">
        <f t="shared" si="140"/>
        <v>613053.98230088514</v>
      </c>
      <c r="AC717" s="185">
        <f t="shared" si="133"/>
        <v>46898.629646017711</v>
      </c>
      <c r="AD717" s="141">
        <v>7.6499999999999999E-2</v>
      </c>
      <c r="AE717" s="186">
        <f t="shared" si="134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35"/>
        <v>26147030.909862839</v>
      </c>
      <c r="AJ717" s="19">
        <f t="shared" si="136"/>
        <v>2743862.8630715325</v>
      </c>
      <c r="AK717" s="20">
        <f t="shared" si="137"/>
        <v>0.10493974908778375</v>
      </c>
      <c r="AL717" s="17"/>
      <c r="AM717" s="17"/>
      <c r="AN717" s="17"/>
      <c r="AO717" s="17"/>
      <c r="AP717" s="28" t="str">
        <f t="shared" si="138"/>
        <v>201911</v>
      </c>
      <c r="AQ717" s="28" t="str">
        <f t="shared" si="139"/>
        <v>201911RMB</v>
      </c>
    </row>
    <row r="718" spans="1:43" s="12" customFormat="1">
      <c r="A718" s="13" t="s">
        <v>34</v>
      </c>
      <c r="B718" s="179">
        <v>2019</v>
      </c>
      <c r="C718" s="179">
        <v>9</v>
      </c>
      <c r="D718" s="39" t="str">
        <f t="shared" si="129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31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32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30"/>
        <v>624100</v>
      </c>
      <c r="AA718" s="13">
        <v>1.1100000000000001</v>
      </c>
      <c r="AB718" s="21">
        <f t="shared" si="140"/>
        <v>613053.98230088514</v>
      </c>
      <c r="AC718" s="185">
        <f t="shared" si="133"/>
        <v>46898.629646017711</v>
      </c>
      <c r="AD718" s="141">
        <v>7.6499999999999999E-2</v>
      </c>
      <c r="AE718" s="186">
        <f t="shared" si="134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35"/>
        <v>26147030.909862839</v>
      </c>
      <c r="AJ718" s="19">
        <f t="shared" si="136"/>
        <v>2743862.8630715325</v>
      </c>
      <c r="AK718" s="20">
        <f t="shared" si="137"/>
        <v>0.10493974908778375</v>
      </c>
      <c r="AL718" s="17"/>
      <c r="AM718" s="17"/>
      <c r="AN718" s="17"/>
      <c r="AO718" s="17"/>
      <c r="AP718" s="28" t="str">
        <f t="shared" si="138"/>
        <v>201911</v>
      </c>
      <c r="AQ718" s="28" t="str">
        <f t="shared" si="139"/>
        <v>201911RMB</v>
      </c>
    </row>
    <row r="719" spans="1:43" s="12" customFormat="1">
      <c r="A719" s="13" t="s">
        <v>34</v>
      </c>
      <c r="B719" s="179">
        <v>2019</v>
      </c>
      <c r="C719" s="179">
        <v>9</v>
      </c>
      <c r="D719" s="39" t="str">
        <f t="shared" si="129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31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32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30"/>
        <v>1080000</v>
      </c>
      <c r="AA719" s="13">
        <v>1.1100000000000001</v>
      </c>
      <c r="AB719" s="21">
        <f t="shared" si="140"/>
        <v>1060884.9557522126</v>
      </c>
      <c r="AC719" s="185">
        <f t="shared" si="133"/>
        <v>145235.1504424779</v>
      </c>
      <c r="AD719" s="141">
        <v>0.13689999999999999</v>
      </c>
      <c r="AE719" s="186">
        <f t="shared" si="134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35"/>
        <v>26147030.909862839</v>
      </c>
      <c r="AJ719" s="19">
        <f t="shared" si="136"/>
        <v>2743862.8630715325</v>
      </c>
      <c r="AK719" s="20">
        <f t="shared" si="137"/>
        <v>0.10493974908778375</v>
      </c>
      <c r="AL719" s="17"/>
      <c r="AM719" s="17"/>
      <c r="AN719" s="17"/>
      <c r="AO719" s="17"/>
      <c r="AP719" s="28" t="str">
        <f t="shared" si="138"/>
        <v>201911</v>
      </c>
      <c r="AQ719" s="28" t="str">
        <f t="shared" si="139"/>
        <v>201911RMB</v>
      </c>
    </row>
    <row r="720" spans="1:43" s="12" customFormat="1">
      <c r="A720" s="13" t="s">
        <v>34</v>
      </c>
      <c r="B720" s="179">
        <v>2019</v>
      </c>
      <c r="C720" s="179">
        <v>9</v>
      </c>
      <c r="D720" s="39" t="str">
        <f t="shared" si="129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31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32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30"/>
        <v>1281500</v>
      </c>
      <c r="AA720" s="13">
        <v>1.1100000000000001</v>
      </c>
      <c r="AB720" s="21">
        <f t="shared" si="140"/>
        <v>1258818.5840707966</v>
      </c>
      <c r="AC720" s="185">
        <f t="shared" si="133"/>
        <v>106496.05221238939</v>
      </c>
      <c r="AD720" s="141">
        <v>8.4599999999999995E-2</v>
      </c>
      <c r="AE720" s="186">
        <f t="shared" si="134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35"/>
        <v>26147030.909862839</v>
      </c>
      <c r="AJ720" s="19">
        <f t="shared" si="136"/>
        <v>2743862.8630715325</v>
      </c>
      <c r="AK720" s="20">
        <f t="shared" si="137"/>
        <v>0.10493974908778375</v>
      </c>
      <c r="AL720" s="17"/>
      <c r="AM720" s="17"/>
      <c r="AN720" s="17"/>
      <c r="AO720" s="17" t="s">
        <v>841</v>
      </c>
      <c r="AP720" s="28" t="str">
        <f t="shared" si="138"/>
        <v>201911</v>
      </c>
      <c r="AQ720" s="28" t="str">
        <f t="shared" si="139"/>
        <v>201911RMB</v>
      </c>
    </row>
    <row r="721" spans="1:43" s="12" customFormat="1">
      <c r="A721" s="13" t="s">
        <v>34</v>
      </c>
      <c r="B721" s="179">
        <v>2019</v>
      </c>
      <c r="C721" s="179">
        <v>8</v>
      </c>
      <c r="D721" s="39" t="str">
        <f t="shared" si="129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31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32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30"/>
        <v>1200000</v>
      </c>
      <c r="AA721" s="13">
        <v>1.095</v>
      </c>
      <c r="AB721" s="21">
        <f t="shared" si="140"/>
        <v>1162831.8584070797</v>
      </c>
      <c r="AC721" s="185">
        <f t="shared" si="133"/>
        <v>153261.23893805311</v>
      </c>
      <c r="AD721" s="141">
        <v>0.1318</v>
      </c>
      <c r="AE721" s="186">
        <f t="shared" si="134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35"/>
        <v>28647263.974455751</v>
      </c>
      <c r="AJ721" s="19">
        <f t="shared" si="136"/>
        <v>3219855.6912513459</v>
      </c>
      <c r="AK721" s="20">
        <f t="shared" si="137"/>
        <v>0.11239662168514358</v>
      </c>
      <c r="AL721" s="17"/>
      <c r="AM721" s="17"/>
      <c r="AN721" s="17"/>
      <c r="AO721" s="17"/>
      <c r="AP721" s="28" t="str">
        <f t="shared" si="138"/>
        <v>201910</v>
      </c>
      <c r="AQ721" s="28" t="str">
        <f t="shared" si="139"/>
        <v>201910RMB</v>
      </c>
    </row>
    <row r="722" spans="1:43" s="12" customFormat="1">
      <c r="A722" s="13" t="s">
        <v>34</v>
      </c>
      <c r="B722" s="179">
        <v>2019</v>
      </c>
      <c r="C722" s="179">
        <v>8</v>
      </c>
      <c r="D722" s="39" t="str">
        <f t="shared" si="129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31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32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30"/>
        <v>800000</v>
      </c>
      <c r="AA722" s="13">
        <v>1.095</v>
      </c>
      <c r="AB722" s="21">
        <f t="shared" si="140"/>
        <v>775221.23893805314</v>
      </c>
      <c r="AC722" s="185">
        <f t="shared" si="133"/>
        <v>102174.1592920354</v>
      </c>
      <c r="AD722" s="141">
        <v>0.1318</v>
      </c>
      <c r="AE722" s="186">
        <f t="shared" si="134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35"/>
        <v>28647263.974455751</v>
      </c>
      <c r="AJ722" s="19">
        <f t="shared" si="136"/>
        <v>3219855.6912513459</v>
      </c>
      <c r="AK722" s="20">
        <f t="shared" si="137"/>
        <v>0.11239662168514358</v>
      </c>
      <c r="AL722" s="17"/>
      <c r="AM722" s="17"/>
      <c r="AN722" s="17"/>
      <c r="AO722" s="17"/>
      <c r="AP722" s="28" t="str">
        <f t="shared" si="138"/>
        <v>201910</v>
      </c>
      <c r="AQ722" s="28" t="str">
        <f t="shared" si="139"/>
        <v>201910RMB</v>
      </c>
    </row>
    <row r="723" spans="1:43" s="12" customFormat="1">
      <c r="A723" s="13" t="s">
        <v>34</v>
      </c>
      <c r="B723" s="179">
        <v>2019</v>
      </c>
      <c r="C723" s="179">
        <v>8</v>
      </c>
      <c r="D723" s="39" t="str">
        <f t="shared" si="129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31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32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30"/>
        <v>800000</v>
      </c>
      <c r="AA723" s="13">
        <v>1.095</v>
      </c>
      <c r="AB723" s="21">
        <f t="shared" si="140"/>
        <v>775221.23893805314</v>
      </c>
      <c r="AC723" s="185">
        <f t="shared" si="133"/>
        <v>102174.1592920354</v>
      </c>
      <c r="AD723" s="141">
        <v>0.1318</v>
      </c>
      <c r="AE723" s="186">
        <f t="shared" si="134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35"/>
        <v>28647263.974455751</v>
      </c>
      <c r="AJ723" s="19">
        <f t="shared" si="136"/>
        <v>3219855.6912513459</v>
      </c>
      <c r="AK723" s="20">
        <f t="shared" si="137"/>
        <v>0.11239662168514358</v>
      </c>
      <c r="AL723" s="17"/>
      <c r="AM723" s="17"/>
      <c r="AN723" s="17"/>
      <c r="AO723" s="17"/>
      <c r="AP723" s="28" t="str">
        <f t="shared" si="138"/>
        <v>201910</v>
      </c>
      <c r="AQ723" s="28" t="str">
        <f t="shared" si="139"/>
        <v>201910RMB</v>
      </c>
    </row>
    <row r="724" spans="1:43" s="12" customFormat="1">
      <c r="A724" s="13" t="s">
        <v>34</v>
      </c>
      <c r="B724" s="179">
        <v>2019</v>
      </c>
      <c r="C724" s="179">
        <v>8</v>
      </c>
      <c r="D724" s="39" t="str">
        <f t="shared" si="129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31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32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30"/>
        <v>17025000</v>
      </c>
      <c r="AA724" s="13">
        <v>7.4099999999999999E-2</v>
      </c>
      <c r="AB724" s="21">
        <f t="shared" si="140"/>
        <v>1261552.5</v>
      </c>
      <c r="AC724" s="185">
        <f t="shared" si="133"/>
        <v>138770.77499999999</v>
      </c>
      <c r="AD724" s="141">
        <v>0.11</v>
      </c>
      <c r="AE724" s="186">
        <f t="shared" si="134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35"/>
        <v>28647263.974455751</v>
      </c>
      <c r="AJ724" s="19">
        <f t="shared" si="136"/>
        <v>3219855.6912513459</v>
      </c>
      <c r="AK724" s="20">
        <f t="shared" si="137"/>
        <v>0.11239662168514358</v>
      </c>
      <c r="AL724" s="17"/>
      <c r="AM724" s="17"/>
      <c r="AN724" s="17"/>
      <c r="AO724" s="17"/>
      <c r="AP724" s="28" t="str">
        <f t="shared" si="138"/>
        <v>201910</v>
      </c>
      <c r="AQ724" s="28" t="str">
        <f t="shared" si="139"/>
        <v>201910JPY</v>
      </c>
    </row>
    <row r="725" spans="1:43" s="12" customFormat="1">
      <c r="A725" s="13" t="s">
        <v>34</v>
      </c>
      <c r="B725" s="179">
        <v>2019</v>
      </c>
      <c r="C725" s="179">
        <v>8</v>
      </c>
      <c r="D725" s="39" t="str">
        <f t="shared" si="129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31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32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30"/>
        <v>17025000</v>
      </c>
      <c r="AA725" s="13">
        <v>7.4099999999999999E-2</v>
      </c>
      <c r="AB725" s="21">
        <f t="shared" si="140"/>
        <v>1261552.5</v>
      </c>
      <c r="AC725" s="185">
        <f t="shared" si="133"/>
        <v>138770.77499999999</v>
      </c>
      <c r="AD725" s="141">
        <v>0.11</v>
      </c>
      <c r="AE725" s="186">
        <f t="shared" si="134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35"/>
        <v>28647263.974455751</v>
      </c>
      <c r="AJ725" s="19">
        <f t="shared" si="136"/>
        <v>3219855.6912513459</v>
      </c>
      <c r="AK725" s="20">
        <f t="shared" si="137"/>
        <v>0.11239662168514358</v>
      </c>
      <c r="AL725" s="17"/>
      <c r="AM725" s="17"/>
      <c r="AN725" s="17"/>
      <c r="AO725" s="17"/>
      <c r="AP725" s="28" t="str">
        <f t="shared" si="138"/>
        <v>201910</v>
      </c>
      <c r="AQ725" s="28" t="str">
        <f t="shared" si="139"/>
        <v>201910JPY</v>
      </c>
    </row>
    <row r="726" spans="1:43" s="12" customFormat="1">
      <c r="A726" s="13" t="s">
        <v>34</v>
      </c>
      <c r="B726" s="179">
        <v>2019</v>
      </c>
      <c r="C726" s="179">
        <v>8</v>
      </c>
      <c r="D726" s="39" t="str">
        <f t="shared" si="129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31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32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30"/>
        <v>1020000</v>
      </c>
      <c r="AA726" s="13">
        <v>1.095</v>
      </c>
      <c r="AB726" s="21">
        <f t="shared" si="140"/>
        <v>988407.07964601775</v>
      </c>
      <c r="AC726" s="185">
        <f t="shared" si="133"/>
        <v>68891.973451327431</v>
      </c>
      <c r="AD726" s="141">
        <v>6.9699999999999998E-2</v>
      </c>
      <c r="AE726" s="186">
        <f t="shared" si="134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35"/>
        <v>28647263.974455751</v>
      </c>
      <c r="AJ726" s="19">
        <f t="shared" si="136"/>
        <v>3219855.6912513459</v>
      </c>
      <c r="AK726" s="20">
        <f t="shared" si="137"/>
        <v>0.11239662168514358</v>
      </c>
      <c r="AL726" s="17"/>
      <c r="AM726" s="17"/>
      <c r="AN726" s="17"/>
      <c r="AO726" s="17"/>
      <c r="AP726" s="28" t="str">
        <f t="shared" si="138"/>
        <v>201910</v>
      </c>
      <c r="AQ726" s="28" t="str">
        <f t="shared" si="139"/>
        <v>201910RMB</v>
      </c>
    </row>
    <row r="727" spans="1:43" s="12" customFormat="1">
      <c r="A727" s="13" t="s">
        <v>34</v>
      </c>
      <c r="B727" s="179">
        <v>2019</v>
      </c>
      <c r="C727" s="179">
        <v>6</v>
      </c>
      <c r="D727" s="39" t="str">
        <f t="shared" si="129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31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32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30"/>
        <v>938000</v>
      </c>
      <c r="AA727" s="13">
        <v>1.095</v>
      </c>
      <c r="AB727" s="21">
        <f t="shared" si="140"/>
        <v>908946.90265486739</v>
      </c>
      <c r="AC727" s="185">
        <f t="shared" si="133"/>
        <v>112800.31061946905</v>
      </c>
      <c r="AD727" s="141">
        <v>0.1241</v>
      </c>
      <c r="AE727" s="186">
        <f t="shared" si="134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35"/>
        <v>28647263.974455751</v>
      </c>
      <c r="AJ727" s="19">
        <f t="shared" si="136"/>
        <v>3219855.6912513459</v>
      </c>
      <c r="AK727" s="20">
        <f t="shared" si="137"/>
        <v>0.11239662168514358</v>
      </c>
      <c r="AL727" s="17"/>
      <c r="AM727" s="17"/>
      <c r="AN727" s="17"/>
      <c r="AO727" s="17"/>
      <c r="AP727" s="28" t="str">
        <f t="shared" si="138"/>
        <v>201910</v>
      </c>
      <c r="AQ727" s="28" t="str">
        <f t="shared" si="139"/>
        <v>201910RMB</v>
      </c>
    </row>
    <row r="728" spans="1:43" s="12" customFormat="1">
      <c r="A728" s="13" t="s">
        <v>34</v>
      </c>
      <c r="B728" s="179">
        <v>2019</v>
      </c>
      <c r="C728" s="179">
        <v>10</v>
      </c>
      <c r="D728" s="39" t="str">
        <f t="shared" si="129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31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32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30"/>
        <v>9100000</v>
      </c>
      <c r="AA728" s="13">
        <v>7.4099999999999999E-2</v>
      </c>
      <c r="AB728" s="21">
        <f t="shared" si="140"/>
        <v>674310</v>
      </c>
      <c r="AC728" s="185">
        <f t="shared" si="133"/>
        <v>88064.885999999999</v>
      </c>
      <c r="AD728" s="141">
        <v>0.13059999999999999</v>
      </c>
      <c r="AE728" s="186">
        <f t="shared" si="134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35"/>
        <v>28647263.974455751</v>
      </c>
      <c r="AJ728" s="19">
        <f t="shared" si="136"/>
        <v>3219855.6912513459</v>
      </c>
      <c r="AK728" s="20">
        <f t="shared" si="137"/>
        <v>0.11239662168514358</v>
      </c>
      <c r="AL728" s="17"/>
      <c r="AM728" s="17"/>
      <c r="AN728" s="17"/>
      <c r="AO728" s="17"/>
      <c r="AP728" s="28" t="str">
        <f t="shared" si="138"/>
        <v>201910</v>
      </c>
      <c r="AQ728" s="28" t="str">
        <f t="shared" si="139"/>
        <v>201910JPY</v>
      </c>
    </row>
    <row r="729" spans="1:43" s="12" customFormat="1">
      <c r="A729" s="13" t="s">
        <v>34</v>
      </c>
      <c r="B729" s="179">
        <v>2019</v>
      </c>
      <c r="C729" s="179">
        <v>10</v>
      </c>
      <c r="D729" s="39" t="str">
        <f t="shared" si="129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31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32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30"/>
        <v>8646865</v>
      </c>
      <c r="AA729" s="13">
        <v>7.4099999999999999E-2</v>
      </c>
      <c r="AB729" s="21">
        <f t="shared" si="140"/>
        <v>640732.69649999996</v>
      </c>
      <c r="AC729" s="185">
        <f t="shared" si="133"/>
        <v>128723.19872684999</v>
      </c>
      <c r="AD729" s="141">
        <v>0.2009</v>
      </c>
      <c r="AE729" s="186">
        <f t="shared" si="134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35"/>
        <v>28647263.974455751</v>
      </c>
      <c r="AJ729" s="19">
        <f t="shared" si="136"/>
        <v>3219855.6912513459</v>
      </c>
      <c r="AK729" s="20">
        <f t="shared" si="137"/>
        <v>0.11239662168514358</v>
      </c>
      <c r="AL729" s="17"/>
      <c r="AM729" s="17"/>
      <c r="AN729" s="17"/>
      <c r="AO729" s="17"/>
      <c r="AP729" s="28" t="str">
        <f t="shared" si="138"/>
        <v>201910</v>
      </c>
      <c r="AQ729" s="28" t="str">
        <f t="shared" si="139"/>
        <v>201910JPY</v>
      </c>
    </row>
    <row r="730" spans="1:43" s="12" customFormat="1">
      <c r="A730" s="13" t="s">
        <v>34</v>
      </c>
      <c r="B730" s="179">
        <v>2019</v>
      </c>
      <c r="C730" s="179">
        <v>10</v>
      </c>
      <c r="D730" s="39" t="str">
        <f t="shared" si="129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31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32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30"/>
        <v>8646865</v>
      </c>
      <c r="AA730" s="13">
        <v>7.4099999999999999E-2</v>
      </c>
      <c r="AB730" s="21">
        <f t="shared" si="140"/>
        <v>640732.69649999996</v>
      </c>
      <c r="AC730" s="185">
        <f t="shared" si="133"/>
        <v>128723.19872684999</v>
      </c>
      <c r="AD730" s="141">
        <v>0.2009</v>
      </c>
      <c r="AE730" s="186">
        <f t="shared" si="134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35"/>
        <v>28647263.974455751</v>
      </c>
      <c r="AJ730" s="19">
        <f t="shared" si="136"/>
        <v>3219855.6912513459</v>
      </c>
      <c r="AK730" s="20">
        <f t="shared" si="137"/>
        <v>0.11239662168514358</v>
      </c>
      <c r="AL730" s="17"/>
      <c r="AM730" s="17"/>
      <c r="AN730" s="17"/>
      <c r="AO730" s="17"/>
      <c r="AP730" s="28" t="str">
        <f t="shared" si="138"/>
        <v>201910</v>
      </c>
      <c r="AQ730" s="28" t="str">
        <f t="shared" si="139"/>
        <v>201910JPY</v>
      </c>
    </row>
    <row r="731" spans="1:43" s="12" customFormat="1">
      <c r="A731" s="13" t="s">
        <v>34</v>
      </c>
      <c r="B731" s="179">
        <v>2019</v>
      </c>
      <c r="C731" s="179">
        <v>10</v>
      </c>
      <c r="D731" s="39" t="str">
        <f t="shared" si="129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31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32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30"/>
        <v>8646865</v>
      </c>
      <c r="AA731" s="13">
        <v>7.4099999999999999E-2</v>
      </c>
      <c r="AB731" s="21">
        <f t="shared" si="140"/>
        <v>640732.69649999996</v>
      </c>
      <c r="AC731" s="185">
        <f t="shared" si="133"/>
        <v>128723.19872684999</v>
      </c>
      <c r="AD731" s="141">
        <v>0.2009</v>
      </c>
      <c r="AE731" s="186">
        <f t="shared" si="134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35"/>
        <v>28647263.974455751</v>
      </c>
      <c r="AJ731" s="19">
        <f t="shared" si="136"/>
        <v>3219855.6912513459</v>
      </c>
      <c r="AK731" s="20">
        <f t="shared" si="137"/>
        <v>0.11239662168514358</v>
      </c>
      <c r="AL731" s="17"/>
      <c r="AM731" s="17"/>
      <c r="AN731" s="17"/>
      <c r="AO731" s="17"/>
      <c r="AP731" s="28" t="str">
        <f t="shared" si="138"/>
        <v>201910</v>
      </c>
      <c r="AQ731" s="28" t="str">
        <f t="shared" si="139"/>
        <v>201910JPY</v>
      </c>
    </row>
    <row r="732" spans="1:43" s="12" customFormat="1">
      <c r="A732" s="13" t="s">
        <v>34</v>
      </c>
      <c r="B732" s="179">
        <v>2019</v>
      </c>
      <c r="C732" s="179">
        <v>10</v>
      </c>
      <c r="D732" s="39" t="str">
        <f t="shared" si="129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31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32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30"/>
        <v>885000</v>
      </c>
      <c r="AA732" s="13">
        <v>1.095</v>
      </c>
      <c r="AB732" s="21">
        <f t="shared" si="140"/>
        <v>857588.49557522137</v>
      </c>
      <c r="AC732" s="185">
        <f t="shared" si="133"/>
        <v>113801.99336283188</v>
      </c>
      <c r="AD732" s="141">
        <v>0.13270000000000001</v>
      </c>
      <c r="AE732" s="186">
        <f t="shared" si="134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35"/>
        <v>28647263.974455751</v>
      </c>
      <c r="AJ732" s="19">
        <f t="shared" si="136"/>
        <v>3219855.6912513459</v>
      </c>
      <c r="AK732" s="20">
        <f t="shared" si="137"/>
        <v>0.11239662168514358</v>
      </c>
      <c r="AL732" s="17"/>
      <c r="AM732" s="17"/>
      <c r="AN732" s="17"/>
      <c r="AO732" s="17"/>
      <c r="AP732" s="28" t="str">
        <f t="shared" si="138"/>
        <v>201910</v>
      </c>
      <c r="AQ732" s="28" t="str">
        <f t="shared" si="139"/>
        <v>201910RMB</v>
      </c>
    </row>
    <row r="733" spans="1:43" s="12" customFormat="1">
      <c r="A733" s="13" t="s">
        <v>34</v>
      </c>
      <c r="B733" s="179">
        <v>2019</v>
      </c>
      <c r="C733" s="179">
        <v>10</v>
      </c>
      <c r="D733" s="39" t="str">
        <f t="shared" si="129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31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32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30"/>
        <v>885000</v>
      </c>
      <c r="AA733" s="13">
        <v>1.095</v>
      </c>
      <c r="AB733" s="21">
        <f t="shared" si="140"/>
        <v>857588.49557522137</v>
      </c>
      <c r="AC733" s="185">
        <f t="shared" si="133"/>
        <v>113801.99336283188</v>
      </c>
      <c r="AD733" s="141">
        <v>0.13270000000000001</v>
      </c>
      <c r="AE733" s="186">
        <f t="shared" si="134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35"/>
        <v>28647263.974455751</v>
      </c>
      <c r="AJ733" s="19">
        <f t="shared" si="136"/>
        <v>3219855.6912513459</v>
      </c>
      <c r="AK733" s="20">
        <f t="shared" si="137"/>
        <v>0.11239662168514358</v>
      </c>
      <c r="AL733" s="17"/>
      <c r="AM733" s="17"/>
      <c r="AN733" s="17"/>
      <c r="AO733" s="17"/>
      <c r="AP733" s="28" t="str">
        <f t="shared" si="138"/>
        <v>201910</v>
      </c>
      <c r="AQ733" s="28" t="str">
        <f t="shared" si="139"/>
        <v>201910RMB</v>
      </c>
    </row>
    <row r="734" spans="1:43" s="12" customFormat="1">
      <c r="A734" s="13" t="s">
        <v>34</v>
      </c>
      <c r="B734" s="179">
        <v>2019</v>
      </c>
      <c r="C734" s="179">
        <v>10</v>
      </c>
      <c r="D734" s="39" t="str">
        <f t="shared" si="129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31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32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30"/>
        <v>780000</v>
      </c>
      <c r="AA734" s="13">
        <v>1.095</v>
      </c>
      <c r="AB734" s="21">
        <f t="shared" si="140"/>
        <v>755840.70796460181</v>
      </c>
      <c r="AC734" s="185">
        <f t="shared" si="133"/>
        <v>76264.327433628321</v>
      </c>
      <c r="AD734" s="141">
        <v>0.1009</v>
      </c>
      <c r="AE734" s="186">
        <f t="shared" si="134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35"/>
        <v>28647263.974455751</v>
      </c>
      <c r="AJ734" s="19">
        <f t="shared" si="136"/>
        <v>3219855.6912513459</v>
      </c>
      <c r="AK734" s="20">
        <f t="shared" si="137"/>
        <v>0.11239662168514358</v>
      </c>
      <c r="AL734" s="17"/>
      <c r="AM734" s="17"/>
      <c r="AN734" s="17"/>
      <c r="AO734" s="17"/>
      <c r="AP734" s="28" t="str">
        <f t="shared" si="138"/>
        <v>201910</v>
      </c>
      <c r="AQ734" s="28" t="str">
        <f t="shared" si="139"/>
        <v>201910RMB</v>
      </c>
    </row>
    <row r="735" spans="1:43" s="12" customFormat="1">
      <c r="A735" s="13" t="s">
        <v>34</v>
      </c>
      <c r="B735" s="179">
        <v>2019</v>
      </c>
      <c r="C735" s="179">
        <v>10</v>
      </c>
      <c r="D735" s="39" t="str">
        <f t="shared" si="129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31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32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30"/>
        <v>780000</v>
      </c>
      <c r="AA735" s="13">
        <v>1.095</v>
      </c>
      <c r="AB735" s="21">
        <f t="shared" si="140"/>
        <v>755840.70796460181</v>
      </c>
      <c r="AC735" s="185">
        <f t="shared" si="133"/>
        <v>76264.327433628321</v>
      </c>
      <c r="AD735" s="141">
        <v>0.1009</v>
      </c>
      <c r="AE735" s="186">
        <f t="shared" si="134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35"/>
        <v>28647263.974455751</v>
      </c>
      <c r="AJ735" s="19">
        <f t="shared" si="136"/>
        <v>3219855.6912513459</v>
      </c>
      <c r="AK735" s="20">
        <f t="shared" si="137"/>
        <v>0.11239662168514358</v>
      </c>
      <c r="AL735" s="17"/>
      <c r="AM735" s="17"/>
      <c r="AN735" s="17"/>
      <c r="AO735" s="17"/>
      <c r="AP735" s="28" t="str">
        <f t="shared" si="138"/>
        <v>201910</v>
      </c>
      <c r="AQ735" s="28" t="str">
        <f t="shared" si="139"/>
        <v>201910RMB</v>
      </c>
    </row>
    <row r="736" spans="1:43" s="12" customFormat="1">
      <c r="A736" s="13" t="s">
        <v>34</v>
      </c>
      <c r="B736" s="179">
        <v>2019</v>
      </c>
      <c r="C736" s="179">
        <v>10</v>
      </c>
      <c r="D736" s="39" t="str">
        <f t="shared" si="129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31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32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30"/>
        <v>610000</v>
      </c>
      <c r="AA736" s="13">
        <v>1.095</v>
      </c>
      <c r="AB736" s="21">
        <f t="shared" si="140"/>
        <v>591106.19469026558</v>
      </c>
      <c r="AC736" s="185">
        <f t="shared" si="133"/>
        <v>59642.615044247796</v>
      </c>
      <c r="AD736" s="141">
        <v>0.1009</v>
      </c>
      <c r="AE736" s="186">
        <f t="shared" si="134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35"/>
        <v>28647263.974455751</v>
      </c>
      <c r="AJ736" s="19">
        <f t="shared" si="136"/>
        <v>3219855.6912513459</v>
      </c>
      <c r="AK736" s="20">
        <f t="shared" si="137"/>
        <v>0.11239662168514358</v>
      </c>
      <c r="AL736" s="17"/>
      <c r="AM736" s="17"/>
      <c r="AN736" s="17"/>
      <c r="AO736" s="17"/>
      <c r="AP736" s="28" t="str">
        <f t="shared" si="138"/>
        <v>201910</v>
      </c>
      <c r="AQ736" s="28" t="str">
        <f t="shared" si="139"/>
        <v>201910RMB</v>
      </c>
    </row>
    <row r="737" spans="1:43" s="12" customFormat="1">
      <c r="A737" s="13" t="s">
        <v>34</v>
      </c>
      <c r="B737" s="179">
        <v>2019</v>
      </c>
      <c r="C737" s="179">
        <v>10</v>
      </c>
      <c r="D737" s="39" t="str">
        <f t="shared" si="129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31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32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30"/>
        <v>611500</v>
      </c>
      <c r="AA737" s="13">
        <v>1.095</v>
      </c>
      <c r="AB737" s="21">
        <f t="shared" si="140"/>
        <v>592559.73451327439</v>
      </c>
      <c r="AC737" s="185">
        <f t="shared" si="133"/>
        <v>52856.328318584077</v>
      </c>
      <c r="AD737" s="141">
        <v>8.9200000000000002E-2</v>
      </c>
      <c r="AE737" s="186">
        <f t="shared" si="134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35"/>
        <v>28647263.974455751</v>
      </c>
      <c r="AJ737" s="19">
        <f t="shared" si="136"/>
        <v>3219855.6912513459</v>
      </c>
      <c r="AK737" s="20">
        <f t="shared" si="137"/>
        <v>0.11239662168514358</v>
      </c>
      <c r="AL737" s="17"/>
      <c r="AM737" s="17"/>
      <c r="AN737" s="17"/>
      <c r="AO737" s="17"/>
      <c r="AP737" s="28" t="str">
        <f t="shared" si="138"/>
        <v>201910</v>
      </c>
      <c r="AQ737" s="28" t="str">
        <f t="shared" si="139"/>
        <v>201910RMB</v>
      </c>
    </row>
    <row r="738" spans="1:43" s="12" customFormat="1">
      <c r="A738" s="13" t="s">
        <v>34</v>
      </c>
      <c r="B738" s="179">
        <v>2019</v>
      </c>
      <c r="C738" s="179">
        <v>10</v>
      </c>
      <c r="D738" s="39" t="str">
        <f t="shared" ref="D738:D801" si="141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31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32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42">IF(X738="","",X738*MAX(O738,N738))</f>
        <v>611500</v>
      </c>
      <c r="AA738" s="13">
        <v>1.095</v>
      </c>
      <c r="AB738" s="21">
        <f t="shared" si="140"/>
        <v>592559.73451327439</v>
      </c>
      <c r="AC738" s="185">
        <f t="shared" si="133"/>
        <v>52856.328318584077</v>
      </c>
      <c r="AD738" s="141">
        <v>8.9200000000000002E-2</v>
      </c>
      <c r="AE738" s="186">
        <f t="shared" si="134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35"/>
        <v>28647263.974455751</v>
      </c>
      <c r="AJ738" s="19">
        <f t="shared" si="136"/>
        <v>3219855.6912513459</v>
      </c>
      <c r="AK738" s="20">
        <f t="shared" si="137"/>
        <v>0.11239662168514358</v>
      </c>
      <c r="AL738" s="17"/>
      <c r="AM738" s="17"/>
      <c r="AN738" s="17"/>
      <c r="AO738" s="17"/>
      <c r="AP738" s="28" t="str">
        <f t="shared" si="138"/>
        <v>201910</v>
      </c>
      <c r="AQ738" s="28" t="str">
        <f t="shared" si="139"/>
        <v>201910RMB</v>
      </c>
    </row>
    <row r="739" spans="1:43" s="12" customFormat="1">
      <c r="A739" s="13" t="s">
        <v>34</v>
      </c>
      <c r="B739" s="179">
        <v>2019</v>
      </c>
      <c r="C739" s="179">
        <v>10</v>
      </c>
      <c r="D739" s="39" t="str">
        <f t="shared" si="141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31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32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42"/>
        <v>550000</v>
      </c>
      <c r="AA739" s="13">
        <v>1.095</v>
      </c>
      <c r="AB739" s="21">
        <f t="shared" si="140"/>
        <v>532964.60176991147</v>
      </c>
      <c r="AC739" s="185">
        <f t="shared" si="133"/>
        <v>54149.203539823</v>
      </c>
      <c r="AD739" s="141">
        <v>0.1016</v>
      </c>
      <c r="AE739" s="186">
        <f t="shared" si="134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35"/>
        <v>28647263.974455751</v>
      </c>
      <c r="AJ739" s="19">
        <f t="shared" si="136"/>
        <v>3219855.6912513459</v>
      </c>
      <c r="AK739" s="20">
        <f t="shared" si="137"/>
        <v>0.11239662168514358</v>
      </c>
      <c r="AL739" s="17"/>
      <c r="AM739" s="17"/>
      <c r="AN739" s="17"/>
      <c r="AO739" s="17"/>
      <c r="AP739" s="28" t="str">
        <f t="shared" si="138"/>
        <v>201910</v>
      </c>
      <c r="AQ739" s="28" t="str">
        <f t="shared" si="139"/>
        <v>201910RMB</v>
      </c>
    </row>
    <row r="740" spans="1:43" s="12" customFormat="1">
      <c r="A740" s="13" t="s">
        <v>34</v>
      </c>
      <c r="B740" s="179">
        <v>2019</v>
      </c>
      <c r="C740" s="179">
        <v>9</v>
      </c>
      <c r="D740" s="39" t="str">
        <f t="shared" si="141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31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32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42"/>
        <v>550000</v>
      </c>
      <c r="AA740" s="13">
        <v>1.095</v>
      </c>
      <c r="AB740" s="21">
        <f t="shared" si="140"/>
        <v>532964.60176991147</v>
      </c>
      <c r="AC740" s="185">
        <f t="shared" si="133"/>
        <v>55161.836283185832</v>
      </c>
      <c r="AD740" s="141">
        <v>0.10349999999999999</v>
      </c>
      <c r="AE740" s="186">
        <f t="shared" si="134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35"/>
        <v>28647263.974455751</v>
      </c>
      <c r="AJ740" s="19">
        <f t="shared" si="136"/>
        <v>3219855.6912513459</v>
      </c>
      <c r="AK740" s="20">
        <f t="shared" si="137"/>
        <v>0.11239662168514358</v>
      </c>
      <c r="AL740" s="17"/>
      <c r="AM740" s="17"/>
      <c r="AN740" s="17"/>
      <c r="AO740" s="17"/>
      <c r="AP740" s="28" t="str">
        <f t="shared" si="138"/>
        <v>201910</v>
      </c>
      <c r="AQ740" s="28" t="str">
        <f t="shared" si="139"/>
        <v>201910RMB</v>
      </c>
    </row>
    <row r="741" spans="1:43" s="12" customFormat="1">
      <c r="A741" s="13" t="s">
        <v>34</v>
      </c>
      <c r="B741" s="179">
        <v>2019</v>
      </c>
      <c r="C741" s="179">
        <v>9</v>
      </c>
      <c r="D741" s="39" t="str">
        <f t="shared" si="141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31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32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42"/>
        <v>944400</v>
      </c>
      <c r="AA741" s="13">
        <v>1.095</v>
      </c>
      <c r="AB741" s="21">
        <f t="shared" si="140"/>
        <v>915148.67256637174</v>
      </c>
      <c r="AC741" s="185">
        <f t="shared" si="133"/>
        <v>94717.887610619466</v>
      </c>
      <c r="AD741" s="141">
        <v>0.10349999999999999</v>
      </c>
      <c r="AE741" s="186">
        <f t="shared" si="134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35"/>
        <v>28647263.974455751</v>
      </c>
      <c r="AJ741" s="19">
        <f t="shared" si="136"/>
        <v>3219855.6912513459</v>
      </c>
      <c r="AK741" s="20">
        <f t="shared" si="137"/>
        <v>0.11239662168514358</v>
      </c>
      <c r="AL741" s="17"/>
      <c r="AM741" s="17"/>
      <c r="AN741" s="17"/>
      <c r="AO741" s="17"/>
      <c r="AP741" s="28" t="str">
        <f t="shared" si="138"/>
        <v>201910</v>
      </c>
      <c r="AQ741" s="28" t="str">
        <f t="shared" si="139"/>
        <v>201910RMB</v>
      </c>
    </row>
    <row r="742" spans="1:43" s="12" customFormat="1">
      <c r="A742" s="13" t="s">
        <v>34</v>
      </c>
      <c r="B742" s="179">
        <v>2019</v>
      </c>
      <c r="C742" s="179">
        <v>9</v>
      </c>
      <c r="D742" s="39" t="str">
        <f t="shared" si="141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31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32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42"/>
        <v>1380000</v>
      </c>
      <c r="AA742" s="13">
        <v>1.095</v>
      </c>
      <c r="AB742" s="21">
        <f t="shared" si="140"/>
        <v>1337256.6371681418</v>
      </c>
      <c r="AC742" s="185">
        <f t="shared" si="133"/>
        <v>129713.89380530975</v>
      </c>
      <c r="AD742" s="141">
        <v>9.7000000000000003E-2</v>
      </c>
      <c r="AE742" s="186">
        <f t="shared" si="134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35"/>
        <v>28647263.974455751</v>
      </c>
      <c r="AJ742" s="19">
        <f t="shared" si="136"/>
        <v>3219855.6912513459</v>
      </c>
      <c r="AK742" s="20">
        <f t="shared" si="137"/>
        <v>0.11239662168514358</v>
      </c>
      <c r="AL742" s="17"/>
      <c r="AM742" s="17"/>
      <c r="AN742" s="17"/>
      <c r="AO742" s="17"/>
      <c r="AP742" s="28" t="str">
        <f t="shared" si="138"/>
        <v>201910</v>
      </c>
      <c r="AQ742" s="28" t="str">
        <f t="shared" si="139"/>
        <v>201910RMB</v>
      </c>
    </row>
    <row r="743" spans="1:43" s="12" customFormat="1">
      <c r="A743" s="13" t="s">
        <v>34</v>
      </c>
      <c r="B743" s="179">
        <v>2019</v>
      </c>
      <c r="C743" s="179">
        <v>9</v>
      </c>
      <c r="D743" s="39" t="str">
        <f t="shared" si="141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31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32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42"/>
        <v>1300000</v>
      </c>
      <c r="AA743" s="13">
        <v>1.095</v>
      </c>
      <c r="AB743" s="21">
        <f t="shared" si="140"/>
        <v>1259734.5132743362</v>
      </c>
      <c r="AC743" s="185">
        <f t="shared" si="133"/>
        <v>157088.89380530972</v>
      </c>
      <c r="AD743" s="141">
        <v>0.12470000000000001</v>
      </c>
      <c r="AE743" s="186">
        <f t="shared" si="134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35"/>
        <v>28647263.974455751</v>
      </c>
      <c r="AJ743" s="19">
        <f t="shared" si="136"/>
        <v>3219855.6912513459</v>
      </c>
      <c r="AK743" s="20">
        <f t="shared" si="137"/>
        <v>0.11239662168514358</v>
      </c>
      <c r="AL743" s="17"/>
      <c r="AM743" s="17"/>
      <c r="AN743" s="17"/>
      <c r="AO743" s="17"/>
      <c r="AP743" s="28" t="str">
        <f t="shared" si="138"/>
        <v>201910</v>
      </c>
      <c r="AQ743" s="28" t="str">
        <f t="shared" si="139"/>
        <v>201910RMB</v>
      </c>
    </row>
    <row r="744" spans="1:43" s="12" customFormat="1">
      <c r="A744" s="13" t="s">
        <v>34</v>
      </c>
      <c r="B744" s="179">
        <v>2019</v>
      </c>
      <c r="C744" s="179">
        <v>9</v>
      </c>
      <c r="D744" s="39" t="str">
        <f t="shared" si="141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31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32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42"/>
        <v>1300000</v>
      </c>
      <c r="AA744" s="13">
        <v>1.095</v>
      </c>
      <c r="AB744" s="21">
        <f t="shared" si="140"/>
        <v>1259734.5132743362</v>
      </c>
      <c r="AC744" s="185">
        <f t="shared" si="133"/>
        <v>157088.89380530972</v>
      </c>
      <c r="AD744" s="141">
        <v>0.12470000000000001</v>
      </c>
      <c r="AE744" s="186">
        <f t="shared" si="134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35"/>
        <v>28647263.974455751</v>
      </c>
      <c r="AJ744" s="19">
        <f t="shared" si="136"/>
        <v>3219855.6912513459</v>
      </c>
      <c r="AK744" s="20">
        <f t="shared" si="137"/>
        <v>0.11239662168514358</v>
      </c>
      <c r="AL744" s="17"/>
      <c r="AM744" s="17"/>
      <c r="AN744" s="17"/>
      <c r="AO744" s="17"/>
      <c r="AP744" s="28" t="str">
        <f t="shared" si="138"/>
        <v>201910</v>
      </c>
      <c r="AQ744" s="28" t="str">
        <f t="shared" si="139"/>
        <v>201910RMB</v>
      </c>
    </row>
    <row r="745" spans="1:43" s="12" customFormat="1">
      <c r="A745" s="13" t="s">
        <v>34</v>
      </c>
      <c r="B745" s="179">
        <v>2019</v>
      </c>
      <c r="C745" s="179">
        <v>9</v>
      </c>
      <c r="D745" s="39" t="str">
        <f t="shared" si="141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31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32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42"/>
        <v>515000</v>
      </c>
      <c r="AA745" s="13">
        <v>1.095</v>
      </c>
      <c r="AB745" s="21">
        <f t="shared" si="140"/>
        <v>499048.67256637168</v>
      </c>
      <c r="AC745" s="185">
        <f t="shared" si="133"/>
        <v>63628.705752212387</v>
      </c>
      <c r="AD745" s="141">
        <v>0.1275</v>
      </c>
      <c r="AE745" s="186">
        <f t="shared" si="134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35"/>
        <v>28647263.974455751</v>
      </c>
      <c r="AJ745" s="19">
        <f t="shared" si="136"/>
        <v>3219855.6912513459</v>
      </c>
      <c r="AK745" s="20">
        <f t="shared" si="137"/>
        <v>0.11239662168514358</v>
      </c>
      <c r="AL745" s="17"/>
      <c r="AM745" s="17"/>
      <c r="AN745" s="17"/>
      <c r="AO745" s="17"/>
      <c r="AP745" s="28" t="str">
        <f t="shared" si="138"/>
        <v>201910</v>
      </c>
      <c r="AQ745" s="28" t="str">
        <f t="shared" si="139"/>
        <v>201910RMB</v>
      </c>
    </row>
    <row r="746" spans="1:43" s="12" customFormat="1">
      <c r="A746" s="13" t="s">
        <v>34</v>
      </c>
      <c r="B746" s="179">
        <v>2019</v>
      </c>
      <c r="C746" s="179">
        <v>9</v>
      </c>
      <c r="D746" s="39" t="str">
        <f t="shared" si="141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31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32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42"/>
        <v>880000</v>
      </c>
      <c r="AA746" s="13">
        <v>1.095</v>
      </c>
      <c r="AB746" s="21">
        <f t="shared" si="140"/>
        <v>852743.36283185857</v>
      </c>
      <c r="AC746" s="185">
        <f t="shared" si="133"/>
        <v>100453.16814159293</v>
      </c>
      <c r="AD746" s="141">
        <v>0.1178</v>
      </c>
      <c r="AE746" s="186">
        <f t="shared" si="134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35"/>
        <v>28647263.974455751</v>
      </c>
      <c r="AJ746" s="19">
        <f t="shared" si="136"/>
        <v>3219855.6912513459</v>
      </c>
      <c r="AK746" s="20">
        <f t="shared" si="137"/>
        <v>0.11239662168514358</v>
      </c>
      <c r="AL746" s="17"/>
      <c r="AM746" s="17"/>
      <c r="AN746" s="17"/>
      <c r="AO746" s="17"/>
      <c r="AP746" s="28" t="str">
        <f t="shared" si="138"/>
        <v>201910</v>
      </c>
      <c r="AQ746" s="28" t="str">
        <f t="shared" si="139"/>
        <v>201910RMB</v>
      </c>
    </row>
    <row r="747" spans="1:43" s="12" customFormat="1">
      <c r="A747" s="13" t="s">
        <v>34</v>
      </c>
      <c r="B747" s="179">
        <v>2019</v>
      </c>
      <c r="C747" s="179">
        <v>9</v>
      </c>
      <c r="D747" s="39" t="str">
        <f t="shared" si="141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31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32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42"/>
        <v>600000</v>
      </c>
      <c r="AA747" s="13">
        <v>1.095</v>
      </c>
      <c r="AB747" s="21">
        <f t="shared" si="140"/>
        <v>581415.92920353985</v>
      </c>
      <c r="AC747" s="185">
        <f t="shared" si="133"/>
        <v>68490.796460176993</v>
      </c>
      <c r="AD747" s="141">
        <v>0.1178</v>
      </c>
      <c r="AE747" s="186">
        <f t="shared" si="134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35"/>
        <v>28647263.974455751</v>
      </c>
      <c r="AJ747" s="19">
        <f t="shared" si="136"/>
        <v>3219855.6912513459</v>
      </c>
      <c r="AK747" s="20">
        <f t="shared" si="137"/>
        <v>0.11239662168514358</v>
      </c>
      <c r="AL747" s="17"/>
      <c r="AM747" s="17"/>
      <c r="AN747" s="17"/>
      <c r="AO747" s="17"/>
      <c r="AP747" s="28" t="str">
        <f t="shared" si="138"/>
        <v>201910</v>
      </c>
      <c r="AQ747" s="28" t="str">
        <f t="shared" si="139"/>
        <v>201910RMB</v>
      </c>
    </row>
    <row r="748" spans="1:43" s="12" customFormat="1">
      <c r="A748" s="13" t="s">
        <v>34</v>
      </c>
      <c r="B748" s="179">
        <v>2019</v>
      </c>
      <c r="C748" s="179">
        <v>9</v>
      </c>
      <c r="D748" s="39" t="str">
        <f t="shared" si="141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31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32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42"/>
        <v>560000</v>
      </c>
      <c r="AA748" s="13">
        <v>1.095</v>
      </c>
      <c r="AB748" s="21">
        <f t="shared" si="140"/>
        <v>542654.8672566372</v>
      </c>
      <c r="AC748" s="185">
        <f t="shared" si="133"/>
        <v>64521.663716814168</v>
      </c>
      <c r="AD748" s="141">
        <v>0.11890000000000001</v>
      </c>
      <c r="AE748" s="186">
        <f t="shared" si="134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35"/>
        <v>28647263.974455751</v>
      </c>
      <c r="AJ748" s="19">
        <f t="shared" si="136"/>
        <v>3219855.6912513459</v>
      </c>
      <c r="AK748" s="20">
        <f t="shared" si="137"/>
        <v>0.11239662168514358</v>
      </c>
      <c r="AL748" s="17"/>
      <c r="AM748" s="17"/>
      <c r="AN748" s="17"/>
      <c r="AO748" s="17"/>
      <c r="AP748" s="28" t="str">
        <f t="shared" si="138"/>
        <v>201910</v>
      </c>
      <c r="AQ748" s="28" t="str">
        <f t="shared" si="139"/>
        <v>201910RMB</v>
      </c>
    </row>
    <row r="749" spans="1:43" s="12" customFormat="1">
      <c r="A749" s="13" t="s">
        <v>34</v>
      </c>
      <c r="B749" s="179">
        <v>2019</v>
      </c>
      <c r="C749" s="179">
        <v>9</v>
      </c>
      <c r="D749" s="39" t="str">
        <f t="shared" si="141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31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32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42"/>
        <v>1000000</v>
      </c>
      <c r="AA749" s="13">
        <v>1.095</v>
      </c>
      <c r="AB749" s="21">
        <f t="shared" si="140"/>
        <v>969026.54867256642</v>
      </c>
      <c r="AC749" s="185">
        <f t="shared" si="133"/>
        <v>79557.079646017708</v>
      </c>
      <c r="AD749" s="141">
        <v>8.2100000000000006E-2</v>
      </c>
      <c r="AE749" s="186">
        <f t="shared" si="134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35"/>
        <v>28647263.974455751</v>
      </c>
      <c r="AJ749" s="19">
        <f t="shared" si="136"/>
        <v>3219855.6912513459</v>
      </c>
      <c r="AK749" s="20">
        <f t="shared" si="137"/>
        <v>0.11239662168514358</v>
      </c>
      <c r="AL749" s="17"/>
      <c r="AM749" s="17"/>
      <c r="AN749" s="17"/>
      <c r="AO749" s="17"/>
      <c r="AP749" s="28" t="str">
        <f t="shared" si="138"/>
        <v>201910</v>
      </c>
      <c r="AQ749" s="28" t="str">
        <f t="shared" si="139"/>
        <v>201910RMB</v>
      </c>
    </row>
    <row r="750" spans="1:43" s="12" customFormat="1">
      <c r="A750" s="13" t="s">
        <v>34</v>
      </c>
      <c r="B750" s="179">
        <v>2019</v>
      </c>
      <c r="C750" s="179">
        <v>9</v>
      </c>
      <c r="D750" s="39" t="str">
        <f t="shared" si="141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31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32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42"/>
        <v>1000000</v>
      </c>
      <c r="AA750" s="13">
        <v>1.095</v>
      </c>
      <c r="AB750" s="21">
        <f t="shared" si="140"/>
        <v>969026.54867256642</v>
      </c>
      <c r="AC750" s="185">
        <f t="shared" si="133"/>
        <v>79557.079646017708</v>
      </c>
      <c r="AD750" s="141">
        <v>8.2100000000000006E-2</v>
      </c>
      <c r="AE750" s="186">
        <f t="shared" si="134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35"/>
        <v>28647263.974455751</v>
      </c>
      <c r="AJ750" s="19">
        <f t="shared" si="136"/>
        <v>3219855.6912513459</v>
      </c>
      <c r="AK750" s="20">
        <f t="shared" si="137"/>
        <v>0.11239662168514358</v>
      </c>
      <c r="AL750" s="17"/>
      <c r="AM750" s="17"/>
      <c r="AN750" s="17"/>
      <c r="AO750" s="17"/>
      <c r="AP750" s="28" t="str">
        <f t="shared" si="138"/>
        <v>201910</v>
      </c>
      <c r="AQ750" s="28" t="str">
        <f t="shared" si="139"/>
        <v>201910RMB</v>
      </c>
    </row>
    <row r="751" spans="1:43" s="12" customFormat="1">
      <c r="A751" s="13" t="s">
        <v>34</v>
      </c>
      <c r="B751" s="179">
        <v>2019</v>
      </c>
      <c r="C751" s="179">
        <v>9</v>
      </c>
      <c r="D751" s="39" t="str">
        <f t="shared" si="141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31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32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42"/>
        <v>975000</v>
      </c>
      <c r="AA751" s="13">
        <v>1.095</v>
      </c>
      <c r="AB751" s="21">
        <f t="shared" si="140"/>
        <v>944800.88495575229</v>
      </c>
      <c r="AC751" s="185">
        <f t="shared" si="133"/>
        <v>77568.15265486727</v>
      </c>
      <c r="AD751" s="141">
        <v>8.2100000000000006E-2</v>
      </c>
      <c r="AE751" s="186">
        <f t="shared" si="134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35"/>
        <v>28647263.974455751</v>
      </c>
      <c r="AJ751" s="19">
        <f t="shared" si="136"/>
        <v>3219855.6912513459</v>
      </c>
      <c r="AK751" s="20">
        <f t="shared" si="137"/>
        <v>0.11239662168514358</v>
      </c>
      <c r="AL751" s="17"/>
      <c r="AM751" s="17"/>
      <c r="AN751" s="17"/>
      <c r="AO751" s="17"/>
      <c r="AP751" s="28" t="str">
        <f t="shared" si="138"/>
        <v>201910</v>
      </c>
      <c r="AQ751" s="28" t="str">
        <f t="shared" si="139"/>
        <v>201910RMB</v>
      </c>
    </row>
    <row r="752" spans="1:43" s="12" customFormat="1">
      <c r="A752" s="13" t="s">
        <v>34</v>
      </c>
      <c r="B752" s="179">
        <v>2019</v>
      </c>
      <c r="C752" s="179">
        <v>9</v>
      </c>
      <c r="D752" s="39" t="str">
        <f t="shared" si="141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31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32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42"/>
        <v>672500</v>
      </c>
      <c r="AA752" s="13">
        <v>1.095</v>
      </c>
      <c r="AB752" s="21">
        <f t="shared" si="140"/>
        <v>651670.35398230085</v>
      </c>
      <c r="AC752" s="185">
        <f t="shared" si="133"/>
        <v>65492.870575221241</v>
      </c>
      <c r="AD752" s="141">
        <v>0.10050000000000001</v>
      </c>
      <c r="AE752" s="186">
        <f t="shared" si="134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35"/>
        <v>28647263.974455751</v>
      </c>
      <c r="AJ752" s="19">
        <f t="shared" si="136"/>
        <v>3219855.6912513459</v>
      </c>
      <c r="AK752" s="20">
        <f t="shared" si="137"/>
        <v>0.11239662168514358</v>
      </c>
      <c r="AL752" s="17"/>
      <c r="AM752" s="17"/>
      <c r="AN752" s="17"/>
      <c r="AO752" s="17"/>
      <c r="AP752" s="28" t="str">
        <f t="shared" si="138"/>
        <v>201910</v>
      </c>
      <c r="AQ752" s="28" t="str">
        <f t="shared" si="139"/>
        <v>201910RMB</v>
      </c>
    </row>
    <row r="753" spans="1:43" s="12" customFormat="1">
      <c r="A753" s="13" t="s">
        <v>34</v>
      </c>
      <c r="B753" s="179">
        <v>2019</v>
      </c>
      <c r="C753" s="179">
        <v>9</v>
      </c>
      <c r="D753" s="39" t="str">
        <f t="shared" si="141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31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32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42"/>
        <v>970000</v>
      </c>
      <c r="AA753" s="13">
        <v>1.095</v>
      </c>
      <c r="AB753" s="21">
        <f t="shared" si="140"/>
        <v>939955.75221238937</v>
      </c>
      <c r="AC753" s="185">
        <f t="shared" si="133"/>
        <v>69744.716814159299</v>
      </c>
      <c r="AD753" s="141">
        <v>7.4200000000000002E-2</v>
      </c>
      <c r="AE753" s="186">
        <f t="shared" si="134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35"/>
        <v>28647263.974455751</v>
      </c>
      <c r="AJ753" s="19">
        <f t="shared" si="136"/>
        <v>3219855.6912513459</v>
      </c>
      <c r="AK753" s="20">
        <f t="shared" si="137"/>
        <v>0.11239662168514358</v>
      </c>
      <c r="AL753" s="17"/>
      <c r="AM753" s="17"/>
      <c r="AN753" s="17"/>
      <c r="AO753" s="17"/>
      <c r="AP753" s="28" t="str">
        <f t="shared" si="138"/>
        <v>201910</v>
      </c>
      <c r="AQ753" s="28" t="str">
        <f t="shared" si="139"/>
        <v>201910RMB</v>
      </c>
    </row>
    <row r="754" spans="1:43" s="12" customFormat="1">
      <c r="A754" s="13" t="s">
        <v>34</v>
      </c>
      <c r="B754" s="179">
        <v>2019</v>
      </c>
      <c r="C754" s="179">
        <v>8</v>
      </c>
      <c r="D754" s="39" t="str">
        <f t="shared" si="141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31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32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42"/>
        <v>900000</v>
      </c>
      <c r="AA754" s="13">
        <v>1.095</v>
      </c>
      <c r="AB754" s="21">
        <f t="shared" si="140"/>
        <v>872123.89380530978</v>
      </c>
      <c r="AC754" s="185">
        <f t="shared" si="133"/>
        <v>92968.407079646029</v>
      </c>
      <c r="AD754" s="141">
        <v>0.1066</v>
      </c>
      <c r="AE754" s="186">
        <f t="shared" si="134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35"/>
        <v>37599388.802345127</v>
      </c>
      <c r="AJ754" s="19">
        <f t="shared" si="136"/>
        <v>4866784.3630338367</v>
      </c>
      <c r="AK754" s="20">
        <f t="shared" si="137"/>
        <v>0.12943785838163116</v>
      </c>
      <c r="AL754" s="17"/>
      <c r="AM754" s="17"/>
      <c r="AN754" s="17"/>
      <c r="AO754" s="17"/>
      <c r="AP754" s="28" t="str">
        <f t="shared" si="138"/>
        <v>20199</v>
      </c>
      <c r="AQ754" s="28" t="str">
        <f t="shared" si="139"/>
        <v>20199RMB</v>
      </c>
    </row>
    <row r="755" spans="1:43" s="12" customFormat="1">
      <c r="A755" s="13" t="s">
        <v>34</v>
      </c>
      <c r="B755" s="179">
        <v>2019</v>
      </c>
      <c r="C755" s="179">
        <v>8</v>
      </c>
      <c r="D755" s="39" t="str">
        <f t="shared" si="141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31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32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42"/>
        <v>900000</v>
      </c>
      <c r="AA755" s="13">
        <v>1.095</v>
      </c>
      <c r="AB755" s="21">
        <f t="shared" si="140"/>
        <v>872123.89380530978</v>
      </c>
      <c r="AC755" s="185">
        <f t="shared" si="133"/>
        <v>92968.407079646029</v>
      </c>
      <c r="AD755" s="141">
        <v>0.1066</v>
      </c>
      <c r="AE755" s="186">
        <f t="shared" si="134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35"/>
        <v>37599388.802345127</v>
      </c>
      <c r="AJ755" s="19">
        <f t="shared" si="136"/>
        <v>4866784.3630338367</v>
      </c>
      <c r="AK755" s="20">
        <f t="shared" si="137"/>
        <v>0.12943785838163116</v>
      </c>
      <c r="AL755" s="17"/>
      <c r="AM755" s="17"/>
      <c r="AN755" s="17"/>
      <c r="AO755" s="17"/>
      <c r="AP755" s="28" t="str">
        <f t="shared" si="138"/>
        <v>20199</v>
      </c>
      <c r="AQ755" s="28" t="str">
        <f t="shared" si="139"/>
        <v>20199RMB</v>
      </c>
    </row>
    <row r="756" spans="1:43" s="12" customFormat="1">
      <c r="A756" s="13" t="s">
        <v>34</v>
      </c>
      <c r="B756" s="179">
        <v>2019</v>
      </c>
      <c r="C756" s="179">
        <v>8</v>
      </c>
      <c r="D756" s="39" t="str">
        <f t="shared" si="141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31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32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42"/>
        <v>750000</v>
      </c>
      <c r="AA756" s="13">
        <v>1.095</v>
      </c>
      <c r="AB756" s="21">
        <f t="shared" si="140"/>
        <v>726769.91150442488</v>
      </c>
      <c r="AC756" s="185">
        <f t="shared" si="133"/>
        <v>77473.672566371693</v>
      </c>
      <c r="AD756" s="141">
        <v>0.1066</v>
      </c>
      <c r="AE756" s="186">
        <f t="shared" si="134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35"/>
        <v>37599388.802345127</v>
      </c>
      <c r="AJ756" s="19">
        <f t="shared" si="136"/>
        <v>4866784.3630338367</v>
      </c>
      <c r="AK756" s="20">
        <f t="shared" si="137"/>
        <v>0.12943785838163116</v>
      </c>
      <c r="AL756" s="17"/>
      <c r="AM756" s="17"/>
      <c r="AN756" s="17"/>
      <c r="AO756" s="17"/>
      <c r="AP756" s="28" t="str">
        <f t="shared" si="138"/>
        <v>20199</v>
      </c>
      <c r="AQ756" s="28" t="str">
        <f t="shared" si="139"/>
        <v>20199RMB</v>
      </c>
    </row>
    <row r="757" spans="1:43" s="12" customFormat="1">
      <c r="A757" s="13" t="s">
        <v>34</v>
      </c>
      <c r="B757" s="179">
        <v>2019</v>
      </c>
      <c r="C757" s="179">
        <v>8</v>
      </c>
      <c r="D757" s="39" t="str">
        <f t="shared" si="141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31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32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42"/>
        <v>540000</v>
      </c>
      <c r="AA757" s="13">
        <v>1.095</v>
      </c>
      <c r="AB757" s="21">
        <f t="shared" si="140"/>
        <v>523274.33628318593</v>
      </c>
      <c r="AC757" s="185">
        <f t="shared" si="133"/>
        <v>70537.38053097346</v>
      </c>
      <c r="AD757" s="141">
        <v>0.1348</v>
      </c>
      <c r="AE757" s="186">
        <f t="shared" si="134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35"/>
        <v>37599388.802345127</v>
      </c>
      <c r="AJ757" s="19">
        <f t="shared" si="136"/>
        <v>4866784.3630338367</v>
      </c>
      <c r="AK757" s="20">
        <f t="shared" si="137"/>
        <v>0.12943785838163116</v>
      </c>
      <c r="AL757" s="17"/>
      <c r="AM757" s="17"/>
      <c r="AN757" s="17"/>
      <c r="AO757" s="17"/>
      <c r="AP757" s="28" t="str">
        <f t="shared" si="138"/>
        <v>20199</v>
      </c>
      <c r="AQ757" s="28" t="str">
        <f t="shared" si="139"/>
        <v>20199RMB</v>
      </c>
    </row>
    <row r="758" spans="1:43" s="12" customFormat="1">
      <c r="A758" s="13" t="s">
        <v>34</v>
      </c>
      <c r="B758" s="179">
        <v>2019</v>
      </c>
      <c r="C758" s="179">
        <v>8</v>
      </c>
      <c r="D758" s="39" t="str">
        <f t="shared" si="141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31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32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42"/>
        <v>550000</v>
      </c>
      <c r="AA758" s="13">
        <v>1.095</v>
      </c>
      <c r="AB758" s="21">
        <f t="shared" si="140"/>
        <v>532964.60176991147</v>
      </c>
      <c r="AC758" s="185">
        <f t="shared" si="133"/>
        <v>54415.685840707956</v>
      </c>
      <c r="AD758" s="141">
        <v>0.1021</v>
      </c>
      <c r="AE758" s="186">
        <f t="shared" si="134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35"/>
        <v>37599388.802345127</v>
      </c>
      <c r="AJ758" s="19">
        <f t="shared" si="136"/>
        <v>4866784.3630338367</v>
      </c>
      <c r="AK758" s="20">
        <f t="shared" si="137"/>
        <v>0.12943785838163116</v>
      </c>
      <c r="AL758" s="17"/>
      <c r="AM758" s="17"/>
      <c r="AN758" s="17"/>
      <c r="AO758" s="17"/>
      <c r="AP758" s="28" t="str">
        <f t="shared" si="138"/>
        <v>20199</v>
      </c>
      <c r="AQ758" s="28" t="str">
        <f t="shared" si="139"/>
        <v>20199RMB</v>
      </c>
    </row>
    <row r="759" spans="1:43" s="12" customFormat="1">
      <c r="A759" s="13" t="s">
        <v>34</v>
      </c>
      <c r="B759" s="179">
        <v>2019</v>
      </c>
      <c r="C759" s="179">
        <v>8</v>
      </c>
      <c r="D759" s="39" t="str">
        <f t="shared" si="141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31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32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42"/>
        <v>993333.33</v>
      </c>
      <c r="AA759" s="13">
        <v>1.095</v>
      </c>
      <c r="AB759" s="21">
        <f t="shared" si="140"/>
        <v>962566.36845132743</v>
      </c>
      <c r="AC759" s="185">
        <f t="shared" si="133"/>
        <v>106556.09698756195</v>
      </c>
      <c r="AD759" s="141">
        <v>0.11070000000000001</v>
      </c>
      <c r="AE759" s="186">
        <f t="shared" si="134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35"/>
        <v>37599388.802345127</v>
      </c>
      <c r="AJ759" s="19">
        <f t="shared" si="136"/>
        <v>4866784.3630338367</v>
      </c>
      <c r="AK759" s="20">
        <f t="shared" si="137"/>
        <v>0.12943785838163116</v>
      </c>
      <c r="AL759" s="17"/>
      <c r="AM759" s="17"/>
      <c r="AN759" s="17"/>
      <c r="AO759" s="17"/>
      <c r="AP759" s="28" t="str">
        <f t="shared" si="138"/>
        <v>20199</v>
      </c>
      <c r="AQ759" s="28" t="str">
        <f t="shared" si="139"/>
        <v>20199RMB</v>
      </c>
    </row>
    <row r="760" spans="1:43" s="12" customFormat="1">
      <c r="A760" s="13" t="s">
        <v>34</v>
      </c>
      <c r="B760" s="179">
        <v>2019</v>
      </c>
      <c r="C760" s="179">
        <v>8</v>
      </c>
      <c r="D760" s="39" t="str">
        <f t="shared" si="141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31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32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42"/>
        <v>993333.33</v>
      </c>
      <c r="AA760" s="13">
        <v>1.095</v>
      </c>
      <c r="AB760" s="21">
        <f t="shared" si="140"/>
        <v>962566.36845132743</v>
      </c>
      <c r="AC760" s="185">
        <f t="shared" si="133"/>
        <v>106556.09698756195</v>
      </c>
      <c r="AD760" s="141">
        <v>0.11070000000000001</v>
      </c>
      <c r="AE760" s="186">
        <f t="shared" si="134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35"/>
        <v>37599388.802345127</v>
      </c>
      <c r="AJ760" s="19">
        <f t="shared" si="136"/>
        <v>4866784.3630338367</v>
      </c>
      <c r="AK760" s="20">
        <f t="shared" si="137"/>
        <v>0.12943785838163116</v>
      </c>
      <c r="AL760" s="17"/>
      <c r="AM760" s="17"/>
      <c r="AN760" s="17"/>
      <c r="AO760" s="17"/>
      <c r="AP760" s="28" t="str">
        <f t="shared" si="138"/>
        <v>20199</v>
      </c>
      <c r="AQ760" s="28" t="str">
        <f t="shared" si="139"/>
        <v>20199RMB</v>
      </c>
    </row>
    <row r="761" spans="1:43" s="12" customFormat="1">
      <c r="A761" s="13" t="s">
        <v>34</v>
      </c>
      <c r="B761" s="179">
        <v>2019</v>
      </c>
      <c r="C761" s="179">
        <v>8</v>
      </c>
      <c r="D761" s="39" t="str">
        <f t="shared" si="141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31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32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42"/>
        <v>993333.33</v>
      </c>
      <c r="AA761" s="13">
        <v>1.095</v>
      </c>
      <c r="AB761" s="21">
        <f t="shared" si="140"/>
        <v>962566.36845132743</v>
      </c>
      <c r="AC761" s="185">
        <f t="shared" si="133"/>
        <v>106556.09698756195</v>
      </c>
      <c r="AD761" s="141">
        <v>0.11070000000000001</v>
      </c>
      <c r="AE761" s="186">
        <f t="shared" si="134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35"/>
        <v>37599388.802345127</v>
      </c>
      <c r="AJ761" s="19">
        <f t="shared" si="136"/>
        <v>4866784.3630338367</v>
      </c>
      <c r="AK761" s="20">
        <f t="shared" si="137"/>
        <v>0.12943785838163116</v>
      </c>
      <c r="AL761" s="17"/>
      <c r="AM761" s="17"/>
      <c r="AN761" s="17"/>
      <c r="AO761" s="17"/>
      <c r="AP761" s="28" t="str">
        <f t="shared" si="138"/>
        <v>20199</v>
      </c>
      <c r="AQ761" s="28" t="str">
        <f t="shared" si="139"/>
        <v>20199RMB</v>
      </c>
    </row>
    <row r="762" spans="1:43" s="12" customFormat="1">
      <c r="A762" s="13" t="s">
        <v>34</v>
      </c>
      <c r="B762" s="179">
        <v>2019</v>
      </c>
      <c r="C762" s="179">
        <v>8</v>
      </c>
      <c r="D762" s="39" t="str">
        <f t="shared" si="141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31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32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42"/>
        <v>650000</v>
      </c>
      <c r="AA762" s="13">
        <v>1.095</v>
      </c>
      <c r="AB762" s="21">
        <f t="shared" si="140"/>
        <v>629867.25663716812</v>
      </c>
      <c r="AC762" s="185">
        <f t="shared" si="133"/>
        <v>69726.305309734511</v>
      </c>
      <c r="AD762" s="141">
        <v>0.11070000000000001</v>
      </c>
      <c r="AE762" s="186">
        <f t="shared" si="134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35"/>
        <v>37599388.802345127</v>
      </c>
      <c r="AJ762" s="19">
        <f t="shared" si="136"/>
        <v>4866784.3630338367</v>
      </c>
      <c r="AK762" s="20">
        <f t="shared" si="137"/>
        <v>0.12943785838163116</v>
      </c>
      <c r="AL762" s="17"/>
      <c r="AM762" s="17"/>
      <c r="AN762" s="17"/>
      <c r="AO762" s="17"/>
      <c r="AP762" s="28" t="str">
        <f t="shared" si="138"/>
        <v>20199</v>
      </c>
      <c r="AQ762" s="28" t="str">
        <f t="shared" si="139"/>
        <v>20199RMB</v>
      </c>
    </row>
    <row r="763" spans="1:43" s="12" customFormat="1">
      <c r="A763" s="13" t="s">
        <v>34</v>
      </c>
      <c r="B763" s="179">
        <v>2019</v>
      </c>
      <c r="C763" s="179">
        <v>8</v>
      </c>
      <c r="D763" s="39" t="str">
        <f t="shared" si="141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31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32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42"/>
        <v>650000</v>
      </c>
      <c r="AA763" s="13">
        <v>1.095</v>
      </c>
      <c r="AB763" s="21">
        <f t="shared" si="140"/>
        <v>629867.25663716812</v>
      </c>
      <c r="AC763" s="185">
        <f t="shared" si="133"/>
        <v>69726.305309734511</v>
      </c>
      <c r="AD763" s="141">
        <v>0.11070000000000001</v>
      </c>
      <c r="AE763" s="186">
        <f t="shared" si="134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35"/>
        <v>37599388.802345127</v>
      </c>
      <c r="AJ763" s="19">
        <f t="shared" si="136"/>
        <v>4866784.3630338367</v>
      </c>
      <c r="AK763" s="20">
        <f t="shared" si="137"/>
        <v>0.12943785838163116</v>
      </c>
      <c r="AL763" s="17"/>
      <c r="AM763" s="17"/>
      <c r="AN763" s="17"/>
      <c r="AO763" s="17"/>
      <c r="AP763" s="28" t="str">
        <f t="shared" si="138"/>
        <v>20199</v>
      </c>
      <c r="AQ763" s="28" t="str">
        <f t="shared" si="139"/>
        <v>20199RMB</v>
      </c>
    </row>
    <row r="764" spans="1:43" s="12" customFormat="1">
      <c r="A764" s="13" t="s">
        <v>34</v>
      </c>
      <c r="B764" s="179">
        <v>2019</v>
      </c>
      <c r="C764" s="179">
        <v>8</v>
      </c>
      <c r="D764" s="39" t="str">
        <f t="shared" si="141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31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32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42"/>
        <v>650000</v>
      </c>
      <c r="AA764" s="13">
        <v>1.095</v>
      </c>
      <c r="AB764" s="21">
        <f t="shared" si="140"/>
        <v>629867.25663716812</v>
      </c>
      <c r="AC764" s="185">
        <f t="shared" si="133"/>
        <v>69726.305309734511</v>
      </c>
      <c r="AD764" s="141">
        <v>0.11070000000000001</v>
      </c>
      <c r="AE764" s="186">
        <f t="shared" si="134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35"/>
        <v>37599388.802345127</v>
      </c>
      <c r="AJ764" s="19">
        <f t="shared" si="136"/>
        <v>4866784.3630338367</v>
      </c>
      <c r="AK764" s="20">
        <f t="shared" si="137"/>
        <v>0.12943785838163116</v>
      </c>
      <c r="AL764" s="17"/>
      <c r="AM764" s="17"/>
      <c r="AN764" s="17"/>
      <c r="AO764" s="17"/>
      <c r="AP764" s="28" t="str">
        <f t="shared" si="138"/>
        <v>20199</v>
      </c>
      <c r="AQ764" s="28" t="str">
        <f t="shared" si="139"/>
        <v>20199RMB</v>
      </c>
    </row>
    <row r="765" spans="1:43" s="12" customFormat="1">
      <c r="A765" s="13" t="s">
        <v>34</v>
      </c>
      <c r="B765" s="179">
        <v>2019</v>
      </c>
      <c r="C765" s="179">
        <v>8</v>
      </c>
      <c r="D765" s="39" t="str">
        <f t="shared" si="141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31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32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42"/>
        <v>650000</v>
      </c>
      <c r="AA765" s="13">
        <v>1.095</v>
      </c>
      <c r="AB765" s="21">
        <f t="shared" si="140"/>
        <v>629867.25663716812</v>
      </c>
      <c r="AC765" s="185">
        <f t="shared" si="133"/>
        <v>69726.305309734511</v>
      </c>
      <c r="AD765" s="141">
        <v>0.11070000000000001</v>
      </c>
      <c r="AE765" s="186">
        <f t="shared" si="134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35"/>
        <v>37599388.802345127</v>
      </c>
      <c r="AJ765" s="19">
        <f t="shared" si="136"/>
        <v>4866784.3630338367</v>
      </c>
      <c r="AK765" s="20">
        <f t="shared" si="137"/>
        <v>0.12943785838163116</v>
      </c>
      <c r="AL765" s="17"/>
      <c r="AM765" s="17"/>
      <c r="AN765" s="17"/>
      <c r="AO765" s="17"/>
      <c r="AP765" s="28" t="str">
        <f t="shared" si="138"/>
        <v>20199</v>
      </c>
      <c r="AQ765" s="28" t="str">
        <f t="shared" si="139"/>
        <v>20199RMB</v>
      </c>
    </row>
    <row r="766" spans="1:43" s="12" customFormat="1">
      <c r="A766" s="13" t="s">
        <v>34</v>
      </c>
      <c r="B766" s="179">
        <v>2019</v>
      </c>
      <c r="C766" s="179">
        <v>8</v>
      </c>
      <c r="D766" s="39" t="str">
        <f t="shared" si="141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31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32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42"/>
        <v>650000</v>
      </c>
      <c r="AA766" s="13">
        <v>1.095</v>
      </c>
      <c r="AB766" s="21">
        <f t="shared" si="140"/>
        <v>629867.25663716812</v>
      </c>
      <c r="AC766" s="185">
        <f t="shared" si="133"/>
        <v>69726.305309734511</v>
      </c>
      <c r="AD766" s="141">
        <v>0.11070000000000001</v>
      </c>
      <c r="AE766" s="186">
        <f t="shared" si="134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35"/>
        <v>37599388.802345127</v>
      </c>
      <c r="AJ766" s="19">
        <f t="shared" si="136"/>
        <v>4866784.3630338367</v>
      </c>
      <c r="AK766" s="20">
        <f t="shared" si="137"/>
        <v>0.12943785838163116</v>
      </c>
      <c r="AL766" s="17"/>
      <c r="AM766" s="17"/>
      <c r="AN766" s="17"/>
      <c r="AO766" s="17"/>
      <c r="AP766" s="28" t="str">
        <f t="shared" si="138"/>
        <v>20199</v>
      </c>
      <c r="AQ766" s="28" t="str">
        <f t="shared" si="139"/>
        <v>20199RMB</v>
      </c>
    </row>
    <row r="767" spans="1:43" s="12" customFormat="1">
      <c r="A767" s="13" t="s">
        <v>34</v>
      </c>
      <c r="B767" s="179">
        <v>2019</v>
      </c>
      <c r="C767" s="179">
        <v>8</v>
      </c>
      <c r="D767" s="39" t="str">
        <f t="shared" si="141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31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32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42"/>
        <v>590000</v>
      </c>
      <c r="AA767" s="13">
        <v>1.095</v>
      </c>
      <c r="AB767" s="21">
        <f t="shared" si="140"/>
        <v>571725.66371681425</v>
      </c>
      <c r="AC767" s="185">
        <f t="shared" si="133"/>
        <v>91476.106194690277</v>
      </c>
      <c r="AD767" s="141">
        <v>0.16</v>
      </c>
      <c r="AE767" s="186">
        <f t="shared" si="134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35"/>
        <v>37599388.802345127</v>
      </c>
      <c r="AJ767" s="19">
        <f t="shared" si="136"/>
        <v>4866784.3630338367</v>
      </c>
      <c r="AK767" s="20">
        <f t="shared" si="137"/>
        <v>0.12943785838163116</v>
      </c>
      <c r="AL767" s="17"/>
      <c r="AM767" s="17"/>
      <c r="AN767" s="17"/>
      <c r="AO767" s="17"/>
      <c r="AP767" s="28" t="str">
        <f t="shared" si="138"/>
        <v>20199</v>
      </c>
      <c r="AQ767" s="28" t="str">
        <f t="shared" si="139"/>
        <v>20199RMB</v>
      </c>
    </row>
    <row r="768" spans="1:43" s="12" customFormat="1">
      <c r="A768" s="13" t="s">
        <v>34</v>
      </c>
      <c r="B768" s="179">
        <v>2019</v>
      </c>
      <c r="C768" s="179">
        <v>8</v>
      </c>
      <c r="D768" s="39" t="str">
        <f t="shared" si="141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31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32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42"/>
        <v>750000</v>
      </c>
      <c r="AA768" s="13">
        <v>1.095</v>
      </c>
      <c r="AB768" s="21">
        <f t="shared" si="140"/>
        <v>726769.91150442488</v>
      </c>
      <c r="AC768" s="185">
        <f t="shared" si="133"/>
        <v>163305.19911504429</v>
      </c>
      <c r="AD768" s="141">
        <v>0.22470000000000001</v>
      </c>
      <c r="AE768" s="186">
        <f t="shared" si="134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35"/>
        <v>37599388.802345127</v>
      </c>
      <c r="AJ768" s="19">
        <f t="shared" si="136"/>
        <v>4866784.3630338367</v>
      </c>
      <c r="AK768" s="20">
        <f t="shared" si="137"/>
        <v>0.12943785838163116</v>
      </c>
      <c r="AL768" s="17"/>
      <c r="AM768" s="17"/>
      <c r="AN768" s="17"/>
      <c r="AO768" s="17"/>
      <c r="AP768" s="28" t="str">
        <f t="shared" si="138"/>
        <v>20199</v>
      </c>
      <c r="AQ768" s="28" t="str">
        <f t="shared" si="139"/>
        <v>20199RMB</v>
      </c>
    </row>
    <row r="769" spans="1:43" s="12" customFormat="1">
      <c r="A769" s="13" t="s">
        <v>34</v>
      </c>
      <c r="B769" s="179">
        <v>2019</v>
      </c>
      <c r="C769" s="179">
        <v>8</v>
      </c>
      <c r="D769" s="39" t="str">
        <f t="shared" si="141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31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32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42"/>
        <v>785000</v>
      </c>
      <c r="AA769" s="13">
        <v>1.095</v>
      </c>
      <c r="AB769" s="21">
        <f t="shared" si="140"/>
        <v>760685.84070796461</v>
      </c>
      <c r="AC769" s="185">
        <f t="shared" si="133"/>
        <v>84436.128318584073</v>
      </c>
      <c r="AD769" s="141">
        <v>0.111</v>
      </c>
      <c r="AE769" s="186">
        <f t="shared" si="134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35"/>
        <v>37599388.802345127</v>
      </c>
      <c r="AJ769" s="19">
        <f t="shared" si="136"/>
        <v>4866784.3630338367</v>
      </c>
      <c r="AK769" s="20">
        <f t="shared" si="137"/>
        <v>0.12943785838163116</v>
      </c>
      <c r="AL769" s="17"/>
      <c r="AM769" s="17"/>
      <c r="AN769" s="17"/>
      <c r="AO769" s="17"/>
      <c r="AP769" s="28" t="str">
        <f t="shared" si="138"/>
        <v>20199</v>
      </c>
      <c r="AQ769" s="28" t="str">
        <f t="shared" si="139"/>
        <v>20199RMB</v>
      </c>
    </row>
    <row r="770" spans="1:43" s="12" customFormat="1">
      <c r="A770" s="13" t="s">
        <v>34</v>
      </c>
      <c r="B770" s="179">
        <v>2019</v>
      </c>
      <c r="C770" s="179">
        <v>8</v>
      </c>
      <c r="D770" s="39" t="str">
        <f t="shared" si="141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44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42"/>
        <v>816000</v>
      </c>
      <c r="AA770" s="13">
        <v>1.095</v>
      </c>
      <c r="AB770" s="21">
        <f t="shared" si="140"/>
        <v>790725.66371681425</v>
      </c>
      <c r="AC770" s="185">
        <f t="shared" ref="AC770:AC833" si="145">IF(R770&lt;&gt;"",AB770*AD770,"")</f>
        <v>102557.11858407082</v>
      </c>
      <c r="AD770" s="141">
        <v>0.12970000000000001</v>
      </c>
      <c r="AE770" s="186">
        <f t="shared" ref="AE770:AE833" si="146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47">IF(P770="C66 SERVICE","",SUMIFS(AB:AB,F:F,F770,G:G,G770,E:E,E770))</f>
        <v>37599388.802345127</v>
      </c>
      <c r="AJ770" s="19">
        <f t="shared" ref="AJ770:AJ833" si="148">IF(P770="C66 SERVICE","",SUMIFS(AC:AC,F:F,F770,G:G,G770,E:E,E770))</f>
        <v>4866784.3630338367</v>
      </c>
      <c r="AK770" s="20">
        <f t="shared" ref="AK770:AK833" si="149">IF(AJ770&gt;0,AJ770/AI770,"")</f>
        <v>0.12943785838163116</v>
      </c>
      <c r="AL770" s="17"/>
      <c r="AM770" s="17"/>
      <c r="AN770" s="17"/>
      <c r="AO770" s="17"/>
      <c r="AP770" s="28" t="str">
        <f t="shared" ref="AP770:AP833" si="150">IF(F770="","",F770&amp;G770)</f>
        <v>20199</v>
      </c>
      <c r="AQ770" s="28" t="str">
        <f t="shared" ref="AQ770:AQ833" si="151">IF(W770="","",F770&amp;G770&amp;W770)</f>
        <v>20199RMB</v>
      </c>
    </row>
    <row r="771" spans="1:43" s="12" customFormat="1">
      <c r="A771" s="13" t="s">
        <v>34</v>
      </c>
      <c r="B771" s="179">
        <v>2019</v>
      </c>
      <c r="C771" s="179">
        <v>8</v>
      </c>
      <c r="D771" s="39" t="str">
        <f t="shared" si="141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43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44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42"/>
        <v>647000</v>
      </c>
      <c r="AA771" s="13">
        <v>1.095</v>
      </c>
      <c r="AB771" s="21">
        <f t="shared" si="140"/>
        <v>626960.17699115048</v>
      </c>
      <c r="AC771" s="185">
        <f t="shared" si="145"/>
        <v>56426.41592920354</v>
      </c>
      <c r="AD771" s="141">
        <v>0.09</v>
      </c>
      <c r="AE771" s="186">
        <f t="shared" si="146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47"/>
        <v>37599388.802345127</v>
      </c>
      <c r="AJ771" s="19">
        <f t="shared" si="148"/>
        <v>4866784.3630338367</v>
      </c>
      <c r="AK771" s="20">
        <f t="shared" si="149"/>
        <v>0.12943785838163116</v>
      </c>
      <c r="AL771" s="17"/>
      <c r="AM771" s="17"/>
      <c r="AN771" s="17"/>
      <c r="AO771" s="17"/>
      <c r="AP771" s="28" t="str">
        <f t="shared" si="150"/>
        <v>20199</v>
      </c>
      <c r="AQ771" s="28" t="str">
        <f t="shared" si="151"/>
        <v>20199RMB</v>
      </c>
    </row>
    <row r="772" spans="1:43" s="12" customFormat="1">
      <c r="A772" s="13" t="s">
        <v>34</v>
      </c>
      <c r="B772" s="179">
        <v>2019</v>
      </c>
      <c r="C772" s="179">
        <v>7</v>
      </c>
      <c r="D772" s="39" t="str">
        <f t="shared" si="141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43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44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42"/>
        <v>15943175</v>
      </c>
      <c r="AA772" s="13">
        <v>7.5200000000000003E-2</v>
      </c>
      <c r="AB772" s="21">
        <f t="shared" si="140"/>
        <v>1198926.76</v>
      </c>
      <c r="AC772" s="185">
        <f t="shared" si="145"/>
        <v>208613.25623999999</v>
      </c>
      <c r="AD772" s="141">
        <v>0.17399999999999999</v>
      </c>
      <c r="AE772" s="186">
        <f t="shared" si="146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47"/>
        <v>37599388.802345127</v>
      </c>
      <c r="AJ772" s="19">
        <f t="shared" si="148"/>
        <v>4866784.3630338367</v>
      </c>
      <c r="AK772" s="20">
        <f t="shared" si="149"/>
        <v>0.12943785838163116</v>
      </c>
      <c r="AL772" s="17"/>
      <c r="AM772" s="17"/>
      <c r="AN772" s="17"/>
      <c r="AO772" s="17"/>
      <c r="AP772" s="28" t="str">
        <f t="shared" si="150"/>
        <v>20199</v>
      </c>
      <c r="AQ772" s="28" t="str">
        <f t="shared" si="151"/>
        <v>20199JPY</v>
      </c>
    </row>
    <row r="773" spans="1:43" s="12" customFormat="1">
      <c r="A773" s="13" t="s">
        <v>34</v>
      </c>
      <c r="B773" s="179">
        <v>2019</v>
      </c>
      <c r="C773" s="179">
        <v>7</v>
      </c>
      <c r="D773" s="39" t="str">
        <f t="shared" si="141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43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44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42"/>
        <v>15943175</v>
      </c>
      <c r="AA773" s="13">
        <v>7.5200000000000003E-2</v>
      </c>
      <c r="AB773" s="21">
        <f t="shared" si="140"/>
        <v>1198926.76</v>
      </c>
      <c r="AC773" s="185">
        <f t="shared" si="145"/>
        <v>208613.25623999999</v>
      </c>
      <c r="AD773" s="141">
        <v>0.17399999999999999</v>
      </c>
      <c r="AE773" s="186">
        <f t="shared" si="146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47"/>
        <v>37599388.802345127</v>
      </c>
      <c r="AJ773" s="19">
        <f t="shared" si="148"/>
        <v>4866784.3630338367</v>
      </c>
      <c r="AK773" s="20">
        <f t="shared" si="149"/>
        <v>0.12943785838163116</v>
      </c>
      <c r="AL773" s="17"/>
      <c r="AM773" s="17"/>
      <c r="AN773" s="17"/>
      <c r="AO773" s="17"/>
      <c r="AP773" s="28" t="str">
        <f t="shared" si="150"/>
        <v>20199</v>
      </c>
      <c r="AQ773" s="28" t="str">
        <f t="shared" si="151"/>
        <v>20199JPY</v>
      </c>
    </row>
    <row r="774" spans="1:43" s="12" customFormat="1">
      <c r="A774" s="13" t="s">
        <v>34</v>
      </c>
      <c r="B774" s="179">
        <v>2019</v>
      </c>
      <c r="C774" s="179">
        <v>7</v>
      </c>
      <c r="D774" s="39" t="str">
        <f t="shared" si="141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43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44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42"/>
        <v>11000000</v>
      </c>
      <c r="AA774" s="13">
        <v>7.5200000000000003E-2</v>
      </c>
      <c r="AB774" s="21">
        <f t="shared" si="140"/>
        <v>827200</v>
      </c>
      <c r="AC774" s="185">
        <f t="shared" si="145"/>
        <v>143932.79999999999</v>
      </c>
      <c r="AD774" s="141">
        <v>0.17399999999999999</v>
      </c>
      <c r="AE774" s="186">
        <f t="shared" si="146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47"/>
        <v>37599388.802345127</v>
      </c>
      <c r="AJ774" s="19">
        <f t="shared" si="148"/>
        <v>4866784.3630338367</v>
      </c>
      <c r="AK774" s="20">
        <f t="shared" si="149"/>
        <v>0.12943785838163116</v>
      </c>
      <c r="AL774" s="17"/>
      <c r="AM774" s="17"/>
      <c r="AN774" s="17"/>
      <c r="AO774" s="17"/>
      <c r="AP774" s="28" t="str">
        <f t="shared" si="150"/>
        <v>20199</v>
      </c>
      <c r="AQ774" s="28" t="str">
        <f t="shared" si="151"/>
        <v>20199JPY</v>
      </c>
    </row>
    <row r="775" spans="1:43" s="12" customFormat="1">
      <c r="A775" s="13" t="s">
        <v>34</v>
      </c>
      <c r="B775" s="179">
        <v>2019</v>
      </c>
      <c r="C775" s="179">
        <v>7</v>
      </c>
      <c r="D775" s="39" t="str">
        <f t="shared" si="141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43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44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42"/>
        <v>11000000</v>
      </c>
      <c r="AA775" s="13">
        <v>7.5200000000000003E-2</v>
      </c>
      <c r="AB775" s="21">
        <f t="shared" si="140"/>
        <v>827200</v>
      </c>
      <c r="AC775" s="185">
        <f t="shared" si="145"/>
        <v>143932.79999999999</v>
      </c>
      <c r="AD775" s="141">
        <v>0.17399999999999999</v>
      </c>
      <c r="AE775" s="186">
        <f t="shared" si="146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47"/>
        <v>37599388.802345127</v>
      </c>
      <c r="AJ775" s="19">
        <f t="shared" si="148"/>
        <v>4866784.3630338367</v>
      </c>
      <c r="AK775" s="20">
        <f t="shared" si="149"/>
        <v>0.12943785838163116</v>
      </c>
      <c r="AL775" s="17"/>
      <c r="AM775" s="17"/>
      <c r="AN775" s="17"/>
      <c r="AO775" s="17"/>
      <c r="AP775" s="28" t="str">
        <f t="shared" si="150"/>
        <v>20199</v>
      </c>
      <c r="AQ775" s="28" t="str">
        <f t="shared" si="151"/>
        <v>20199JPY</v>
      </c>
    </row>
    <row r="776" spans="1:43" s="12" customFormat="1">
      <c r="A776" s="13" t="s">
        <v>34</v>
      </c>
      <c r="B776" s="179">
        <v>2019</v>
      </c>
      <c r="C776" s="179">
        <v>6</v>
      </c>
      <c r="D776" s="39" t="str">
        <f t="shared" si="141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43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44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42"/>
        <v>717700</v>
      </c>
      <c r="AA776" s="13">
        <v>1.095</v>
      </c>
      <c r="AB776" s="21">
        <f t="shared" si="140"/>
        <v>695470.35398230085</v>
      </c>
      <c r="AC776" s="185">
        <f t="shared" si="145"/>
        <v>79283.620353982304</v>
      </c>
      <c r="AD776" s="141">
        <v>0.114</v>
      </c>
      <c r="AE776" s="186">
        <f t="shared" si="146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47"/>
        <v>37599388.802345127</v>
      </c>
      <c r="AJ776" s="19">
        <f t="shared" si="148"/>
        <v>4866784.3630338367</v>
      </c>
      <c r="AK776" s="20">
        <f t="shared" si="149"/>
        <v>0.12943785838163116</v>
      </c>
      <c r="AL776" s="17"/>
      <c r="AM776" s="17"/>
      <c r="AN776" s="17"/>
      <c r="AO776" s="17"/>
      <c r="AP776" s="28" t="str">
        <f t="shared" si="150"/>
        <v>20199</v>
      </c>
      <c r="AQ776" s="28" t="str">
        <f t="shared" si="151"/>
        <v>20199RMB</v>
      </c>
    </row>
    <row r="777" spans="1:43" s="12" customFormat="1">
      <c r="A777" s="13" t="s">
        <v>34</v>
      </c>
      <c r="B777" s="179">
        <v>2019</v>
      </c>
      <c r="C777" s="179">
        <v>6</v>
      </c>
      <c r="D777" s="39" t="str">
        <f t="shared" si="141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43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44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42"/>
        <v>268800</v>
      </c>
      <c r="AA777" s="13">
        <v>1.095</v>
      </c>
      <c r="AB777" s="21">
        <f t="shared" si="140"/>
        <v>260474.33628318584</v>
      </c>
      <c r="AC777" s="185">
        <f t="shared" si="145"/>
        <v>65040.441769911507</v>
      </c>
      <c r="AD777" s="141">
        <v>0.24970000000000001</v>
      </c>
      <c r="AE777" s="186">
        <f t="shared" si="146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47"/>
        <v>37599388.802345127</v>
      </c>
      <c r="AJ777" s="19">
        <f t="shared" si="148"/>
        <v>4866784.3630338367</v>
      </c>
      <c r="AK777" s="20">
        <f t="shared" si="149"/>
        <v>0.12943785838163116</v>
      </c>
      <c r="AL777" s="17"/>
      <c r="AM777" s="17"/>
      <c r="AN777" s="17"/>
      <c r="AO777" s="17"/>
      <c r="AP777" s="28" t="str">
        <f t="shared" si="150"/>
        <v>20199</v>
      </c>
      <c r="AQ777" s="28" t="str">
        <f t="shared" si="151"/>
        <v>20199RMB</v>
      </c>
    </row>
    <row r="778" spans="1:43" s="12" customFormat="1">
      <c r="A778" s="13" t="s">
        <v>34</v>
      </c>
      <c r="B778" s="179">
        <v>2019</v>
      </c>
      <c r="C778" s="179">
        <v>6</v>
      </c>
      <c r="D778" s="39" t="str">
        <f t="shared" si="141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43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44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42"/>
        <v>31100</v>
      </c>
      <c r="AA778" s="13">
        <v>1.095</v>
      </c>
      <c r="AB778" s="21">
        <f t="shared" ref="AB778:AB841" si="152">IF(AND(R778&lt;&gt;"C66",R778&lt;&gt;""),Z778/Y778*AA778,"")</f>
        <v>30136.725663716818</v>
      </c>
      <c r="AC778" s="185">
        <f t="shared" si="145"/>
        <v>7525.1403982300899</v>
      </c>
      <c r="AD778" s="141">
        <v>0.24970000000000001</v>
      </c>
      <c r="AE778" s="186">
        <f t="shared" si="146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47"/>
        <v>37599388.802345127</v>
      </c>
      <c r="AJ778" s="19">
        <f t="shared" si="148"/>
        <v>4866784.3630338367</v>
      </c>
      <c r="AK778" s="20">
        <f t="shared" si="149"/>
        <v>0.12943785838163116</v>
      </c>
      <c r="AL778" s="17"/>
      <c r="AM778" s="17"/>
      <c r="AN778" s="17"/>
      <c r="AO778" s="17"/>
      <c r="AP778" s="28" t="str">
        <f t="shared" si="150"/>
        <v>20199</v>
      </c>
      <c r="AQ778" s="28" t="str">
        <f t="shared" si="151"/>
        <v>20199RMB</v>
      </c>
    </row>
    <row r="779" spans="1:43" s="12" customFormat="1">
      <c r="A779" s="13" t="s">
        <v>34</v>
      </c>
      <c r="B779" s="179">
        <v>2019</v>
      </c>
      <c r="C779" s="179">
        <v>6</v>
      </c>
      <c r="D779" s="39" t="str">
        <f t="shared" si="141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43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44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42"/>
        <v>35000</v>
      </c>
      <c r="AA779" s="13">
        <v>1.095</v>
      </c>
      <c r="AB779" s="21">
        <f t="shared" si="152"/>
        <v>33915.929203539825</v>
      </c>
      <c r="AC779" s="185">
        <f t="shared" si="145"/>
        <v>8468.8075221238942</v>
      </c>
      <c r="AD779" s="141">
        <v>0.24970000000000001</v>
      </c>
      <c r="AE779" s="186">
        <f t="shared" si="146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47"/>
        <v>37599388.802345127</v>
      </c>
      <c r="AJ779" s="19">
        <f t="shared" si="148"/>
        <v>4866784.3630338367</v>
      </c>
      <c r="AK779" s="20">
        <f t="shared" si="149"/>
        <v>0.12943785838163116</v>
      </c>
      <c r="AL779" s="17"/>
      <c r="AM779" s="17"/>
      <c r="AN779" s="17"/>
      <c r="AO779" s="17"/>
      <c r="AP779" s="28" t="str">
        <f t="shared" si="150"/>
        <v>20199</v>
      </c>
      <c r="AQ779" s="28" t="str">
        <f t="shared" si="151"/>
        <v>20199RMB</v>
      </c>
    </row>
    <row r="780" spans="1:43" s="12" customFormat="1">
      <c r="A780" s="13" t="s">
        <v>34</v>
      </c>
      <c r="B780" s="179">
        <v>2019</v>
      </c>
      <c r="C780" s="179">
        <v>5</v>
      </c>
      <c r="D780" s="39" t="str">
        <f t="shared" si="141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43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44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42"/>
        <v>11200000</v>
      </c>
      <c r="AA780" s="13">
        <v>7.5200000000000003E-2</v>
      </c>
      <c r="AB780" s="21">
        <f t="shared" si="152"/>
        <v>842240</v>
      </c>
      <c r="AC780" s="185">
        <f t="shared" si="145"/>
        <v>127262.46400000001</v>
      </c>
      <c r="AD780" s="141">
        <v>0.15110000000000001</v>
      </c>
      <c r="AE780" s="186">
        <f t="shared" si="146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47"/>
        <v>37599388.802345127</v>
      </c>
      <c r="AJ780" s="19">
        <f t="shared" si="148"/>
        <v>4866784.3630338367</v>
      </c>
      <c r="AK780" s="20">
        <f t="shared" si="149"/>
        <v>0.12943785838163116</v>
      </c>
      <c r="AL780" s="17"/>
      <c r="AM780" s="17"/>
      <c r="AN780" s="17"/>
      <c r="AO780" s="17"/>
      <c r="AP780" s="28" t="str">
        <f t="shared" si="150"/>
        <v>20199</v>
      </c>
      <c r="AQ780" s="28" t="str">
        <f t="shared" si="151"/>
        <v>20199JPY</v>
      </c>
    </row>
    <row r="781" spans="1:43" s="12" customFormat="1">
      <c r="A781" s="13" t="s">
        <v>34</v>
      </c>
      <c r="B781" s="179">
        <v>2019</v>
      </c>
      <c r="C781" s="179">
        <v>9</v>
      </c>
      <c r="D781" s="39" t="str">
        <f t="shared" si="141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43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44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42"/>
        <v>840000</v>
      </c>
      <c r="AA781" s="13">
        <v>1.095</v>
      </c>
      <c r="AB781" s="21">
        <f t="shared" si="152"/>
        <v>813982.3008849558</v>
      </c>
      <c r="AC781" s="185">
        <f t="shared" si="145"/>
        <v>73014.21238938054</v>
      </c>
      <c r="AD781" s="141">
        <v>8.9700000000000002E-2</v>
      </c>
      <c r="AE781" s="186">
        <f t="shared" si="146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47"/>
        <v>37599388.802345127</v>
      </c>
      <c r="AJ781" s="19">
        <f t="shared" si="148"/>
        <v>4866784.3630338367</v>
      </c>
      <c r="AK781" s="20">
        <f t="shared" si="149"/>
        <v>0.12943785838163116</v>
      </c>
      <c r="AL781" s="17"/>
      <c r="AM781" s="17"/>
      <c r="AN781" s="17"/>
      <c r="AO781" s="17"/>
      <c r="AP781" s="28" t="str">
        <f t="shared" si="150"/>
        <v>20199</v>
      </c>
      <c r="AQ781" s="28" t="str">
        <f t="shared" si="151"/>
        <v>20199RMB</v>
      </c>
    </row>
    <row r="782" spans="1:43" s="12" customFormat="1">
      <c r="A782" s="13" t="s">
        <v>34</v>
      </c>
      <c r="B782" s="179">
        <v>2019</v>
      </c>
      <c r="C782" s="179">
        <v>9</v>
      </c>
      <c r="D782" s="39" t="str">
        <f t="shared" si="141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43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44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42"/>
        <v>840000</v>
      </c>
      <c r="AA782" s="13">
        <v>1.095</v>
      </c>
      <c r="AB782" s="21">
        <f t="shared" si="152"/>
        <v>813982.3008849558</v>
      </c>
      <c r="AC782" s="185">
        <f t="shared" si="145"/>
        <v>73014.21238938054</v>
      </c>
      <c r="AD782" s="141">
        <v>8.9700000000000002E-2</v>
      </c>
      <c r="AE782" s="186">
        <f t="shared" si="146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47"/>
        <v>37599388.802345127</v>
      </c>
      <c r="AJ782" s="19">
        <f t="shared" si="148"/>
        <v>4866784.3630338367</v>
      </c>
      <c r="AK782" s="20">
        <f t="shared" si="149"/>
        <v>0.12943785838163116</v>
      </c>
      <c r="AL782" s="17"/>
      <c r="AM782" s="17"/>
      <c r="AN782" s="17"/>
      <c r="AO782" s="17"/>
      <c r="AP782" s="28" t="str">
        <f t="shared" si="150"/>
        <v>20199</v>
      </c>
      <c r="AQ782" s="28" t="str">
        <f t="shared" si="151"/>
        <v>20199RMB</v>
      </c>
    </row>
    <row r="783" spans="1:43" s="12" customFormat="1">
      <c r="A783" s="13" t="s">
        <v>34</v>
      </c>
      <c r="B783" s="179">
        <v>2019</v>
      </c>
      <c r="C783" s="179">
        <v>9</v>
      </c>
      <c r="D783" s="39" t="str">
        <f t="shared" si="141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43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44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42"/>
        <v>840000</v>
      </c>
      <c r="AA783" s="13">
        <v>1.095</v>
      </c>
      <c r="AB783" s="21">
        <f t="shared" si="152"/>
        <v>813982.3008849558</v>
      </c>
      <c r="AC783" s="185">
        <f t="shared" si="145"/>
        <v>73014.21238938054</v>
      </c>
      <c r="AD783" s="141">
        <v>8.9700000000000002E-2</v>
      </c>
      <c r="AE783" s="186">
        <f t="shared" si="146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47"/>
        <v>37599388.802345127</v>
      </c>
      <c r="AJ783" s="19">
        <f t="shared" si="148"/>
        <v>4866784.3630338367</v>
      </c>
      <c r="AK783" s="20">
        <f t="shared" si="149"/>
        <v>0.12943785838163116</v>
      </c>
      <c r="AL783" s="17"/>
      <c r="AM783" s="17"/>
      <c r="AN783" s="17"/>
      <c r="AO783" s="17"/>
      <c r="AP783" s="28" t="str">
        <f t="shared" si="150"/>
        <v>20199</v>
      </c>
      <c r="AQ783" s="28" t="str">
        <f t="shared" si="151"/>
        <v>20199RMB</v>
      </c>
    </row>
    <row r="784" spans="1:43" s="12" customFormat="1">
      <c r="A784" s="13" t="s">
        <v>34</v>
      </c>
      <c r="B784" s="179">
        <v>2019</v>
      </c>
      <c r="C784" s="179">
        <v>9</v>
      </c>
      <c r="D784" s="39" t="str">
        <f t="shared" si="141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43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44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42"/>
        <v>840000</v>
      </c>
      <c r="AA784" s="13">
        <v>1.095</v>
      </c>
      <c r="AB784" s="21">
        <f t="shared" si="152"/>
        <v>813982.3008849558</v>
      </c>
      <c r="AC784" s="185">
        <f t="shared" si="145"/>
        <v>73014.21238938054</v>
      </c>
      <c r="AD784" s="141">
        <v>8.9700000000000002E-2</v>
      </c>
      <c r="AE784" s="186">
        <f t="shared" si="146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47"/>
        <v>37599388.802345127</v>
      </c>
      <c r="AJ784" s="19">
        <f t="shared" si="148"/>
        <v>4866784.3630338367</v>
      </c>
      <c r="AK784" s="20">
        <f t="shared" si="149"/>
        <v>0.12943785838163116</v>
      </c>
      <c r="AL784" s="17"/>
      <c r="AM784" s="17"/>
      <c r="AN784" s="17"/>
      <c r="AO784" s="17"/>
      <c r="AP784" s="28" t="str">
        <f t="shared" si="150"/>
        <v>20199</v>
      </c>
      <c r="AQ784" s="28" t="str">
        <f t="shared" si="151"/>
        <v>20199RMB</v>
      </c>
    </row>
    <row r="785" spans="1:43" s="12" customFormat="1">
      <c r="A785" s="13" t="s">
        <v>34</v>
      </c>
      <c r="B785" s="179">
        <v>2019</v>
      </c>
      <c r="C785" s="179">
        <v>9</v>
      </c>
      <c r="D785" s="39" t="str">
        <f t="shared" si="141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43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44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42"/>
        <v>624100</v>
      </c>
      <c r="AA785" s="13">
        <v>1.095</v>
      </c>
      <c r="AB785" s="21">
        <f t="shared" si="152"/>
        <v>604769.46902654879</v>
      </c>
      <c r="AC785" s="185">
        <f t="shared" si="145"/>
        <v>54247.821371681428</v>
      </c>
      <c r="AD785" s="141">
        <v>8.9700000000000002E-2</v>
      </c>
      <c r="AE785" s="186">
        <f t="shared" si="146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47"/>
        <v>37599388.802345127</v>
      </c>
      <c r="AJ785" s="19">
        <f t="shared" si="148"/>
        <v>4866784.3630338367</v>
      </c>
      <c r="AK785" s="20">
        <f t="shared" si="149"/>
        <v>0.12943785838163116</v>
      </c>
      <c r="AL785" s="17"/>
      <c r="AM785" s="17"/>
      <c r="AN785" s="17"/>
      <c r="AO785" s="17"/>
      <c r="AP785" s="28" t="str">
        <f t="shared" si="150"/>
        <v>20199</v>
      </c>
      <c r="AQ785" s="28" t="str">
        <f t="shared" si="151"/>
        <v>20199RMB</v>
      </c>
    </row>
    <row r="786" spans="1:43" s="12" customFormat="1">
      <c r="A786" s="13" t="s">
        <v>34</v>
      </c>
      <c r="B786" s="179">
        <v>2019</v>
      </c>
      <c r="C786" s="179">
        <v>9</v>
      </c>
      <c r="D786" s="39" t="str">
        <f t="shared" si="141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43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44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42"/>
        <v>624100</v>
      </c>
      <c r="AA786" s="13">
        <v>1.095</v>
      </c>
      <c r="AB786" s="21">
        <f t="shared" si="152"/>
        <v>604769.46902654879</v>
      </c>
      <c r="AC786" s="185">
        <f t="shared" si="145"/>
        <v>54247.821371681428</v>
      </c>
      <c r="AD786" s="141">
        <v>8.9700000000000002E-2</v>
      </c>
      <c r="AE786" s="186">
        <f t="shared" si="146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47"/>
        <v>37599388.802345127</v>
      </c>
      <c r="AJ786" s="19">
        <f t="shared" si="148"/>
        <v>4866784.3630338367</v>
      </c>
      <c r="AK786" s="20">
        <f t="shared" si="149"/>
        <v>0.12943785838163116</v>
      </c>
      <c r="AL786" s="17"/>
      <c r="AM786" s="17"/>
      <c r="AN786" s="17"/>
      <c r="AO786" s="17"/>
      <c r="AP786" s="28" t="str">
        <f t="shared" si="150"/>
        <v>20199</v>
      </c>
      <c r="AQ786" s="28" t="str">
        <f t="shared" si="151"/>
        <v>20199RMB</v>
      </c>
    </row>
    <row r="787" spans="1:43" s="12" customFormat="1">
      <c r="A787" s="13" t="s">
        <v>34</v>
      </c>
      <c r="B787" s="179">
        <v>2019</v>
      </c>
      <c r="C787" s="179">
        <v>9</v>
      </c>
      <c r="D787" s="39" t="str">
        <f t="shared" si="141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43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44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42"/>
        <v>875000</v>
      </c>
      <c r="AA787" s="13">
        <v>1.095</v>
      </c>
      <c r="AB787" s="21">
        <f t="shared" si="152"/>
        <v>847898.23008849565</v>
      </c>
      <c r="AC787" s="185">
        <f t="shared" si="145"/>
        <v>80041.592920353985</v>
      </c>
      <c r="AD787" s="141">
        <v>9.4399999999999998E-2</v>
      </c>
      <c r="AE787" s="186">
        <f t="shared" si="146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47"/>
        <v>37599388.802345127</v>
      </c>
      <c r="AJ787" s="19">
        <f t="shared" si="148"/>
        <v>4866784.3630338367</v>
      </c>
      <c r="AK787" s="20">
        <f t="shared" si="149"/>
        <v>0.12943785838163116</v>
      </c>
      <c r="AL787" s="17"/>
      <c r="AM787" s="17"/>
      <c r="AN787" s="17"/>
      <c r="AO787" s="17"/>
      <c r="AP787" s="28" t="str">
        <f t="shared" si="150"/>
        <v>20199</v>
      </c>
      <c r="AQ787" s="28" t="str">
        <f t="shared" si="151"/>
        <v>20199RMB</v>
      </c>
    </row>
    <row r="788" spans="1:43" s="12" customFormat="1">
      <c r="A788" s="13" t="s">
        <v>34</v>
      </c>
      <c r="B788" s="179">
        <v>2019</v>
      </c>
      <c r="C788" s="179">
        <v>9</v>
      </c>
      <c r="D788" s="39" t="str">
        <f t="shared" si="141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43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44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42"/>
        <v>615000</v>
      </c>
      <c r="AA788" s="13">
        <v>1.095</v>
      </c>
      <c r="AB788" s="21">
        <f t="shared" si="152"/>
        <v>595951.32743362838</v>
      </c>
      <c r="AC788" s="185">
        <f t="shared" si="145"/>
        <v>56257.805309734518</v>
      </c>
      <c r="AD788" s="141">
        <v>9.4399999999999998E-2</v>
      </c>
      <c r="AE788" s="186">
        <f t="shared" si="146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47"/>
        <v>37599388.802345127</v>
      </c>
      <c r="AJ788" s="19">
        <f t="shared" si="148"/>
        <v>4866784.3630338367</v>
      </c>
      <c r="AK788" s="20">
        <f t="shared" si="149"/>
        <v>0.12943785838163116</v>
      </c>
      <c r="AL788" s="17"/>
      <c r="AM788" s="17"/>
      <c r="AN788" s="17"/>
      <c r="AO788" s="17"/>
      <c r="AP788" s="28" t="str">
        <f t="shared" si="150"/>
        <v>20199</v>
      </c>
      <c r="AQ788" s="28" t="str">
        <f t="shared" si="151"/>
        <v>20199RMB</v>
      </c>
    </row>
    <row r="789" spans="1:43" s="12" customFormat="1">
      <c r="A789" s="13" t="s">
        <v>34</v>
      </c>
      <c r="B789" s="179">
        <v>2019</v>
      </c>
      <c r="C789" s="179">
        <v>9</v>
      </c>
      <c r="D789" s="39" t="str">
        <f t="shared" si="141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43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44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42"/>
        <v>1112500</v>
      </c>
      <c r="AA789" s="13">
        <v>1.095</v>
      </c>
      <c r="AB789" s="21">
        <f t="shared" si="152"/>
        <v>1078042.0353982302</v>
      </c>
      <c r="AC789" s="185">
        <f t="shared" si="145"/>
        <v>131521.12831858409</v>
      </c>
      <c r="AD789" s="141">
        <v>0.122</v>
      </c>
      <c r="AE789" s="186">
        <f t="shared" si="146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47"/>
        <v>37599388.802345127</v>
      </c>
      <c r="AJ789" s="19">
        <f t="shared" si="148"/>
        <v>4866784.3630338367</v>
      </c>
      <c r="AK789" s="20">
        <f t="shared" si="149"/>
        <v>0.12943785838163116</v>
      </c>
      <c r="AL789" s="17"/>
      <c r="AM789" s="17"/>
      <c r="AN789" s="17"/>
      <c r="AO789" s="17"/>
      <c r="AP789" s="28" t="str">
        <f t="shared" si="150"/>
        <v>20199</v>
      </c>
      <c r="AQ789" s="28" t="str">
        <f t="shared" si="151"/>
        <v>20199RMB</v>
      </c>
    </row>
    <row r="790" spans="1:43" s="12" customFormat="1">
      <c r="A790" s="13" t="s">
        <v>34</v>
      </c>
      <c r="B790" s="179">
        <v>2019</v>
      </c>
      <c r="C790" s="179">
        <v>9</v>
      </c>
      <c r="D790" s="39" t="str">
        <f t="shared" si="141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43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44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42"/>
        <v>1112500</v>
      </c>
      <c r="AA790" s="13">
        <v>1.095</v>
      </c>
      <c r="AB790" s="21">
        <f t="shared" si="152"/>
        <v>1078042.0353982302</v>
      </c>
      <c r="AC790" s="185">
        <f t="shared" si="145"/>
        <v>131521.12831858409</v>
      </c>
      <c r="AD790" s="141">
        <v>0.122</v>
      </c>
      <c r="AE790" s="186">
        <f t="shared" si="146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47"/>
        <v>37599388.802345127</v>
      </c>
      <c r="AJ790" s="19">
        <f t="shared" si="148"/>
        <v>4866784.3630338367</v>
      </c>
      <c r="AK790" s="20">
        <f t="shared" si="149"/>
        <v>0.12943785838163116</v>
      </c>
      <c r="AL790" s="17"/>
      <c r="AM790" s="17"/>
      <c r="AN790" s="17"/>
      <c r="AO790" s="17"/>
      <c r="AP790" s="28" t="str">
        <f t="shared" si="150"/>
        <v>20199</v>
      </c>
      <c r="AQ790" s="28" t="str">
        <f t="shared" si="151"/>
        <v>20199RMB</v>
      </c>
    </row>
    <row r="791" spans="1:43" s="12" customFormat="1">
      <c r="A791" s="13" t="s">
        <v>34</v>
      </c>
      <c r="B791" s="179">
        <v>2019</v>
      </c>
      <c r="C791" s="179">
        <v>9</v>
      </c>
      <c r="D791" s="39" t="str">
        <f t="shared" si="141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43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44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42"/>
        <v>1050000</v>
      </c>
      <c r="AA791" s="13">
        <v>1.095</v>
      </c>
      <c r="AB791" s="21">
        <f t="shared" si="152"/>
        <v>1017477.8761061948</v>
      </c>
      <c r="AC791" s="185">
        <f t="shared" si="145"/>
        <v>115992.47787610622</v>
      </c>
      <c r="AD791" s="141">
        <v>0.114</v>
      </c>
      <c r="AE791" s="186">
        <f t="shared" si="146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47"/>
        <v>37599388.802345127</v>
      </c>
      <c r="AJ791" s="19">
        <f t="shared" si="148"/>
        <v>4866784.3630338367</v>
      </c>
      <c r="AK791" s="20">
        <f t="shared" si="149"/>
        <v>0.12943785838163116</v>
      </c>
      <c r="AL791" s="17"/>
      <c r="AM791" s="17"/>
      <c r="AN791" s="17"/>
      <c r="AO791" s="17"/>
      <c r="AP791" s="28" t="str">
        <f t="shared" si="150"/>
        <v>20199</v>
      </c>
      <c r="AQ791" s="28" t="str">
        <f t="shared" si="151"/>
        <v>20199RMB</v>
      </c>
    </row>
    <row r="792" spans="1:43" s="12" customFormat="1">
      <c r="A792" s="13" t="s">
        <v>34</v>
      </c>
      <c r="B792" s="179">
        <v>2019</v>
      </c>
      <c r="C792" s="179">
        <v>9</v>
      </c>
      <c r="D792" s="39" t="str">
        <f t="shared" si="141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43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44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42"/>
        <v>1050000</v>
      </c>
      <c r="AA792" s="13">
        <v>1.095</v>
      </c>
      <c r="AB792" s="21">
        <f t="shared" si="152"/>
        <v>1017477.8761061948</v>
      </c>
      <c r="AC792" s="185">
        <f t="shared" si="145"/>
        <v>115992.47787610622</v>
      </c>
      <c r="AD792" s="141">
        <v>0.114</v>
      </c>
      <c r="AE792" s="186">
        <f t="shared" si="146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47"/>
        <v>37599388.802345127</v>
      </c>
      <c r="AJ792" s="19">
        <f t="shared" si="148"/>
        <v>4866784.3630338367</v>
      </c>
      <c r="AK792" s="20">
        <f t="shared" si="149"/>
        <v>0.12943785838163116</v>
      </c>
      <c r="AL792" s="17"/>
      <c r="AM792" s="17"/>
      <c r="AN792" s="17"/>
      <c r="AO792" s="17"/>
      <c r="AP792" s="28" t="str">
        <f t="shared" si="150"/>
        <v>20199</v>
      </c>
      <c r="AQ792" s="28" t="str">
        <f t="shared" si="151"/>
        <v>20199RMB</v>
      </c>
    </row>
    <row r="793" spans="1:43" s="12" customFormat="1">
      <c r="A793" s="13" t="s">
        <v>34</v>
      </c>
      <c r="B793" s="179">
        <v>2019</v>
      </c>
      <c r="C793" s="179">
        <v>9</v>
      </c>
      <c r="D793" s="39" t="str">
        <f t="shared" si="141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43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44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42"/>
        <v>1160000</v>
      </c>
      <c r="AA793" s="13">
        <v>1.095</v>
      </c>
      <c r="AB793" s="21">
        <f t="shared" si="152"/>
        <v>1124070.7964601771</v>
      </c>
      <c r="AC793" s="185">
        <f t="shared" si="145"/>
        <v>180525.76991150444</v>
      </c>
      <c r="AD793" s="141">
        <v>0.16059999999999999</v>
      </c>
      <c r="AE793" s="186">
        <f t="shared" si="146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47"/>
        <v>37599388.802345127</v>
      </c>
      <c r="AJ793" s="19">
        <f t="shared" si="148"/>
        <v>4866784.3630338367</v>
      </c>
      <c r="AK793" s="20">
        <f t="shared" si="149"/>
        <v>0.12943785838163116</v>
      </c>
      <c r="AL793" s="17"/>
      <c r="AM793" s="17"/>
      <c r="AN793" s="17"/>
      <c r="AO793" s="17"/>
      <c r="AP793" s="28" t="str">
        <f t="shared" si="150"/>
        <v>20199</v>
      </c>
      <c r="AQ793" s="28" t="str">
        <f t="shared" si="151"/>
        <v>20199RMB</v>
      </c>
    </row>
    <row r="794" spans="1:43" s="12" customFormat="1">
      <c r="A794" s="13" t="s">
        <v>34</v>
      </c>
      <c r="B794" s="179">
        <v>2019</v>
      </c>
      <c r="C794" s="179">
        <v>9</v>
      </c>
      <c r="D794" s="39" t="str">
        <f t="shared" si="141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43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44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42"/>
        <v>1090000</v>
      </c>
      <c r="AA794" s="13">
        <v>1.095</v>
      </c>
      <c r="AB794" s="21">
        <f t="shared" si="152"/>
        <v>1056238.9380530973</v>
      </c>
      <c r="AC794" s="185">
        <f t="shared" si="145"/>
        <v>169631.97345132742</v>
      </c>
      <c r="AD794" s="141">
        <v>0.16059999999999999</v>
      </c>
      <c r="AE794" s="186">
        <f t="shared" si="146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47"/>
        <v>37599388.802345127</v>
      </c>
      <c r="AJ794" s="19">
        <f t="shared" si="148"/>
        <v>4866784.3630338367</v>
      </c>
      <c r="AK794" s="20">
        <f t="shared" si="149"/>
        <v>0.12943785838163116</v>
      </c>
      <c r="AL794" s="17"/>
      <c r="AM794" s="17"/>
      <c r="AN794" s="17"/>
      <c r="AO794" s="17"/>
      <c r="AP794" s="28" t="str">
        <f t="shared" si="150"/>
        <v>20199</v>
      </c>
      <c r="AQ794" s="28" t="str">
        <f t="shared" si="151"/>
        <v>20199RMB</v>
      </c>
    </row>
    <row r="795" spans="1:43" s="12" customFormat="1">
      <c r="A795" s="13" t="s">
        <v>34</v>
      </c>
      <c r="B795" s="179">
        <v>2019</v>
      </c>
      <c r="C795" s="179">
        <v>9</v>
      </c>
      <c r="D795" s="39" t="str">
        <f t="shared" si="141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43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44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42"/>
        <v>1090000</v>
      </c>
      <c r="AA795" s="13">
        <v>1.095</v>
      </c>
      <c r="AB795" s="21">
        <f t="shared" si="152"/>
        <v>1056238.9380530973</v>
      </c>
      <c r="AC795" s="185">
        <f t="shared" si="145"/>
        <v>169631.97345132742</v>
      </c>
      <c r="AD795" s="141">
        <v>0.16059999999999999</v>
      </c>
      <c r="AE795" s="186">
        <f t="shared" si="146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47"/>
        <v>37599388.802345127</v>
      </c>
      <c r="AJ795" s="19">
        <f t="shared" si="148"/>
        <v>4866784.3630338367</v>
      </c>
      <c r="AK795" s="20">
        <f t="shared" si="149"/>
        <v>0.12943785838163116</v>
      </c>
      <c r="AL795" s="17"/>
      <c r="AM795" s="17"/>
      <c r="AN795" s="17"/>
      <c r="AO795" s="17"/>
      <c r="AP795" s="28" t="str">
        <f t="shared" si="150"/>
        <v>20199</v>
      </c>
      <c r="AQ795" s="28" t="str">
        <f t="shared" si="151"/>
        <v>20199RMB</v>
      </c>
    </row>
    <row r="796" spans="1:43" s="12" customFormat="1">
      <c r="A796" s="13" t="s">
        <v>34</v>
      </c>
      <c r="B796" s="179">
        <v>2019</v>
      </c>
      <c r="C796" s="179">
        <v>6</v>
      </c>
      <c r="D796" s="39" t="str">
        <f t="shared" si="141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43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44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42"/>
        <v>599653</v>
      </c>
      <c r="AA796" s="13">
        <v>1.135</v>
      </c>
      <c r="AB796" s="21">
        <f t="shared" si="152"/>
        <v>602306.33185840712</v>
      </c>
      <c r="AC796" s="185">
        <f t="shared" si="145"/>
        <v>78119.131242035408</v>
      </c>
      <c r="AD796" s="141">
        <v>0.12970000000000001</v>
      </c>
      <c r="AE796" s="186">
        <f t="shared" si="146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47"/>
        <v>31296887.03789809</v>
      </c>
      <c r="AJ796" s="19">
        <f t="shared" si="148"/>
        <v>3588873.9502021763</v>
      </c>
      <c r="AK796" s="20">
        <f t="shared" si="149"/>
        <v>0.11467191436184468</v>
      </c>
      <c r="AL796" s="17"/>
      <c r="AM796" s="17"/>
      <c r="AN796" s="17"/>
      <c r="AO796" s="17"/>
      <c r="AP796" s="28" t="str">
        <f t="shared" si="150"/>
        <v>20196</v>
      </c>
      <c r="AQ796" s="28" t="str">
        <f t="shared" si="151"/>
        <v>20196RMB</v>
      </c>
    </row>
    <row r="797" spans="1:43" s="12" customFormat="1">
      <c r="A797" s="13" t="s">
        <v>34</v>
      </c>
      <c r="B797" s="179">
        <v>2019</v>
      </c>
      <c r="C797" s="179">
        <v>12</v>
      </c>
      <c r="D797" s="39" t="str">
        <f t="shared" si="141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43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44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42"/>
        <v>15830000</v>
      </c>
      <c r="AA797" s="13">
        <v>7.3599999999999999E-2</v>
      </c>
      <c r="AB797" s="21">
        <f t="shared" si="152"/>
        <v>1165088</v>
      </c>
      <c r="AC797" s="185">
        <f t="shared" si="145"/>
        <v>282184.31359999999</v>
      </c>
      <c r="AD797" s="141">
        <v>0.2422</v>
      </c>
      <c r="AE797" s="186">
        <f t="shared" si="146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47"/>
        <v>33477255.428389378</v>
      </c>
      <c r="AJ797" s="19">
        <f t="shared" si="148"/>
        <v>4578663.362915583</v>
      </c>
      <c r="AK797" s="20">
        <f t="shared" si="149"/>
        <v>0.13676937682988149</v>
      </c>
      <c r="AL797" s="17"/>
      <c r="AM797" s="17"/>
      <c r="AN797" s="17"/>
      <c r="AO797" s="17"/>
      <c r="AP797" s="28" t="str">
        <f t="shared" si="150"/>
        <v>20204</v>
      </c>
      <c r="AQ797" s="28" t="str">
        <f t="shared" si="151"/>
        <v>20204JPY</v>
      </c>
    </row>
    <row r="798" spans="1:43" s="12" customFormat="1">
      <c r="A798" s="13" t="s">
        <v>34</v>
      </c>
      <c r="B798" s="179">
        <v>2019</v>
      </c>
      <c r="C798" s="179">
        <v>12</v>
      </c>
      <c r="D798" s="39" t="str">
        <f t="shared" si="141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43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44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42"/>
        <v>15830000</v>
      </c>
      <c r="AA798" s="13">
        <v>7.3599999999999999E-2</v>
      </c>
      <c r="AB798" s="21">
        <f t="shared" si="152"/>
        <v>1165088</v>
      </c>
      <c r="AC798" s="185">
        <f t="shared" si="145"/>
        <v>282184.31359999999</v>
      </c>
      <c r="AD798" s="141">
        <v>0.2422</v>
      </c>
      <c r="AE798" s="186">
        <f t="shared" si="146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47"/>
        <v>33477255.428389378</v>
      </c>
      <c r="AJ798" s="19">
        <f t="shared" si="148"/>
        <v>4578663.362915583</v>
      </c>
      <c r="AK798" s="20">
        <f t="shared" si="149"/>
        <v>0.13676937682988149</v>
      </c>
      <c r="AL798" s="17"/>
      <c r="AM798" s="17"/>
      <c r="AN798" s="17"/>
      <c r="AO798" s="17"/>
      <c r="AP798" s="28" t="str">
        <f t="shared" si="150"/>
        <v>20204</v>
      </c>
      <c r="AQ798" s="28" t="str">
        <f t="shared" si="151"/>
        <v>20204JPY</v>
      </c>
    </row>
    <row r="799" spans="1:43" s="12" customFormat="1">
      <c r="A799" s="13" t="s">
        <v>34</v>
      </c>
      <c r="B799" s="179">
        <v>2019</v>
      </c>
      <c r="C799" s="179">
        <v>12</v>
      </c>
      <c r="D799" s="39" t="str">
        <f t="shared" si="141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43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44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42"/>
        <v>15830000</v>
      </c>
      <c r="AA799" s="13">
        <v>7.3599999999999999E-2</v>
      </c>
      <c r="AB799" s="21">
        <f t="shared" si="152"/>
        <v>1165088</v>
      </c>
      <c r="AC799" s="185">
        <f t="shared" si="145"/>
        <v>282184.31359999999</v>
      </c>
      <c r="AD799" s="141">
        <v>0.2422</v>
      </c>
      <c r="AE799" s="186">
        <f t="shared" si="146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47"/>
        <v>33477255.428389378</v>
      </c>
      <c r="AJ799" s="19">
        <f t="shared" si="148"/>
        <v>4578663.362915583</v>
      </c>
      <c r="AK799" s="20">
        <f t="shared" si="149"/>
        <v>0.13676937682988149</v>
      </c>
      <c r="AL799" s="17"/>
      <c r="AM799" s="17"/>
      <c r="AN799" s="17"/>
      <c r="AO799" s="17"/>
      <c r="AP799" s="28" t="str">
        <f t="shared" si="150"/>
        <v>20204</v>
      </c>
      <c r="AQ799" s="28" t="str">
        <f t="shared" si="151"/>
        <v>20204JPY</v>
      </c>
    </row>
    <row r="800" spans="1:43" s="12" customFormat="1">
      <c r="A800" s="13" t="s">
        <v>34</v>
      </c>
      <c r="B800" s="179">
        <v>2019</v>
      </c>
      <c r="C800" s="179">
        <v>12</v>
      </c>
      <c r="D800" s="39" t="str">
        <f t="shared" si="141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43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44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42"/>
        <v>1090000</v>
      </c>
      <c r="AA800" s="13">
        <v>1.095</v>
      </c>
      <c r="AB800" s="21">
        <f t="shared" si="152"/>
        <v>1056238.9380530973</v>
      </c>
      <c r="AC800" s="185">
        <f t="shared" si="145"/>
        <v>131607.37168141594</v>
      </c>
      <c r="AD800" s="141">
        <v>0.1246</v>
      </c>
      <c r="AE800" s="186">
        <f t="shared" si="146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47"/>
        <v>33477255.428389378</v>
      </c>
      <c r="AJ800" s="19">
        <f t="shared" si="148"/>
        <v>4578663.362915583</v>
      </c>
      <c r="AK800" s="20">
        <f t="shared" si="149"/>
        <v>0.13676937682988149</v>
      </c>
      <c r="AL800" s="17"/>
      <c r="AM800" s="17"/>
      <c r="AN800" s="17"/>
      <c r="AO800" s="17"/>
      <c r="AP800" s="28" t="str">
        <f t="shared" si="150"/>
        <v>20204</v>
      </c>
      <c r="AQ800" s="28" t="str">
        <f t="shared" si="151"/>
        <v>20204RMB</v>
      </c>
    </row>
    <row r="801" spans="1:43" s="12" customFormat="1">
      <c r="A801" s="13" t="s">
        <v>34</v>
      </c>
      <c r="B801" s="179">
        <v>2019</v>
      </c>
      <c r="C801" s="179">
        <v>11</v>
      </c>
      <c r="D801" s="39" t="str">
        <f t="shared" si="141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43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44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42"/>
        <v>719140</v>
      </c>
      <c r="AA801" s="13">
        <v>1.095</v>
      </c>
      <c r="AB801" s="21">
        <f t="shared" si="152"/>
        <v>696865.75221238937</v>
      </c>
      <c r="AC801" s="185">
        <f t="shared" si="145"/>
        <v>89477.56258407078</v>
      </c>
      <c r="AD801" s="141">
        <v>0.12839999999999999</v>
      </c>
      <c r="AE801" s="186">
        <f t="shared" si="146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47"/>
        <v>33477255.428389378</v>
      </c>
      <c r="AJ801" s="19">
        <f t="shared" si="148"/>
        <v>4578663.362915583</v>
      </c>
      <c r="AK801" s="20">
        <f t="shared" si="149"/>
        <v>0.13676937682988149</v>
      </c>
      <c r="AL801" s="17"/>
      <c r="AM801" s="17"/>
      <c r="AN801" s="17"/>
      <c r="AO801" s="17"/>
      <c r="AP801" s="28" t="str">
        <f t="shared" si="150"/>
        <v>20204</v>
      </c>
      <c r="AQ801" s="28" t="str">
        <f t="shared" si="151"/>
        <v>20204RMB</v>
      </c>
    </row>
    <row r="802" spans="1:43" s="12" customFormat="1">
      <c r="A802" s="13" t="s">
        <v>34</v>
      </c>
      <c r="B802" s="179">
        <v>2019</v>
      </c>
      <c r="C802" s="179">
        <v>11</v>
      </c>
      <c r="D802" s="39" t="str">
        <f t="shared" ref="D802:D865" si="153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43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44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54">IF(X802="","",X802*MAX(O802,N802))</f>
        <v>1000000</v>
      </c>
      <c r="AA802" s="13">
        <v>1.095</v>
      </c>
      <c r="AB802" s="21">
        <f t="shared" si="152"/>
        <v>969026.54867256642</v>
      </c>
      <c r="AC802" s="185">
        <f t="shared" si="145"/>
        <v>124423.00884955752</v>
      </c>
      <c r="AD802" s="141">
        <v>0.12839999999999999</v>
      </c>
      <c r="AE802" s="186">
        <f t="shared" si="146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47"/>
        <v>33477255.428389378</v>
      </c>
      <c r="AJ802" s="19">
        <f t="shared" si="148"/>
        <v>4578663.362915583</v>
      </c>
      <c r="AK802" s="20">
        <f t="shared" si="149"/>
        <v>0.13676937682988149</v>
      </c>
      <c r="AL802" s="17"/>
      <c r="AM802" s="17"/>
      <c r="AN802" s="17"/>
      <c r="AO802" s="17"/>
      <c r="AP802" s="28" t="str">
        <f t="shared" si="150"/>
        <v>20204</v>
      </c>
      <c r="AQ802" s="28" t="str">
        <f t="shared" si="151"/>
        <v>20204RMB</v>
      </c>
    </row>
    <row r="803" spans="1:43" s="12" customFormat="1">
      <c r="A803" s="13" t="s">
        <v>34</v>
      </c>
      <c r="B803" s="179">
        <v>2019</v>
      </c>
      <c r="C803" s="179">
        <v>10</v>
      </c>
      <c r="D803" s="39" t="str">
        <f t="shared" si="153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43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44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54"/>
        <v>1000000</v>
      </c>
      <c r="AA803" s="13">
        <v>1.095</v>
      </c>
      <c r="AB803" s="21">
        <f t="shared" si="152"/>
        <v>969026.54867256642</v>
      </c>
      <c r="AC803" s="185">
        <f t="shared" si="145"/>
        <v>157369.91150442479</v>
      </c>
      <c r="AD803" s="141">
        <v>0.16239999999999999</v>
      </c>
      <c r="AE803" s="186">
        <f t="shared" si="146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47"/>
        <v>33477255.428389378</v>
      </c>
      <c r="AJ803" s="19">
        <f t="shared" si="148"/>
        <v>4578663.362915583</v>
      </c>
      <c r="AK803" s="20">
        <f t="shared" si="149"/>
        <v>0.13676937682988149</v>
      </c>
      <c r="AL803" s="17"/>
      <c r="AM803" s="17"/>
      <c r="AN803" s="17"/>
      <c r="AO803" s="17"/>
      <c r="AP803" s="28" t="str">
        <f t="shared" si="150"/>
        <v>20204</v>
      </c>
      <c r="AQ803" s="28" t="str">
        <f t="shared" si="151"/>
        <v>20204RMB</v>
      </c>
    </row>
    <row r="804" spans="1:43" s="12" customFormat="1">
      <c r="A804" s="13" t="s">
        <v>34</v>
      </c>
      <c r="B804" s="179">
        <v>2019</v>
      </c>
      <c r="C804" s="179">
        <v>10</v>
      </c>
      <c r="D804" s="39" t="str">
        <f t="shared" si="153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43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44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54"/>
        <v>800000</v>
      </c>
      <c r="AA804" s="13">
        <v>1.095</v>
      </c>
      <c r="AB804" s="21">
        <f t="shared" si="152"/>
        <v>775221.23893805314</v>
      </c>
      <c r="AC804" s="185">
        <f t="shared" si="145"/>
        <v>125895.92920353982</v>
      </c>
      <c r="AD804" s="141">
        <v>0.16239999999999999</v>
      </c>
      <c r="AE804" s="186">
        <f t="shared" si="146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47"/>
        <v>33477255.428389378</v>
      </c>
      <c r="AJ804" s="19">
        <f t="shared" si="148"/>
        <v>4578663.362915583</v>
      </c>
      <c r="AK804" s="20">
        <f t="shared" si="149"/>
        <v>0.13676937682988149</v>
      </c>
      <c r="AL804" s="17"/>
      <c r="AM804" s="17"/>
      <c r="AN804" s="17"/>
      <c r="AO804" s="17"/>
      <c r="AP804" s="28" t="str">
        <f t="shared" si="150"/>
        <v>20204</v>
      </c>
      <c r="AQ804" s="28" t="str">
        <f t="shared" si="151"/>
        <v>20204RMB</v>
      </c>
    </row>
    <row r="805" spans="1:43" s="12" customFormat="1">
      <c r="A805" s="13" t="s">
        <v>34</v>
      </c>
      <c r="B805" s="179">
        <v>2019</v>
      </c>
      <c r="C805" s="179">
        <v>10</v>
      </c>
      <c r="D805" s="39" t="str">
        <f t="shared" si="153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43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44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54"/>
        <v>15000000</v>
      </c>
      <c r="AA805" s="13">
        <v>7.5700000000000003E-2</v>
      </c>
      <c r="AB805" s="21">
        <f t="shared" si="152"/>
        <v>1135500</v>
      </c>
      <c r="AC805" s="185">
        <f t="shared" si="145"/>
        <v>236184</v>
      </c>
      <c r="AD805" s="141">
        <v>0.20799999999999999</v>
      </c>
      <c r="AE805" s="186">
        <f t="shared" si="146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47"/>
        <v>37969334.083628327</v>
      </c>
      <c r="AJ805" s="19">
        <f t="shared" si="148"/>
        <v>5097226.4551657066</v>
      </c>
      <c r="AK805" s="20">
        <f t="shared" si="149"/>
        <v>0.13424587441904956</v>
      </c>
      <c r="AL805" s="17"/>
      <c r="AM805" s="17"/>
      <c r="AN805" s="17"/>
      <c r="AO805" s="17"/>
      <c r="AP805" s="28" t="str">
        <f t="shared" si="150"/>
        <v>20208</v>
      </c>
      <c r="AQ805" s="28" t="str">
        <f t="shared" si="151"/>
        <v>20208JPY</v>
      </c>
    </row>
    <row r="806" spans="1:43" s="12" customFormat="1">
      <c r="A806" s="13" t="s">
        <v>34</v>
      </c>
      <c r="B806" s="179">
        <v>2019</v>
      </c>
      <c r="C806" s="179">
        <v>10</v>
      </c>
      <c r="D806" s="39" t="str">
        <f t="shared" si="153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43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44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54"/>
        <v>12000000</v>
      </c>
      <c r="AA806" s="13">
        <v>7.5700000000000003E-2</v>
      </c>
      <c r="AB806" s="21">
        <f t="shared" si="152"/>
        <v>908400</v>
      </c>
      <c r="AC806" s="185">
        <f t="shared" si="145"/>
        <v>188947.19999999998</v>
      </c>
      <c r="AD806" s="141">
        <v>0.20799999999999999</v>
      </c>
      <c r="AE806" s="186">
        <f t="shared" si="146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47"/>
        <v>37969334.083628327</v>
      </c>
      <c r="AJ806" s="19">
        <f t="shared" si="148"/>
        <v>5097226.4551657066</v>
      </c>
      <c r="AK806" s="20">
        <f t="shared" si="149"/>
        <v>0.13424587441904956</v>
      </c>
      <c r="AL806" s="17"/>
      <c r="AM806" s="17"/>
      <c r="AN806" s="17"/>
      <c r="AO806" s="17"/>
      <c r="AP806" s="28" t="str">
        <f t="shared" si="150"/>
        <v>20208</v>
      </c>
      <c r="AQ806" s="28" t="str">
        <f t="shared" si="151"/>
        <v>20208JPY</v>
      </c>
    </row>
    <row r="807" spans="1:43" s="12" customFormat="1">
      <c r="A807" s="13" t="s">
        <v>34</v>
      </c>
      <c r="B807" s="179">
        <v>2019</v>
      </c>
      <c r="C807" s="179">
        <v>12</v>
      </c>
      <c r="D807" s="39" t="str">
        <f t="shared" si="153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43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44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54"/>
        <v>11000000</v>
      </c>
      <c r="AA807" s="13">
        <v>7.2700000000000001E-2</v>
      </c>
      <c r="AB807" s="21">
        <f t="shared" si="152"/>
        <v>799700</v>
      </c>
      <c r="AC807" s="185">
        <f t="shared" si="145"/>
        <v>64055.97</v>
      </c>
      <c r="AD807" s="141">
        <v>8.0100000000000005E-2</v>
      </c>
      <c r="AE807" s="186">
        <f t="shared" si="146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47"/>
        <v>14005204.685000001</v>
      </c>
      <c r="AJ807" s="19">
        <f t="shared" si="148"/>
        <v>1436995.2460839998</v>
      </c>
      <c r="AK807" s="20">
        <f t="shared" si="149"/>
        <v>0.10260437304590524</v>
      </c>
      <c r="AL807" s="17"/>
      <c r="AM807" s="17"/>
      <c r="AN807" s="17"/>
      <c r="AO807" s="17"/>
      <c r="AP807" s="28" t="str">
        <f t="shared" si="150"/>
        <v>20202</v>
      </c>
      <c r="AQ807" s="28" t="str">
        <f t="shared" si="151"/>
        <v>20202JPY</v>
      </c>
    </row>
    <row r="808" spans="1:43" s="12" customFormat="1">
      <c r="A808" s="13" t="s">
        <v>34</v>
      </c>
      <c r="B808" s="179">
        <v>2019</v>
      </c>
      <c r="C808" s="179">
        <v>12</v>
      </c>
      <c r="D808" s="39" t="str">
        <f t="shared" si="153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43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44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54"/>
        <v>11000000</v>
      </c>
      <c r="AA808" s="13">
        <v>7.2700000000000001E-2</v>
      </c>
      <c r="AB808" s="21">
        <f t="shared" si="152"/>
        <v>799700</v>
      </c>
      <c r="AC808" s="185">
        <f t="shared" si="145"/>
        <v>64055.97</v>
      </c>
      <c r="AD808" s="141">
        <v>8.0100000000000005E-2</v>
      </c>
      <c r="AE808" s="186">
        <f t="shared" si="146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47"/>
        <v>14005204.685000001</v>
      </c>
      <c r="AJ808" s="19">
        <f t="shared" si="148"/>
        <v>1436995.2460839998</v>
      </c>
      <c r="AK808" s="20">
        <f t="shared" si="149"/>
        <v>0.10260437304590524</v>
      </c>
      <c r="AL808" s="17"/>
      <c r="AM808" s="17"/>
      <c r="AN808" s="17"/>
      <c r="AO808" s="17"/>
      <c r="AP808" s="28" t="str">
        <f t="shared" si="150"/>
        <v>20202</v>
      </c>
      <c r="AQ808" s="28" t="str">
        <f t="shared" si="151"/>
        <v>20202JPY</v>
      </c>
    </row>
    <row r="809" spans="1:43" s="12" customFormat="1">
      <c r="A809" s="13" t="s">
        <v>34</v>
      </c>
      <c r="B809" s="179">
        <v>2019</v>
      </c>
      <c r="C809" s="179">
        <v>12</v>
      </c>
      <c r="D809" s="39" t="str">
        <f t="shared" si="153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43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44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54"/>
        <v>11000000</v>
      </c>
      <c r="AA809" s="13">
        <v>7.2700000000000001E-2</v>
      </c>
      <c r="AB809" s="21">
        <f t="shared" si="152"/>
        <v>799700</v>
      </c>
      <c r="AC809" s="185">
        <f t="shared" si="145"/>
        <v>64055.97</v>
      </c>
      <c r="AD809" s="141">
        <v>8.0100000000000005E-2</v>
      </c>
      <c r="AE809" s="186">
        <f t="shared" si="146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47"/>
        <v>14005204.685000001</v>
      </c>
      <c r="AJ809" s="19">
        <f t="shared" si="148"/>
        <v>1436995.2460839998</v>
      </c>
      <c r="AK809" s="20">
        <f t="shared" si="149"/>
        <v>0.10260437304590524</v>
      </c>
      <c r="AL809" s="17"/>
      <c r="AM809" s="17"/>
      <c r="AN809" s="17"/>
      <c r="AO809" s="17"/>
      <c r="AP809" s="28" t="str">
        <f t="shared" si="150"/>
        <v>20202</v>
      </c>
      <c r="AQ809" s="28" t="str">
        <f t="shared" si="151"/>
        <v>20202JPY</v>
      </c>
    </row>
    <row r="810" spans="1:43" s="12" customFormat="1">
      <c r="A810" s="13" t="s">
        <v>34</v>
      </c>
      <c r="B810" s="179">
        <v>2019</v>
      </c>
      <c r="C810" s="179">
        <v>12</v>
      </c>
      <c r="D810" s="39" t="str">
        <f t="shared" si="153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43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44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54"/>
        <v>11000000</v>
      </c>
      <c r="AA810" s="13">
        <v>7.2700000000000001E-2</v>
      </c>
      <c r="AB810" s="21">
        <f t="shared" si="152"/>
        <v>799700</v>
      </c>
      <c r="AC810" s="185">
        <f t="shared" si="145"/>
        <v>64055.97</v>
      </c>
      <c r="AD810" s="141">
        <v>8.0100000000000005E-2</v>
      </c>
      <c r="AE810" s="186">
        <f t="shared" si="146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47"/>
        <v>14005204.685000001</v>
      </c>
      <c r="AJ810" s="19">
        <f t="shared" si="148"/>
        <v>1436995.2460839998</v>
      </c>
      <c r="AK810" s="20">
        <f t="shared" si="149"/>
        <v>0.10260437304590524</v>
      </c>
      <c r="AL810" s="17"/>
      <c r="AM810" s="17"/>
      <c r="AN810" s="17"/>
      <c r="AO810" s="17"/>
      <c r="AP810" s="28" t="str">
        <f t="shared" si="150"/>
        <v>20202</v>
      </c>
      <c r="AQ810" s="28" t="str">
        <f t="shared" si="151"/>
        <v>20202JPY</v>
      </c>
    </row>
    <row r="811" spans="1:43" s="12" customFormat="1">
      <c r="A811" s="13" t="s">
        <v>34</v>
      </c>
      <c r="B811" s="179">
        <v>2019</v>
      </c>
      <c r="C811" s="179">
        <v>12</v>
      </c>
      <c r="D811" s="39" t="str">
        <f t="shared" si="153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43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44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54"/>
        <v>11000000</v>
      </c>
      <c r="AA811" s="13">
        <v>7.2700000000000001E-2</v>
      </c>
      <c r="AB811" s="21">
        <f t="shared" si="152"/>
        <v>799700</v>
      </c>
      <c r="AC811" s="185">
        <f t="shared" si="145"/>
        <v>64055.97</v>
      </c>
      <c r="AD811" s="141">
        <v>8.0100000000000005E-2</v>
      </c>
      <c r="AE811" s="186">
        <f t="shared" si="146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47"/>
        <v>14005204.685000001</v>
      </c>
      <c r="AJ811" s="19">
        <f t="shared" si="148"/>
        <v>1436995.2460839998</v>
      </c>
      <c r="AK811" s="20">
        <f t="shared" si="149"/>
        <v>0.10260437304590524</v>
      </c>
      <c r="AL811" s="17"/>
      <c r="AM811" s="17"/>
      <c r="AN811" s="17"/>
      <c r="AO811" s="17"/>
      <c r="AP811" s="28" t="str">
        <f t="shared" si="150"/>
        <v>20202</v>
      </c>
      <c r="AQ811" s="28" t="str">
        <f t="shared" si="151"/>
        <v>20202JPY</v>
      </c>
    </row>
    <row r="812" spans="1:43" s="12" customFormat="1">
      <c r="A812" s="13" t="s">
        <v>34</v>
      </c>
      <c r="B812" s="179">
        <v>2019</v>
      </c>
      <c r="C812" s="179">
        <v>12</v>
      </c>
      <c r="D812" s="39" t="str">
        <f t="shared" si="153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43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44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54"/>
        <v>7722000</v>
      </c>
      <c r="AA812" s="13">
        <v>7.2700000000000001E-2</v>
      </c>
      <c r="AB812" s="21">
        <f t="shared" si="152"/>
        <v>561389.4</v>
      </c>
      <c r="AC812" s="185">
        <f t="shared" si="145"/>
        <v>44967.290940000006</v>
      </c>
      <c r="AD812" s="141">
        <v>8.0100000000000005E-2</v>
      </c>
      <c r="AE812" s="186">
        <f t="shared" si="146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47"/>
        <v>14005204.685000001</v>
      </c>
      <c r="AJ812" s="19">
        <f t="shared" si="148"/>
        <v>1436995.2460839998</v>
      </c>
      <c r="AK812" s="20">
        <f t="shared" si="149"/>
        <v>0.10260437304590524</v>
      </c>
      <c r="AL812" s="17"/>
      <c r="AM812" s="17"/>
      <c r="AN812" s="17"/>
      <c r="AO812" s="17"/>
      <c r="AP812" s="28" t="str">
        <f t="shared" si="150"/>
        <v>20202</v>
      </c>
      <c r="AQ812" s="28" t="str">
        <f t="shared" si="151"/>
        <v>20202JPY</v>
      </c>
    </row>
    <row r="813" spans="1:43" s="12" customFormat="1">
      <c r="A813" s="13" t="s">
        <v>34</v>
      </c>
      <c r="B813" s="179">
        <v>2019</v>
      </c>
      <c r="C813" s="179">
        <v>12</v>
      </c>
      <c r="D813" s="39" t="str">
        <f t="shared" si="153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43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44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54"/>
        <v>7722000</v>
      </c>
      <c r="AA813" s="13">
        <v>7.2700000000000001E-2</v>
      </c>
      <c r="AB813" s="21">
        <f t="shared" si="152"/>
        <v>561389.4</v>
      </c>
      <c r="AC813" s="185">
        <f t="shared" si="145"/>
        <v>44967.290940000006</v>
      </c>
      <c r="AD813" s="141">
        <v>8.0100000000000005E-2</v>
      </c>
      <c r="AE813" s="186">
        <f t="shared" si="146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47"/>
        <v>14005204.685000001</v>
      </c>
      <c r="AJ813" s="19">
        <f t="shared" si="148"/>
        <v>1436995.2460839998</v>
      </c>
      <c r="AK813" s="20">
        <f t="shared" si="149"/>
        <v>0.10260437304590524</v>
      </c>
      <c r="AL813" s="17"/>
      <c r="AM813" s="17"/>
      <c r="AN813" s="17"/>
      <c r="AO813" s="17"/>
      <c r="AP813" s="28" t="str">
        <f t="shared" si="150"/>
        <v>20202</v>
      </c>
      <c r="AQ813" s="28" t="str">
        <f t="shared" si="151"/>
        <v>20202JPY</v>
      </c>
    </row>
    <row r="814" spans="1:43" s="12" customFormat="1">
      <c r="A814" s="13" t="s">
        <v>34</v>
      </c>
      <c r="B814" s="179">
        <v>2019</v>
      </c>
      <c r="C814" s="179">
        <v>12</v>
      </c>
      <c r="D814" s="39" t="str">
        <f t="shared" si="153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43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44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54"/>
        <v>7722000</v>
      </c>
      <c r="AA814" s="13">
        <v>7.2700000000000001E-2</v>
      </c>
      <c r="AB814" s="21">
        <f t="shared" si="152"/>
        <v>561389.4</v>
      </c>
      <c r="AC814" s="185">
        <f t="shared" si="145"/>
        <v>44967.290940000006</v>
      </c>
      <c r="AD814" s="141">
        <v>8.0100000000000005E-2</v>
      </c>
      <c r="AE814" s="186">
        <f t="shared" si="146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47"/>
        <v>14005204.685000001</v>
      </c>
      <c r="AJ814" s="19">
        <f t="shared" si="148"/>
        <v>1436995.2460839998</v>
      </c>
      <c r="AK814" s="20">
        <f t="shared" si="149"/>
        <v>0.10260437304590524</v>
      </c>
      <c r="AL814" s="17"/>
      <c r="AM814" s="17"/>
      <c r="AN814" s="17"/>
      <c r="AO814" s="17"/>
      <c r="AP814" s="28" t="str">
        <f t="shared" si="150"/>
        <v>20202</v>
      </c>
      <c r="AQ814" s="28" t="str">
        <f t="shared" si="151"/>
        <v>20202JPY</v>
      </c>
    </row>
    <row r="815" spans="1:43" s="12" customFormat="1">
      <c r="A815" s="13" t="s">
        <v>34</v>
      </c>
      <c r="B815" s="179">
        <v>2019</v>
      </c>
      <c r="C815" s="179">
        <v>12</v>
      </c>
      <c r="D815" s="39" t="str">
        <f t="shared" si="153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43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44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54"/>
        <v>7722000</v>
      </c>
      <c r="AA815" s="13">
        <v>7.2700000000000001E-2</v>
      </c>
      <c r="AB815" s="21">
        <f t="shared" si="152"/>
        <v>561389.4</v>
      </c>
      <c r="AC815" s="185">
        <f t="shared" si="145"/>
        <v>44967.290940000006</v>
      </c>
      <c r="AD815" s="141">
        <v>8.0100000000000005E-2</v>
      </c>
      <c r="AE815" s="186">
        <f t="shared" si="146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47"/>
        <v>14005204.685000001</v>
      </c>
      <c r="AJ815" s="19">
        <f t="shared" si="148"/>
        <v>1436995.2460839998</v>
      </c>
      <c r="AK815" s="20">
        <f t="shared" si="149"/>
        <v>0.10260437304590524</v>
      </c>
      <c r="AL815" s="17"/>
      <c r="AM815" s="17"/>
      <c r="AN815" s="17"/>
      <c r="AO815" s="17"/>
      <c r="AP815" s="28" t="str">
        <f t="shared" si="150"/>
        <v>20202</v>
      </c>
      <c r="AQ815" s="28" t="str">
        <f t="shared" si="151"/>
        <v>20202JPY</v>
      </c>
    </row>
    <row r="816" spans="1:43" s="12" customFormat="1">
      <c r="A816" s="13" t="s">
        <v>34</v>
      </c>
      <c r="B816" s="179">
        <v>2019</v>
      </c>
      <c r="C816" s="179">
        <v>12</v>
      </c>
      <c r="D816" s="39" t="str">
        <f t="shared" si="153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43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44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54"/>
        <v>7722000</v>
      </c>
      <c r="AA816" s="13">
        <v>7.2700000000000001E-2</v>
      </c>
      <c r="AB816" s="21">
        <f t="shared" si="152"/>
        <v>561389.4</v>
      </c>
      <c r="AC816" s="185">
        <f t="shared" si="145"/>
        <v>44967.290940000006</v>
      </c>
      <c r="AD816" s="141">
        <v>8.0100000000000005E-2</v>
      </c>
      <c r="AE816" s="186">
        <f t="shared" si="146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47"/>
        <v>14005204.685000001</v>
      </c>
      <c r="AJ816" s="19">
        <f t="shared" si="148"/>
        <v>1436995.2460839998</v>
      </c>
      <c r="AK816" s="20">
        <f t="shared" si="149"/>
        <v>0.10260437304590524</v>
      </c>
      <c r="AL816" s="17"/>
      <c r="AM816" s="17"/>
      <c r="AN816" s="17"/>
      <c r="AO816" s="17"/>
      <c r="AP816" s="28" t="str">
        <f t="shared" si="150"/>
        <v>20202</v>
      </c>
      <c r="AQ816" s="28" t="str">
        <f t="shared" si="151"/>
        <v>20202JPY</v>
      </c>
    </row>
    <row r="817" spans="1:43" s="12" customFormat="1">
      <c r="A817" s="13" t="s">
        <v>34</v>
      </c>
      <c r="B817" s="179">
        <v>2019</v>
      </c>
      <c r="C817" s="179">
        <v>12</v>
      </c>
      <c r="D817" s="39" t="str">
        <f t="shared" si="153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43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44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54"/>
        <v>7722000</v>
      </c>
      <c r="AA817" s="13">
        <v>7.2700000000000001E-2</v>
      </c>
      <c r="AB817" s="21">
        <f t="shared" si="152"/>
        <v>561389.4</v>
      </c>
      <c r="AC817" s="185">
        <f t="shared" si="145"/>
        <v>44967.290940000006</v>
      </c>
      <c r="AD817" s="141">
        <v>8.0100000000000005E-2</v>
      </c>
      <c r="AE817" s="186">
        <f t="shared" si="146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47"/>
        <v>14005204.685000001</v>
      </c>
      <c r="AJ817" s="19">
        <f t="shared" si="148"/>
        <v>1436995.2460839998</v>
      </c>
      <c r="AK817" s="20">
        <f t="shared" si="149"/>
        <v>0.10260437304590524</v>
      </c>
      <c r="AL817" s="17"/>
      <c r="AM817" s="17"/>
      <c r="AN817" s="17"/>
      <c r="AO817" s="17"/>
      <c r="AP817" s="28" t="str">
        <f t="shared" si="150"/>
        <v>20202</v>
      </c>
      <c r="AQ817" s="28" t="str">
        <f t="shared" si="151"/>
        <v>20202JPY</v>
      </c>
    </row>
    <row r="818" spans="1:43" s="12" customFormat="1">
      <c r="A818" s="13" t="s">
        <v>34</v>
      </c>
      <c r="B818" s="179">
        <v>2019</v>
      </c>
      <c r="C818" s="179">
        <v>12</v>
      </c>
      <c r="D818" s="39" t="str">
        <f t="shared" si="153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43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44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54"/>
        <v>7150000</v>
      </c>
      <c r="AA818" s="13">
        <v>7.2700000000000001E-2</v>
      </c>
      <c r="AB818" s="21">
        <f t="shared" si="152"/>
        <v>519805</v>
      </c>
      <c r="AC818" s="185">
        <f t="shared" si="145"/>
        <v>85144.058999999994</v>
      </c>
      <c r="AD818" s="141">
        <v>0.1638</v>
      </c>
      <c r="AE818" s="186">
        <f t="shared" si="146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47"/>
        <v>14005204.685000001</v>
      </c>
      <c r="AJ818" s="19">
        <f t="shared" si="148"/>
        <v>1436995.2460839998</v>
      </c>
      <c r="AK818" s="20">
        <f t="shared" si="149"/>
        <v>0.10260437304590524</v>
      </c>
      <c r="AL818" s="17"/>
      <c r="AM818" s="17"/>
      <c r="AN818" s="17"/>
      <c r="AO818" s="17"/>
      <c r="AP818" s="28" t="str">
        <f t="shared" si="150"/>
        <v>20202</v>
      </c>
      <c r="AQ818" s="28" t="str">
        <f t="shared" si="151"/>
        <v>20202JPY</v>
      </c>
    </row>
    <row r="819" spans="1:43" s="12" customFormat="1">
      <c r="A819" s="13" t="s">
        <v>34</v>
      </c>
      <c r="B819" s="179">
        <v>2019</v>
      </c>
      <c r="C819" s="179">
        <v>11</v>
      </c>
      <c r="D819" s="39" t="str">
        <f t="shared" si="153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43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44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54"/>
        <v>9900000</v>
      </c>
      <c r="AA819" s="13">
        <v>7.2700000000000001E-2</v>
      </c>
      <c r="AB819" s="21">
        <f t="shared" si="152"/>
        <v>719730</v>
      </c>
      <c r="AC819" s="185">
        <f t="shared" si="145"/>
        <v>84568.274999999994</v>
      </c>
      <c r="AD819" s="141">
        <v>0.11749999999999999</v>
      </c>
      <c r="AE819" s="186">
        <f t="shared" si="146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47"/>
        <v>14005204.685000001</v>
      </c>
      <c r="AJ819" s="19">
        <f t="shared" si="148"/>
        <v>1436995.2460839998</v>
      </c>
      <c r="AK819" s="20">
        <f t="shared" si="149"/>
        <v>0.10260437304590524</v>
      </c>
      <c r="AL819" s="17"/>
      <c r="AM819" s="17"/>
      <c r="AN819" s="17"/>
      <c r="AO819" s="17"/>
      <c r="AP819" s="28" t="str">
        <f t="shared" si="150"/>
        <v>20202</v>
      </c>
      <c r="AQ819" s="28" t="str">
        <f t="shared" si="151"/>
        <v>20202JPY</v>
      </c>
    </row>
    <row r="820" spans="1:43" s="12" customFormat="1">
      <c r="A820" s="13" t="s">
        <v>34</v>
      </c>
      <c r="B820" s="179">
        <v>2019</v>
      </c>
      <c r="C820" s="179">
        <v>11</v>
      </c>
      <c r="D820" s="39" t="str">
        <f t="shared" si="153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43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44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54"/>
        <v>12600000</v>
      </c>
      <c r="AA820" s="13">
        <v>7.2700000000000001E-2</v>
      </c>
      <c r="AB820" s="21">
        <f t="shared" si="152"/>
        <v>916020</v>
      </c>
      <c r="AC820" s="185">
        <f t="shared" si="145"/>
        <v>107632.34999999999</v>
      </c>
      <c r="AD820" s="141">
        <v>0.11749999999999999</v>
      </c>
      <c r="AE820" s="186">
        <f t="shared" si="146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47"/>
        <v>14005204.685000001</v>
      </c>
      <c r="AJ820" s="19">
        <f t="shared" si="148"/>
        <v>1436995.2460839998</v>
      </c>
      <c r="AK820" s="20">
        <f t="shared" si="149"/>
        <v>0.10260437304590524</v>
      </c>
      <c r="AL820" s="17"/>
      <c r="AM820" s="17"/>
      <c r="AN820" s="17"/>
      <c r="AO820" s="17"/>
      <c r="AP820" s="28" t="str">
        <f t="shared" si="150"/>
        <v>20202</v>
      </c>
      <c r="AQ820" s="28" t="str">
        <f t="shared" si="151"/>
        <v>20202JPY</v>
      </c>
    </row>
    <row r="821" spans="1:43" s="12" customFormat="1">
      <c r="A821" s="13" t="s">
        <v>34</v>
      </c>
      <c r="B821" s="179">
        <v>2019</v>
      </c>
      <c r="C821" s="179">
        <v>11</v>
      </c>
      <c r="D821" s="39" t="str">
        <f t="shared" si="153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43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44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54"/>
        <v>12600000</v>
      </c>
      <c r="AA821" s="13">
        <v>7.2700000000000001E-2</v>
      </c>
      <c r="AB821" s="21">
        <f t="shared" si="152"/>
        <v>916020</v>
      </c>
      <c r="AC821" s="185">
        <f t="shared" si="145"/>
        <v>107632.34999999999</v>
      </c>
      <c r="AD821" s="141">
        <v>0.11749999999999999</v>
      </c>
      <c r="AE821" s="186">
        <f t="shared" si="146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47"/>
        <v>14005204.685000001</v>
      </c>
      <c r="AJ821" s="19">
        <f t="shared" si="148"/>
        <v>1436995.2460839998</v>
      </c>
      <c r="AK821" s="20">
        <f t="shared" si="149"/>
        <v>0.10260437304590524</v>
      </c>
      <c r="AL821" s="17"/>
      <c r="AM821" s="17"/>
      <c r="AN821" s="17"/>
      <c r="AO821" s="17"/>
      <c r="AP821" s="28" t="str">
        <f t="shared" si="150"/>
        <v>20202</v>
      </c>
      <c r="AQ821" s="28" t="str">
        <f t="shared" si="151"/>
        <v>20202JPY</v>
      </c>
    </row>
    <row r="822" spans="1:43" s="12" customFormat="1">
      <c r="A822" s="13" t="s">
        <v>34</v>
      </c>
      <c r="B822" s="179">
        <v>2019</v>
      </c>
      <c r="C822" s="179">
        <v>11</v>
      </c>
      <c r="D822" s="39" t="str">
        <f t="shared" si="153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43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44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54"/>
        <v>12600000</v>
      </c>
      <c r="AA822" s="13">
        <v>7.2700000000000001E-2</v>
      </c>
      <c r="AB822" s="21">
        <f t="shared" si="152"/>
        <v>916020</v>
      </c>
      <c r="AC822" s="185">
        <f t="shared" si="145"/>
        <v>107632.34999999999</v>
      </c>
      <c r="AD822" s="141">
        <v>0.11749999999999999</v>
      </c>
      <c r="AE822" s="186">
        <f t="shared" si="146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47"/>
        <v>14005204.685000001</v>
      </c>
      <c r="AJ822" s="19">
        <f t="shared" si="148"/>
        <v>1436995.2460839998</v>
      </c>
      <c r="AK822" s="20">
        <f t="shared" si="149"/>
        <v>0.10260437304590524</v>
      </c>
      <c r="AL822" s="17"/>
      <c r="AM822" s="17"/>
      <c r="AN822" s="17"/>
      <c r="AO822" s="17"/>
      <c r="AP822" s="28" t="str">
        <f t="shared" si="150"/>
        <v>20202</v>
      </c>
      <c r="AQ822" s="28" t="str">
        <f t="shared" si="151"/>
        <v>20202JPY</v>
      </c>
    </row>
    <row r="823" spans="1:43" s="12" customFormat="1">
      <c r="A823" s="13" t="s">
        <v>34</v>
      </c>
      <c r="B823" s="179">
        <v>2019</v>
      </c>
      <c r="C823" s="179">
        <v>12</v>
      </c>
      <c r="D823" s="39" t="str">
        <f t="shared" si="153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43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44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54"/>
        <v>602800</v>
      </c>
      <c r="AA823" s="13">
        <v>1.1100000000000001</v>
      </c>
      <c r="AB823" s="21">
        <f t="shared" si="152"/>
        <v>592130.97345132753</v>
      </c>
      <c r="AC823" s="185">
        <f t="shared" si="145"/>
        <v>82839.123185840726</v>
      </c>
      <c r="AD823" s="141">
        <v>0.1399</v>
      </c>
      <c r="AE823" s="186">
        <f t="shared" si="146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47"/>
        <v>11620538.477876106</v>
      </c>
      <c r="AJ823" s="19">
        <f t="shared" si="148"/>
        <v>1598596.3145221241</v>
      </c>
      <c r="AK823" s="20">
        <f t="shared" si="149"/>
        <v>0.13756645766163331</v>
      </c>
      <c r="AL823" s="17"/>
      <c r="AM823" s="17"/>
      <c r="AN823" s="17"/>
      <c r="AO823" s="17"/>
      <c r="AP823" s="28" t="str">
        <f t="shared" si="150"/>
        <v>20201</v>
      </c>
      <c r="AQ823" s="28" t="str">
        <f t="shared" si="151"/>
        <v>20201RMB</v>
      </c>
    </row>
    <row r="824" spans="1:43" s="12" customFormat="1">
      <c r="A824" s="13" t="s">
        <v>34</v>
      </c>
      <c r="B824" s="179">
        <v>2019</v>
      </c>
      <c r="C824" s="179">
        <v>12</v>
      </c>
      <c r="D824" s="39" t="str">
        <f t="shared" si="153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43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44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54"/>
        <v>12500000</v>
      </c>
      <c r="AA824" s="13">
        <v>7.2999999999999995E-2</v>
      </c>
      <c r="AB824" s="21">
        <f t="shared" si="152"/>
        <v>912500</v>
      </c>
      <c r="AC824" s="185">
        <f t="shared" si="145"/>
        <v>120906.25</v>
      </c>
      <c r="AD824" s="141">
        <v>0.13250000000000001</v>
      </c>
      <c r="AE824" s="186">
        <f t="shared" si="146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47"/>
        <v>11620538.477876106</v>
      </c>
      <c r="AJ824" s="19">
        <f t="shared" si="148"/>
        <v>1598596.3145221241</v>
      </c>
      <c r="AK824" s="20">
        <f t="shared" si="149"/>
        <v>0.13756645766163331</v>
      </c>
      <c r="AL824" s="17"/>
      <c r="AM824" s="17"/>
      <c r="AN824" s="17"/>
      <c r="AO824" s="17"/>
      <c r="AP824" s="28" t="str">
        <f t="shared" si="150"/>
        <v>20201</v>
      </c>
      <c r="AQ824" s="28" t="str">
        <f t="shared" si="151"/>
        <v>20201JPY</v>
      </c>
    </row>
    <row r="825" spans="1:43" s="12" customFormat="1">
      <c r="A825" s="13" t="s">
        <v>34</v>
      </c>
      <c r="B825" s="179">
        <v>2019</v>
      </c>
      <c r="C825" s="179">
        <v>12</v>
      </c>
      <c r="D825" s="39" t="str">
        <f t="shared" si="153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43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44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54"/>
        <v>9000000</v>
      </c>
      <c r="AA825" s="13">
        <v>7.2999999999999995E-2</v>
      </c>
      <c r="AB825" s="21">
        <f t="shared" si="152"/>
        <v>657000</v>
      </c>
      <c r="AC825" s="185">
        <f t="shared" si="145"/>
        <v>87052.5</v>
      </c>
      <c r="AD825" s="141">
        <v>0.13250000000000001</v>
      </c>
      <c r="AE825" s="186">
        <f t="shared" si="146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47"/>
        <v>11620538.477876106</v>
      </c>
      <c r="AJ825" s="19">
        <f t="shared" si="148"/>
        <v>1598596.3145221241</v>
      </c>
      <c r="AK825" s="20">
        <f t="shared" si="149"/>
        <v>0.13756645766163331</v>
      </c>
      <c r="AL825" s="17"/>
      <c r="AM825" s="17"/>
      <c r="AN825" s="17"/>
      <c r="AO825" s="17"/>
      <c r="AP825" s="28" t="str">
        <f t="shared" si="150"/>
        <v>20201</v>
      </c>
      <c r="AQ825" s="28" t="str">
        <f t="shared" si="151"/>
        <v>20201JPY</v>
      </c>
    </row>
    <row r="826" spans="1:43" s="12" customFormat="1">
      <c r="A826" s="13" t="s">
        <v>34</v>
      </c>
      <c r="B826" s="179">
        <v>2019</v>
      </c>
      <c r="C826" s="179">
        <v>12</v>
      </c>
      <c r="D826" s="39" t="str">
        <f t="shared" si="153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43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44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54"/>
        <v>744000</v>
      </c>
      <c r="AA826" s="13">
        <v>1.095</v>
      </c>
      <c r="AB826" s="21">
        <f t="shared" si="152"/>
        <v>720955.75221238937</v>
      </c>
      <c r="AC826" s="185">
        <f t="shared" si="145"/>
        <v>103673.43716814159</v>
      </c>
      <c r="AD826" s="141">
        <v>0.14380000000000001</v>
      </c>
      <c r="AE826" s="186">
        <f t="shared" si="146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47"/>
        <v>11620538.477876106</v>
      </c>
      <c r="AJ826" s="19">
        <f t="shared" si="148"/>
        <v>1598596.3145221241</v>
      </c>
      <c r="AK826" s="20">
        <f t="shared" si="149"/>
        <v>0.13756645766163331</v>
      </c>
      <c r="AL826" s="17"/>
      <c r="AM826" s="17"/>
      <c r="AN826" s="17"/>
      <c r="AO826" s="17"/>
      <c r="AP826" s="28" t="str">
        <f t="shared" si="150"/>
        <v>20201</v>
      </c>
      <c r="AQ826" s="28" t="str">
        <f t="shared" si="151"/>
        <v>20201RMB</v>
      </c>
    </row>
    <row r="827" spans="1:43" s="12" customFormat="1">
      <c r="A827" s="13" t="s">
        <v>34</v>
      </c>
      <c r="B827" s="179">
        <v>2019</v>
      </c>
      <c r="C827" s="179">
        <v>12</v>
      </c>
      <c r="D827" s="39" t="str">
        <f t="shared" si="153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43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44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54"/>
        <v>744000</v>
      </c>
      <c r="AA827" s="13">
        <v>1.095</v>
      </c>
      <c r="AB827" s="21">
        <f t="shared" si="152"/>
        <v>720955.75221238937</v>
      </c>
      <c r="AC827" s="185">
        <f t="shared" si="145"/>
        <v>103673.43716814159</v>
      </c>
      <c r="AD827" s="141">
        <v>0.14380000000000001</v>
      </c>
      <c r="AE827" s="186">
        <f t="shared" si="146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47"/>
        <v>11620538.477876106</v>
      </c>
      <c r="AJ827" s="19">
        <f t="shared" si="148"/>
        <v>1598596.3145221241</v>
      </c>
      <c r="AK827" s="20">
        <f t="shared" si="149"/>
        <v>0.13756645766163331</v>
      </c>
      <c r="AL827" s="17"/>
      <c r="AM827" s="17"/>
      <c r="AN827" s="17"/>
      <c r="AO827" s="17"/>
      <c r="AP827" s="28" t="str">
        <f t="shared" si="150"/>
        <v>20201</v>
      </c>
      <c r="AQ827" s="28" t="str">
        <f t="shared" si="151"/>
        <v>20201RMB</v>
      </c>
    </row>
    <row r="828" spans="1:43" s="12" customFormat="1">
      <c r="A828" s="13" t="s">
        <v>34</v>
      </c>
      <c r="B828" s="179">
        <v>2019</v>
      </c>
      <c r="C828" s="179">
        <v>12</v>
      </c>
      <c r="D828" s="39" t="str">
        <f t="shared" si="153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43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44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54"/>
        <v>11000000</v>
      </c>
      <c r="AA828" s="13">
        <v>7.2999999999999995E-2</v>
      </c>
      <c r="AB828" s="21">
        <f t="shared" si="152"/>
        <v>803000</v>
      </c>
      <c r="AC828" s="185">
        <f t="shared" si="145"/>
        <v>98367.5</v>
      </c>
      <c r="AD828" s="141">
        <v>0.1225</v>
      </c>
      <c r="AE828" s="186">
        <f t="shared" si="146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47"/>
        <v>11620538.477876106</v>
      </c>
      <c r="AJ828" s="19">
        <f t="shared" si="148"/>
        <v>1598596.3145221241</v>
      </c>
      <c r="AK828" s="20">
        <f t="shared" si="149"/>
        <v>0.13756645766163331</v>
      </c>
      <c r="AL828" s="17"/>
      <c r="AM828" s="17"/>
      <c r="AN828" s="17"/>
      <c r="AO828" s="17"/>
      <c r="AP828" s="28" t="str">
        <f t="shared" si="150"/>
        <v>20201</v>
      </c>
      <c r="AQ828" s="28" t="str">
        <f t="shared" si="151"/>
        <v>20201JPY</v>
      </c>
    </row>
    <row r="829" spans="1:43" s="12" customFormat="1">
      <c r="A829" s="13" t="s">
        <v>34</v>
      </c>
      <c r="B829" s="179">
        <v>2019</v>
      </c>
      <c r="C829" s="179">
        <v>12</v>
      </c>
      <c r="D829" s="39" t="str">
        <f t="shared" si="153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43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44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54"/>
        <v>11000000</v>
      </c>
      <c r="AA829" s="13">
        <v>7.2999999999999995E-2</v>
      </c>
      <c r="AB829" s="21">
        <f t="shared" si="152"/>
        <v>803000</v>
      </c>
      <c r="AC829" s="185">
        <f t="shared" si="145"/>
        <v>98367.5</v>
      </c>
      <c r="AD829" s="141">
        <v>0.1225</v>
      </c>
      <c r="AE829" s="186">
        <f t="shared" si="146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47"/>
        <v>11620538.477876106</v>
      </c>
      <c r="AJ829" s="19">
        <f t="shared" si="148"/>
        <v>1598596.3145221241</v>
      </c>
      <c r="AK829" s="20">
        <f t="shared" si="149"/>
        <v>0.13756645766163331</v>
      </c>
      <c r="AL829" s="17"/>
      <c r="AM829" s="17"/>
      <c r="AN829" s="17"/>
      <c r="AO829" s="17"/>
      <c r="AP829" s="28" t="str">
        <f t="shared" si="150"/>
        <v>20201</v>
      </c>
      <c r="AQ829" s="28" t="str">
        <f t="shared" si="151"/>
        <v>20201JPY</v>
      </c>
    </row>
    <row r="830" spans="1:43" s="12" customFormat="1">
      <c r="A830" s="13" t="s">
        <v>34</v>
      </c>
      <c r="B830" s="179">
        <v>2019</v>
      </c>
      <c r="C830" s="179">
        <v>12</v>
      </c>
      <c r="D830" s="39" t="str">
        <f t="shared" si="153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43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44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54"/>
        <v>11000000</v>
      </c>
      <c r="AA830" s="13">
        <v>7.2999999999999995E-2</v>
      </c>
      <c r="AB830" s="21">
        <f t="shared" si="152"/>
        <v>803000</v>
      </c>
      <c r="AC830" s="185">
        <f t="shared" si="145"/>
        <v>98367.5</v>
      </c>
      <c r="AD830" s="141">
        <v>0.1225</v>
      </c>
      <c r="AE830" s="186">
        <f t="shared" si="146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47"/>
        <v>11620538.477876106</v>
      </c>
      <c r="AJ830" s="19">
        <f t="shared" si="148"/>
        <v>1598596.3145221241</v>
      </c>
      <c r="AK830" s="20">
        <f t="shared" si="149"/>
        <v>0.13756645766163331</v>
      </c>
      <c r="AL830" s="17"/>
      <c r="AM830" s="17"/>
      <c r="AN830" s="17"/>
      <c r="AO830" s="17"/>
      <c r="AP830" s="28" t="str">
        <f t="shared" si="150"/>
        <v>20201</v>
      </c>
      <c r="AQ830" s="28" t="str">
        <f t="shared" si="151"/>
        <v>20201JPY</v>
      </c>
    </row>
    <row r="831" spans="1:43" s="12" customFormat="1">
      <c r="A831" s="13" t="s">
        <v>34</v>
      </c>
      <c r="B831" s="179">
        <v>2019</v>
      </c>
      <c r="C831" s="179">
        <v>12</v>
      </c>
      <c r="D831" s="39" t="str">
        <f t="shared" si="153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43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44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54"/>
        <v>10510000</v>
      </c>
      <c r="AA831" s="13">
        <v>7.2999999999999995E-2</v>
      </c>
      <c r="AB831" s="21">
        <f t="shared" si="152"/>
        <v>767230</v>
      </c>
      <c r="AC831" s="185">
        <f t="shared" si="145"/>
        <v>93985.675000000003</v>
      </c>
      <c r="AD831" s="141">
        <v>0.1225</v>
      </c>
      <c r="AE831" s="186">
        <f t="shared" si="146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47"/>
        <v>11620538.477876106</v>
      </c>
      <c r="AJ831" s="19">
        <f t="shared" si="148"/>
        <v>1598596.3145221241</v>
      </c>
      <c r="AK831" s="20">
        <f t="shared" si="149"/>
        <v>0.13756645766163331</v>
      </c>
      <c r="AL831" s="17"/>
      <c r="AM831" s="17"/>
      <c r="AN831" s="17"/>
      <c r="AO831" s="17"/>
      <c r="AP831" s="28" t="str">
        <f t="shared" si="150"/>
        <v>20201</v>
      </c>
      <c r="AQ831" s="28" t="str">
        <f t="shared" si="151"/>
        <v>20201JPY</v>
      </c>
    </row>
    <row r="832" spans="1:43" s="12" customFormat="1">
      <c r="A832" s="13" t="s">
        <v>34</v>
      </c>
      <c r="B832" s="179">
        <v>2019</v>
      </c>
      <c r="C832" s="179">
        <v>11</v>
      </c>
      <c r="D832" s="39" t="str">
        <f t="shared" si="153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43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44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54"/>
        <v>12800000</v>
      </c>
      <c r="AA832" s="13">
        <v>7.2999999999999995E-2</v>
      </c>
      <c r="AB832" s="21">
        <f t="shared" si="152"/>
        <v>934399.99999999988</v>
      </c>
      <c r="AC832" s="185">
        <f t="shared" si="145"/>
        <v>121845.75999999998</v>
      </c>
      <c r="AD832" s="141">
        <v>0.13039999999999999</v>
      </c>
      <c r="AE832" s="186">
        <f t="shared" si="146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47"/>
        <v>11620538.477876106</v>
      </c>
      <c r="AJ832" s="19">
        <f t="shared" si="148"/>
        <v>1598596.3145221241</v>
      </c>
      <c r="AK832" s="20">
        <f t="shared" si="149"/>
        <v>0.13756645766163331</v>
      </c>
      <c r="AL832" s="17"/>
      <c r="AM832" s="17"/>
      <c r="AN832" s="17"/>
      <c r="AO832" s="17"/>
      <c r="AP832" s="28" t="str">
        <f t="shared" si="150"/>
        <v>20201</v>
      </c>
      <c r="AQ832" s="28" t="str">
        <f t="shared" si="151"/>
        <v>20201JPY</v>
      </c>
    </row>
    <row r="833" spans="1:43" s="12" customFormat="1">
      <c r="A833" s="13" t="s">
        <v>34</v>
      </c>
      <c r="B833" s="179">
        <v>2019</v>
      </c>
      <c r="C833" s="179">
        <v>11</v>
      </c>
      <c r="D833" s="39" t="str">
        <f t="shared" si="153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43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44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54"/>
        <v>12350000</v>
      </c>
      <c r="AA833" s="13">
        <v>7.2999999999999995E-2</v>
      </c>
      <c r="AB833" s="21">
        <f t="shared" si="152"/>
        <v>901550</v>
      </c>
      <c r="AC833" s="185">
        <f t="shared" si="145"/>
        <v>127929.94499999999</v>
      </c>
      <c r="AD833" s="141">
        <v>0.1419</v>
      </c>
      <c r="AE833" s="186">
        <f t="shared" si="146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47"/>
        <v>11620538.477876106</v>
      </c>
      <c r="AJ833" s="19">
        <f t="shared" si="148"/>
        <v>1598596.3145221241</v>
      </c>
      <c r="AK833" s="20">
        <f t="shared" si="149"/>
        <v>0.13756645766163331</v>
      </c>
      <c r="AL833" s="17"/>
      <c r="AM833" s="17"/>
      <c r="AN833" s="17"/>
      <c r="AO833" s="17"/>
      <c r="AP833" s="28" t="str">
        <f t="shared" si="150"/>
        <v>20201</v>
      </c>
      <c r="AQ833" s="28" t="str">
        <f t="shared" si="151"/>
        <v>20201JPY</v>
      </c>
    </row>
    <row r="834" spans="1:43" s="12" customFormat="1">
      <c r="A834" s="13" t="s">
        <v>34</v>
      </c>
      <c r="B834" s="179">
        <v>2019</v>
      </c>
      <c r="C834" s="179">
        <v>11</v>
      </c>
      <c r="D834" s="39" t="str">
        <f t="shared" si="153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56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54"/>
        <v>12350000</v>
      </c>
      <c r="AA834" s="13">
        <v>7.2999999999999995E-2</v>
      </c>
      <c r="AB834" s="21">
        <f t="shared" si="152"/>
        <v>901550</v>
      </c>
      <c r="AC834" s="185">
        <f t="shared" ref="AC834:AC897" si="157">IF(R834&lt;&gt;"",AB834*AD834,"")</f>
        <v>127929.94499999999</v>
      </c>
      <c r="AD834" s="141">
        <v>0.1419</v>
      </c>
      <c r="AE834" s="186">
        <f t="shared" ref="AE834:AE897" si="158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59">IF(P834="C66 SERVICE","",SUMIFS(AB:AB,F:F,F834,G:G,G834,E:E,E834))</f>
        <v>11620538.477876106</v>
      </c>
      <c r="AJ834" s="19">
        <f t="shared" ref="AJ834:AJ897" si="160">IF(P834="C66 SERVICE","",SUMIFS(AC:AC,F:F,F834,G:G,G834,E:E,E834))</f>
        <v>1598596.3145221241</v>
      </c>
      <c r="AK834" s="20">
        <f t="shared" ref="AK834:AK897" si="161">IF(AJ834&gt;0,AJ834/AI834,"")</f>
        <v>0.13756645766163331</v>
      </c>
      <c r="AL834" s="17"/>
      <c r="AM834" s="17"/>
      <c r="AN834" s="17"/>
      <c r="AO834" s="17"/>
      <c r="AP834" s="28" t="str">
        <f t="shared" ref="AP834:AP897" si="162">IF(F834="","",F834&amp;G834)</f>
        <v>20201</v>
      </c>
      <c r="AQ834" s="28" t="str">
        <f t="shared" ref="AQ834:AQ897" si="163">IF(W834="","",F834&amp;G834&amp;W834)</f>
        <v>20201JPY</v>
      </c>
    </row>
    <row r="835" spans="1:43" s="12" customFormat="1">
      <c r="A835" s="13" t="s">
        <v>34</v>
      </c>
      <c r="B835" s="179">
        <v>2019</v>
      </c>
      <c r="C835" s="179">
        <v>12</v>
      </c>
      <c r="D835" s="39" t="str">
        <f t="shared" si="153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55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56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54"/>
        <v>740000</v>
      </c>
      <c r="AA835" s="13">
        <v>1.089</v>
      </c>
      <c r="AB835" s="21">
        <f t="shared" si="152"/>
        <v>713150.4424778762</v>
      </c>
      <c r="AC835" s="185">
        <f t="shared" si="157"/>
        <v>67749.292035398234</v>
      </c>
      <c r="AD835" s="141">
        <v>9.5000000000000001E-2</v>
      </c>
      <c r="AE835" s="186">
        <f t="shared" si="158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59"/>
        <v>29183109.055752221</v>
      </c>
      <c r="AJ835" s="19">
        <f t="shared" si="160"/>
        <v>3741266.5648721238</v>
      </c>
      <c r="AK835" s="20">
        <f t="shared" si="161"/>
        <v>0.12819972531798118</v>
      </c>
      <c r="AL835" s="17"/>
      <c r="AM835" s="17"/>
      <c r="AN835" s="17"/>
      <c r="AO835" s="17"/>
      <c r="AP835" s="28" t="str">
        <f t="shared" si="162"/>
        <v>20206</v>
      </c>
      <c r="AQ835" s="28" t="str">
        <f t="shared" si="163"/>
        <v>20206RMB</v>
      </c>
    </row>
    <row r="836" spans="1:43" s="12" customFormat="1">
      <c r="A836" s="13" t="s">
        <v>34</v>
      </c>
      <c r="B836" s="179">
        <v>2019</v>
      </c>
      <c r="C836" s="179">
        <v>12</v>
      </c>
      <c r="D836" s="39" t="str">
        <f t="shared" si="153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55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56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54"/>
        <v>732375</v>
      </c>
      <c r="AA836" s="13">
        <v>1.095</v>
      </c>
      <c r="AB836" s="21">
        <f t="shared" si="152"/>
        <v>709690.81858407089</v>
      </c>
      <c r="AC836" s="185">
        <f t="shared" si="157"/>
        <v>94034.033462389401</v>
      </c>
      <c r="AD836" s="141">
        <v>0.13250000000000001</v>
      </c>
      <c r="AE836" s="186">
        <f t="shared" si="158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59"/>
        <v>23168285.927433632</v>
      </c>
      <c r="AJ836" s="19">
        <f t="shared" si="160"/>
        <v>2764878.9168780539</v>
      </c>
      <c r="AK836" s="20">
        <f t="shared" si="161"/>
        <v>0.11933895004309115</v>
      </c>
      <c r="AL836" s="17"/>
      <c r="AM836" s="17"/>
      <c r="AN836" s="17"/>
      <c r="AO836" s="17"/>
      <c r="AP836" s="28" t="str">
        <f t="shared" si="162"/>
        <v>20203</v>
      </c>
      <c r="AQ836" s="28" t="str">
        <f t="shared" si="163"/>
        <v>20203RMB</v>
      </c>
    </row>
    <row r="837" spans="1:43" s="12" customFormat="1">
      <c r="A837" s="13" t="s">
        <v>34</v>
      </c>
      <c r="B837" s="179">
        <v>2019</v>
      </c>
      <c r="C837" s="179">
        <v>12</v>
      </c>
      <c r="D837" s="39" t="str">
        <f t="shared" si="153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55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56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54"/>
        <v>1450000</v>
      </c>
      <c r="AA837" s="13">
        <v>1.1100000000000001</v>
      </c>
      <c r="AB837" s="21">
        <f t="shared" si="152"/>
        <v>1424336.283185841</v>
      </c>
      <c r="AC837" s="185">
        <f t="shared" si="157"/>
        <v>124344.55752212393</v>
      </c>
      <c r="AD837" s="141">
        <v>8.7300000000000003E-2</v>
      </c>
      <c r="AE837" s="186">
        <f t="shared" si="158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59"/>
        <v>23168285.927433632</v>
      </c>
      <c r="AJ837" s="19">
        <f t="shared" si="160"/>
        <v>2764878.9168780539</v>
      </c>
      <c r="AK837" s="20">
        <f t="shared" si="161"/>
        <v>0.11933895004309115</v>
      </c>
      <c r="AL837" s="17"/>
      <c r="AM837" s="17"/>
      <c r="AN837" s="17"/>
      <c r="AO837" s="17"/>
      <c r="AP837" s="28" t="str">
        <f t="shared" si="162"/>
        <v>20203</v>
      </c>
      <c r="AQ837" s="28" t="str">
        <f t="shared" si="163"/>
        <v>20203RMB</v>
      </c>
    </row>
    <row r="838" spans="1:43" s="12" customFormat="1">
      <c r="A838" s="13" t="s">
        <v>34</v>
      </c>
      <c r="B838" s="179">
        <v>2019</v>
      </c>
      <c r="C838" s="179">
        <v>12</v>
      </c>
      <c r="D838" s="39" t="str">
        <f t="shared" si="153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55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56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54"/>
        <v>1450000</v>
      </c>
      <c r="AA838" s="13">
        <v>1.1100000000000001</v>
      </c>
      <c r="AB838" s="21">
        <f t="shared" si="152"/>
        <v>1424336.283185841</v>
      </c>
      <c r="AC838" s="185">
        <f t="shared" si="157"/>
        <v>124344.55752212393</v>
      </c>
      <c r="AD838" s="141">
        <v>8.7300000000000003E-2</v>
      </c>
      <c r="AE838" s="186">
        <f t="shared" si="158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59"/>
        <v>23168285.927433632</v>
      </c>
      <c r="AJ838" s="19">
        <f t="shared" si="160"/>
        <v>2764878.9168780539</v>
      </c>
      <c r="AK838" s="20">
        <f t="shared" si="161"/>
        <v>0.11933895004309115</v>
      </c>
      <c r="AL838" s="17"/>
      <c r="AM838" s="17"/>
      <c r="AN838" s="17"/>
      <c r="AO838" s="17"/>
      <c r="AP838" s="28" t="str">
        <f t="shared" si="162"/>
        <v>20203</v>
      </c>
      <c r="AQ838" s="28" t="str">
        <f t="shared" si="163"/>
        <v>20203RMB</v>
      </c>
    </row>
    <row r="839" spans="1:43" s="12" customFormat="1">
      <c r="A839" s="13" t="s">
        <v>34</v>
      </c>
      <c r="B839" s="179">
        <v>2019</v>
      </c>
      <c r="C839" s="179">
        <v>12</v>
      </c>
      <c r="D839" s="39" t="str">
        <f t="shared" si="153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55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56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54"/>
        <v>560000</v>
      </c>
      <c r="AA839" s="13">
        <v>1.095</v>
      </c>
      <c r="AB839" s="21">
        <f t="shared" si="152"/>
        <v>542654.8672566372</v>
      </c>
      <c r="AC839" s="185">
        <f t="shared" si="157"/>
        <v>44389.16814159292</v>
      </c>
      <c r="AD839" s="141">
        <v>8.1799999999999998E-2</v>
      </c>
      <c r="AE839" s="186">
        <f t="shared" si="158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59"/>
        <v>23168285.927433632</v>
      </c>
      <c r="AJ839" s="19">
        <f t="shared" si="160"/>
        <v>2764878.9168780539</v>
      </c>
      <c r="AK839" s="20">
        <f t="shared" si="161"/>
        <v>0.11933895004309115</v>
      </c>
      <c r="AL839" s="17"/>
      <c r="AM839" s="17"/>
      <c r="AN839" s="17"/>
      <c r="AO839" s="17"/>
      <c r="AP839" s="28" t="str">
        <f t="shared" si="162"/>
        <v>20203</v>
      </c>
      <c r="AQ839" s="28" t="str">
        <f t="shared" si="163"/>
        <v>20203RMB</v>
      </c>
    </row>
    <row r="840" spans="1:43" s="12" customFormat="1">
      <c r="A840" s="13" t="s">
        <v>34</v>
      </c>
      <c r="B840" s="179">
        <v>2019</v>
      </c>
      <c r="C840" s="179">
        <v>12</v>
      </c>
      <c r="D840" s="39" t="str">
        <f t="shared" si="153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55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56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54"/>
        <v>979199</v>
      </c>
      <c r="AA840" s="13">
        <v>1.095</v>
      </c>
      <c r="AB840" s="21">
        <f t="shared" si="152"/>
        <v>948869.82743362838</v>
      </c>
      <c r="AC840" s="185">
        <f t="shared" si="157"/>
        <v>77617.551884070795</v>
      </c>
      <c r="AD840" s="141">
        <v>8.1799999999999998E-2</v>
      </c>
      <c r="AE840" s="186">
        <f t="shared" si="158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59"/>
        <v>23168285.927433632</v>
      </c>
      <c r="AJ840" s="19">
        <f t="shared" si="160"/>
        <v>2764878.9168780539</v>
      </c>
      <c r="AK840" s="20">
        <f t="shared" si="161"/>
        <v>0.11933895004309115</v>
      </c>
      <c r="AL840" s="17"/>
      <c r="AM840" s="17"/>
      <c r="AN840" s="17"/>
      <c r="AO840" s="17"/>
      <c r="AP840" s="28" t="str">
        <f t="shared" si="162"/>
        <v>20203</v>
      </c>
      <c r="AQ840" s="28" t="str">
        <f t="shared" si="163"/>
        <v>20203RMB</v>
      </c>
    </row>
    <row r="841" spans="1:43" s="12" customFormat="1">
      <c r="A841" s="13" t="s">
        <v>34</v>
      </c>
      <c r="B841" s="179">
        <v>2019</v>
      </c>
      <c r="C841" s="179">
        <v>12</v>
      </c>
      <c r="D841" s="39" t="str">
        <f t="shared" si="153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55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56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54"/>
        <v>1550000</v>
      </c>
      <c r="AA841" s="13">
        <v>1.1100000000000001</v>
      </c>
      <c r="AB841" s="21">
        <f t="shared" si="152"/>
        <v>1522566.3716814162</v>
      </c>
      <c r="AC841" s="185">
        <f t="shared" si="157"/>
        <v>255029.86725663723</v>
      </c>
      <c r="AD841" s="141">
        <v>0.16750000000000001</v>
      </c>
      <c r="AE841" s="186">
        <f t="shared" si="158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59"/>
        <v>23168285.927433632</v>
      </c>
      <c r="AJ841" s="19">
        <f t="shared" si="160"/>
        <v>2764878.9168780539</v>
      </c>
      <c r="AK841" s="20">
        <f t="shared" si="161"/>
        <v>0.11933895004309115</v>
      </c>
      <c r="AL841" s="17"/>
      <c r="AM841" s="17"/>
      <c r="AN841" s="17"/>
      <c r="AO841" s="17"/>
      <c r="AP841" s="28" t="str">
        <f t="shared" si="162"/>
        <v>20203</v>
      </c>
      <c r="AQ841" s="28" t="str">
        <f t="shared" si="163"/>
        <v>20203RMB</v>
      </c>
    </row>
    <row r="842" spans="1:43" s="12" customFormat="1">
      <c r="A842" s="13" t="s">
        <v>34</v>
      </c>
      <c r="B842" s="179">
        <v>2019</v>
      </c>
      <c r="C842" s="179">
        <v>12</v>
      </c>
      <c r="D842" s="39" t="str">
        <f t="shared" si="153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55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56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54"/>
        <v>1550000</v>
      </c>
      <c r="AA842" s="13">
        <v>1.1100000000000001</v>
      </c>
      <c r="AB842" s="21">
        <f t="shared" ref="AB842:AB905" si="164">IF(AND(R842&lt;&gt;"C66",R842&lt;&gt;""),Z842/Y842*AA842,"")</f>
        <v>1522566.3716814162</v>
      </c>
      <c r="AC842" s="185">
        <f t="shared" si="157"/>
        <v>255029.86725663723</v>
      </c>
      <c r="AD842" s="141">
        <v>0.16750000000000001</v>
      </c>
      <c r="AE842" s="186">
        <f t="shared" si="158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59"/>
        <v>23168285.927433632</v>
      </c>
      <c r="AJ842" s="19">
        <f t="shared" si="160"/>
        <v>2764878.9168780539</v>
      </c>
      <c r="AK842" s="20">
        <f t="shared" si="161"/>
        <v>0.11933895004309115</v>
      </c>
      <c r="AL842" s="17"/>
      <c r="AM842" s="17"/>
      <c r="AN842" s="17"/>
      <c r="AO842" s="17"/>
      <c r="AP842" s="28" t="str">
        <f t="shared" si="162"/>
        <v>20203</v>
      </c>
      <c r="AQ842" s="28" t="str">
        <f t="shared" si="163"/>
        <v>20203RMB</v>
      </c>
    </row>
    <row r="843" spans="1:43" s="12" customFormat="1">
      <c r="A843" s="13" t="s">
        <v>34</v>
      </c>
      <c r="B843" s="179">
        <v>2019</v>
      </c>
      <c r="C843" s="179">
        <v>12</v>
      </c>
      <c r="D843" s="39" t="str">
        <f t="shared" si="153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55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56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54"/>
        <v>14700000</v>
      </c>
      <c r="AA843" s="13">
        <v>7.2999999999999995E-2</v>
      </c>
      <c r="AB843" s="21">
        <f t="shared" si="164"/>
        <v>1073100</v>
      </c>
      <c r="AC843" s="185">
        <f t="shared" si="157"/>
        <v>171803.31</v>
      </c>
      <c r="AD843" s="141">
        <v>0.16009999999999999</v>
      </c>
      <c r="AE843" s="186">
        <f t="shared" si="158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59"/>
        <v>23168285.927433632</v>
      </c>
      <c r="AJ843" s="19">
        <f t="shared" si="160"/>
        <v>2764878.9168780539</v>
      </c>
      <c r="AK843" s="20">
        <f t="shared" si="161"/>
        <v>0.11933895004309115</v>
      </c>
      <c r="AL843" s="17"/>
      <c r="AM843" s="17"/>
      <c r="AN843" s="17"/>
      <c r="AO843" s="17"/>
      <c r="AP843" s="28" t="str">
        <f t="shared" si="162"/>
        <v>20203</v>
      </c>
      <c r="AQ843" s="28" t="str">
        <f t="shared" si="163"/>
        <v>20203JPY</v>
      </c>
    </row>
    <row r="844" spans="1:43" s="12" customFormat="1">
      <c r="A844" s="13" t="s">
        <v>34</v>
      </c>
      <c r="B844" s="179">
        <v>2019</v>
      </c>
      <c r="C844" s="179">
        <v>12</v>
      </c>
      <c r="D844" s="39" t="str">
        <f t="shared" si="153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55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56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54"/>
        <v>16200000</v>
      </c>
      <c r="AA844" s="13">
        <v>7.4899999999999994E-2</v>
      </c>
      <c r="AB844" s="21">
        <f t="shared" si="164"/>
        <v>1213380</v>
      </c>
      <c r="AC844" s="185">
        <f t="shared" si="157"/>
        <v>154220.598</v>
      </c>
      <c r="AD844" s="141">
        <v>0.12709999999999999</v>
      </c>
      <c r="AE844" s="186">
        <f t="shared" si="158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59"/>
        <v>28011162.254106205</v>
      </c>
      <c r="AJ844" s="19">
        <f t="shared" si="160"/>
        <v>3401347.1124888421</v>
      </c>
      <c r="AK844" s="20">
        <f t="shared" si="161"/>
        <v>0.12142827497242578</v>
      </c>
      <c r="AL844" s="17"/>
      <c r="AM844" s="17"/>
      <c r="AN844" s="17"/>
      <c r="AO844" s="17"/>
      <c r="AP844" s="28" t="str">
        <f t="shared" si="162"/>
        <v>202010</v>
      </c>
      <c r="AQ844" s="28" t="str">
        <f t="shared" si="163"/>
        <v>202010JPY</v>
      </c>
    </row>
    <row r="845" spans="1:43" s="12" customFormat="1">
      <c r="A845" s="13" t="s">
        <v>34</v>
      </c>
      <c r="B845" s="179">
        <v>2019</v>
      </c>
      <c r="C845" s="179">
        <v>12</v>
      </c>
      <c r="D845" s="39" t="str">
        <f t="shared" si="153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55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56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54"/>
        <v>10200000</v>
      </c>
      <c r="AA845" s="13">
        <v>7.4899999999999994E-2</v>
      </c>
      <c r="AB845" s="21">
        <f t="shared" si="164"/>
        <v>763980</v>
      </c>
      <c r="AC845" s="185">
        <f t="shared" si="157"/>
        <v>97101.857999999993</v>
      </c>
      <c r="AD845" s="141">
        <v>0.12709999999999999</v>
      </c>
      <c r="AE845" s="186">
        <f t="shared" si="158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59"/>
        <v>28011162.254106205</v>
      </c>
      <c r="AJ845" s="19">
        <f t="shared" si="160"/>
        <v>3401347.1124888421</v>
      </c>
      <c r="AK845" s="20">
        <f t="shared" si="161"/>
        <v>0.12142827497242578</v>
      </c>
      <c r="AL845" s="17"/>
      <c r="AM845" s="17"/>
      <c r="AN845" s="17"/>
      <c r="AO845" s="17"/>
      <c r="AP845" s="28" t="str">
        <f t="shared" si="162"/>
        <v>202010</v>
      </c>
      <c r="AQ845" s="28" t="str">
        <f t="shared" si="163"/>
        <v>202010JPY</v>
      </c>
    </row>
    <row r="846" spans="1:43" s="12" customFormat="1">
      <c r="A846" s="13" t="s">
        <v>34</v>
      </c>
      <c r="B846" s="179">
        <v>2019</v>
      </c>
      <c r="C846" s="179">
        <v>6</v>
      </c>
      <c r="D846" s="39" t="str">
        <f t="shared" si="153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55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56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54"/>
        <v>0</v>
      </c>
      <c r="AA846" s="13">
        <v>1.22</v>
      </c>
      <c r="AB846" s="21">
        <f t="shared" si="164"/>
        <v>0</v>
      </c>
      <c r="AC846" s="185">
        <f t="shared" si="157"/>
        <v>0</v>
      </c>
      <c r="AD846" s="141">
        <v>0</v>
      </c>
      <c r="AE846" s="186">
        <f t="shared" si="158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59"/>
        <v>28726768.133805312</v>
      </c>
      <c r="AJ846" s="19">
        <f t="shared" si="160"/>
        <v>3888166.2308864431</v>
      </c>
      <c r="AK846" s="20">
        <f t="shared" si="161"/>
        <v>0.13534993608664583</v>
      </c>
      <c r="AL846" s="17"/>
      <c r="AM846" s="17"/>
      <c r="AN846" s="17"/>
      <c r="AO846" s="17"/>
      <c r="AP846" s="28" t="str">
        <f t="shared" si="162"/>
        <v>20223</v>
      </c>
      <c r="AQ846" s="28" t="str">
        <f t="shared" si="163"/>
        <v>20223RMB</v>
      </c>
    </row>
    <row r="847" spans="1:43" s="12" customFormat="1">
      <c r="A847" s="195" t="s">
        <v>34</v>
      </c>
      <c r="B847" s="179">
        <v>2019</v>
      </c>
      <c r="C847" s="179">
        <v>8</v>
      </c>
      <c r="D847" s="39" t="str">
        <f t="shared" si="153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55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56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54"/>
        <v>760000</v>
      </c>
      <c r="AA847" s="13">
        <v>1.095</v>
      </c>
      <c r="AB847" s="21">
        <f t="shared" si="164"/>
        <v>736460.17699115048</v>
      </c>
      <c r="AC847" s="185">
        <f t="shared" si="157"/>
        <v>88375.221238938058</v>
      </c>
      <c r="AD847" s="141">
        <v>0.12</v>
      </c>
      <c r="AE847" s="186">
        <f t="shared" si="158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59"/>
        <v>468573419.10712183</v>
      </c>
      <c r="AJ847" s="19">
        <f t="shared" si="160"/>
        <v>55829466.862621114</v>
      </c>
      <c r="AK847" s="20">
        <f t="shared" si="161"/>
        <v>0.11914774629983395</v>
      </c>
      <c r="AL847" s="17"/>
      <c r="AM847" s="17"/>
      <c r="AN847" s="17"/>
      <c r="AO847" s="17"/>
      <c r="AP847" s="28" t="str">
        <f t="shared" si="162"/>
        <v>CancelCancel</v>
      </c>
      <c r="AQ847" s="28" t="str">
        <f t="shared" si="163"/>
        <v>CancelCancelRMB</v>
      </c>
    </row>
    <row r="848" spans="1:43" s="12" customFormat="1">
      <c r="A848" s="195" t="s">
        <v>34</v>
      </c>
      <c r="B848" s="179">
        <v>2019</v>
      </c>
      <c r="C848" s="179">
        <v>8</v>
      </c>
      <c r="D848" s="39" t="str">
        <f t="shared" si="153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55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56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54"/>
        <v>550000</v>
      </c>
      <c r="AA848" s="13">
        <v>1.095</v>
      </c>
      <c r="AB848" s="21">
        <f t="shared" si="164"/>
        <v>532964.60176991147</v>
      </c>
      <c r="AC848" s="185">
        <f t="shared" si="157"/>
        <v>63955.752212389372</v>
      </c>
      <c r="AD848" s="141">
        <v>0.12</v>
      </c>
      <c r="AE848" s="186">
        <f t="shared" si="158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59"/>
        <v>468573419.10712183</v>
      </c>
      <c r="AJ848" s="19">
        <f t="shared" si="160"/>
        <v>55829466.862621114</v>
      </c>
      <c r="AK848" s="20">
        <f t="shared" si="161"/>
        <v>0.11914774629983395</v>
      </c>
      <c r="AL848" s="17"/>
      <c r="AM848" s="17"/>
      <c r="AN848" s="17"/>
      <c r="AO848" s="17"/>
      <c r="AP848" s="28" t="str">
        <f t="shared" si="162"/>
        <v>CancelCancel</v>
      </c>
      <c r="AQ848" s="28" t="str">
        <f t="shared" si="163"/>
        <v>CancelCancelRMB</v>
      </c>
    </row>
    <row r="849" spans="1:43" s="12" customFormat="1">
      <c r="A849" s="195" t="s">
        <v>34</v>
      </c>
      <c r="B849" s="179">
        <v>2019</v>
      </c>
      <c r="C849" s="179">
        <v>8</v>
      </c>
      <c r="D849" s="39" t="str">
        <f t="shared" si="153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55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56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54"/>
        <v>550000</v>
      </c>
      <c r="AA849" s="13">
        <v>1.095</v>
      </c>
      <c r="AB849" s="21">
        <f t="shared" si="164"/>
        <v>532964.60176991147</v>
      </c>
      <c r="AC849" s="185">
        <f t="shared" si="157"/>
        <v>63955.752212389372</v>
      </c>
      <c r="AD849" s="141">
        <v>0.12</v>
      </c>
      <c r="AE849" s="186">
        <f t="shared" si="158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59"/>
        <v>468573419.10712183</v>
      </c>
      <c r="AJ849" s="19">
        <f t="shared" si="160"/>
        <v>55829466.862621114</v>
      </c>
      <c r="AK849" s="20">
        <f t="shared" si="161"/>
        <v>0.11914774629983395</v>
      </c>
      <c r="AL849" s="17"/>
      <c r="AM849" s="17"/>
      <c r="AN849" s="17"/>
      <c r="AO849" s="17"/>
      <c r="AP849" s="28" t="str">
        <f t="shared" si="162"/>
        <v>CancelCancel</v>
      </c>
      <c r="AQ849" s="28" t="str">
        <f t="shared" si="163"/>
        <v>CancelCancelRMB</v>
      </c>
    </row>
    <row r="850" spans="1:43" s="12" customFormat="1">
      <c r="A850" s="195" t="s">
        <v>28</v>
      </c>
      <c r="B850" s="179">
        <v>2019</v>
      </c>
      <c r="C850" s="179">
        <v>9</v>
      </c>
      <c r="D850" s="39" t="str">
        <f t="shared" si="153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55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56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54"/>
        <v>17600000</v>
      </c>
      <c r="AA850" s="13">
        <v>7.0199999999999999E-2</v>
      </c>
      <c r="AB850" s="21">
        <f t="shared" si="164"/>
        <v>1235520</v>
      </c>
      <c r="AC850" s="185">
        <f t="shared" si="157"/>
        <v>148262.39999999999</v>
      </c>
      <c r="AD850" s="141">
        <v>0.12</v>
      </c>
      <c r="AE850" s="186">
        <f t="shared" si="158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59"/>
        <v>468573419.10712183</v>
      </c>
      <c r="AJ850" s="19">
        <f t="shared" si="160"/>
        <v>55829466.862621114</v>
      </c>
      <c r="AK850" s="20">
        <f t="shared" si="161"/>
        <v>0.11914774629983395</v>
      </c>
      <c r="AL850" s="17"/>
      <c r="AM850" s="17"/>
      <c r="AN850" s="17"/>
      <c r="AO850" s="17"/>
      <c r="AP850" s="28" t="str">
        <f t="shared" si="162"/>
        <v>CancelCancel</v>
      </c>
      <c r="AQ850" s="28" t="str">
        <f t="shared" si="163"/>
        <v>CancelCancelJPY</v>
      </c>
    </row>
    <row r="851" spans="1:43" s="12" customFormat="1">
      <c r="A851" s="13" t="s">
        <v>170</v>
      </c>
      <c r="B851" s="179">
        <v>2019</v>
      </c>
      <c r="C851" s="179">
        <v>7</v>
      </c>
      <c r="D851" s="39" t="str">
        <f t="shared" si="153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55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56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54"/>
        <v>550000</v>
      </c>
      <c r="AA851" s="13">
        <v>1.095</v>
      </c>
      <c r="AB851" s="21">
        <f t="shared" si="164"/>
        <v>532964.60176991147</v>
      </c>
      <c r="AC851" s="185">
        <f t="shared" si="157"/>
        <v>63955.752212389372</v>
      </c>
      <c r="AD851" s="141">
        <v>0.12</v>
      </c>
      <c r="AE851" s="186">
        <f t="shared" si="158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59"/>
        <v>468573419.10712183</v>
      </c>
      <c r="AJ851" s="19">
        <f t="shared" si="160"/>
        <v>55829466.862621114</v>
      </c>
      <c r="AK851" s="20">
        <f t="shared" si="161"/>
        <v>0.11914774629983395</v>
      </c>
      <c r="AL851" s="17"/>
      <c r="AM851" s="17"/>
      <c r="AN851" s="17"/>
      <c r="AO851" s="17"/>
      <c r="AP851" s="28" t="str">
        <f t="shared" si="162"/>
        <v>CancelCancel</v>
      </c>
      <c r="AQ851" s="28" t="str">
        <f t="shared" si="163"/>
        <v>CancelCancelRMB</v>
      </c>
    </row>
    <row r="852" spans="1:43" s="12" customFormat="1">
      <c r="A852" s="13" t="s">
        <v>170</v>
      </c>
      <c r="B852" s="179">
        <v>2019</v>
      </c>
      <c r="C852" s="179">
        <v>7</v>
      </c>
      <c r="D852" s="39" t="str">
        <f t="shared" si="153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55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56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54"/>
        <v>550000</v>
      </c>
      <c r="AA852" s="13">
        <v>1.095</v>
      </c>
      <c r="AB852" s="21">
        <f t="shared" si="164"/>
        <v>532964.60176991147</v>
      </c>
      <c r="AC852" s="185">
        <f t="shared" si="157"/>
        <v>63955.752212389372</v>
      </c>
      <c r="AD852" s="141">
        <v>0.12</v>
      </c>
      <c r="AE852" s="186">
        <f t="shared" si="158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59"/>
        <v>468573419.10712183</v>
      </c>
      <c r="AJ852" s="19">
        <f t="shared" si="160"/>
        <v>55829466.862621114</v>
      </c>
      <c r="AK852" s="20">
        <f t="shared" si="161"/>
        <v>0.11914774629983395</v>
      </c>
      <c r="AL852" s="17"/>
      <c r="AM852" s="17"/>
      <c r="AN852" s="17"/>
      <c r="AO852" s="17"/>
      <c r="AP852" s="28" t="str">
        <f t="shared" si="162"/>
        <v>CancelCancel</v>
      </c>
      <c r="AQ852" s="28" t="str">
        <f t="shared" si="163"/>
        <v>CancelCancelRMB</v>
      </c>
    </row>
    <row r="853" spans="1:43" s="12" customFormat="1">
      <c r="A853" s="13" t="s">
        <v>42</v>
      </c>
      <c r="B853" s="179">
        <v>2023</v>
      </c>
      <c r="C853" s="179">
        <v>10</v>
      </c>
      <c r="D853" s="39" t="str">
        <f t="shared" si="153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55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56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54"/>
        <v>63000</v>
      </c>
      <c r="AA853" s="13">
        <v>7.8</v>
      </c>
      <c r="AB853" s="21">
        <f t="shared" si="164"/>
        <v>491400</v>
      </c>
      <c r="AC853" s="185">
        <f t="shared" si="157"/>
        <v>84717.36</v>
      </c>
      <c r="AD853" s="141">
        <v>0.1724</v>
      </c>
      <c r="AE853" s="186">
        <f t="shared" si="158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59"/>
        <v>11730565.00042478</v>
      </c>
      <c r="AJ853" s="19">
        <f t="shared" si="160"/>
        <v>1439625.5685810829</v>
      </c>
      <c r="AK853" s="20">
        <f t="shared" si="161"/>
        <v>0.1227243162225308</v>
      </c>
      <c r="AL853" s="17"/>
      <c r="AM853" s="17"/>
      <c r="AN853" s="17"/>
      <c r="AO853" s="17"/>
      <c r="AP853" s="28" t="str">
        <f t="shared" si="162"/>
        <v>202311</v>
      </c>
      <c r="AQ853" s="28" t="str">
        <f t="shared" si="163"/>
        <v>202311USD</v>
      </c>
    </row>
    <row r="854" spans="1:43" s="12" customFormat="1">
      <c r="A854" s="13" t="s">
        <v>34</v>
      </c>
      <c r="B854" s="179">
        <v>2020</v>
      </c>
      <c r="C854" s="179">
        <v>1</v>
      </c>
      <c r="D854" s="39" t="str">
        <f t="shared" si="153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55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56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54"/>
        <v>9100000</v>
      </c>
      <c r="AA854" s="13">
        <v>7.3599999999999999E-2</v>
      </c>
      <c r="AB854" s="21">
        <f t="shared" si="164"/>
        <v>669760</v>
      </c>
      <c r="AC854" s="185">
        <f t="shared" si="157"/>
        <v>80237.248000000007</v>
      </c>
      <c r="AD854" s="141">
        <v>0.1198</v>
      </c>
      <c r="AE854" s="186">
        <f t="shared" si="158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59"/>
        <v>33477255.428389378</v>
      </c>
      <c r="AJ854" s="19">
        <f t="shared" si="160"/>
        <v>4578663.362915583</v>
      </c>
      <c r="AK854" s="20">
        <f t="shared" si="161"/>
        <v>0.13676937682988149</v>
      </c>
      <c r="AL854" s="17"/>
      <c r="AM854" s="17"/>
      <c r="AN854" s="17"/>
      <c r="AO854" s="17"/>
      <c r="AP854" s="28" t="str">
        <f t="shared" si="162"/>
        <v>20204</v>
      </c>
      <c r="AQ854" s="28" t="str">
        <f t="shared" si="163"/>
        <v>20204JPY</v>
      </c>
    </row>
    <row r="855" spans="1:43" s="12" customFormat="1">
      <c r="A855" s="13" t="s">
        <v>34</v>
      </c>
      <c r="B855" s="179">
        <v>2020</v>
      </c>
      <c r="C855" s="179">
        <v>1</v>
      </c>
      <c r="D855" s="39" t="str">
        <f t="shared" si="153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55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56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54"/>
        <v>9100000</v>
      </c>
      <c r="AA855" s="13">
        <v>7.3599999999999999E-2</v>
      </c>
      <c r="AB855" s="21">
        <f t="shared" si="164"/>
        <v>669760</v>
      </c>
      <c r="AC855" s="185">
        <f t="shared" si="157"/>
        <v>80237.248000000007</v>
      </c>
      <c r="AD855" s="141">
        <v>0.1198</v>
      </c>
      <c r="AE855" s="186">
        <f t="shared" si="158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59"/>
        <v>33477255.428389378</v>
      </c>
      <c r="AJ855" s="19">
        <f t="shared" si="160"/>
        <v>4578663.362915583</v>
      </c>
      <c r="AK855" s="20">
        <f t="shared" si="161"/>
        <v>0.13676937682988149</v>
      </c>
      <c r="AL855" s="17"/>
      <c r="AM855" s="17"/>
      <c r="AN855" s="17"/>
      <c r="AO855" s="17"/>
      <c r="AP855" s="28" t="str">
        <f t="shared" si="162"/>
        <v>20204</v>
      </c>
      <c r="AQ855" s="28" t="str">
        <f t="shared" si="163"/>
        <v>20204JPY</v>
      </c>
    </row>
    <row r="856" spans="1:43" s="12" customFormat="1">
      <c r="A856" s="13" t="s">
        <v>34</v>
      </c>
      <c r="B856" s="179">
        <v>2020</v>
      </c>
      <c r="C856" s="179">
        <v>1</v>
      </c>
      <c r="D856" s="39" t="str">
        <f t="shared" si="153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55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56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54"/>
        <v>1000000</v>
      </c>
      <c r="AA856" s="13">
        <v>1.095</v>
      </c>
      <c r="AB856" s="21">
        <f t="shared" si="164"/>
        <v>969026.54867256642</v>
      </c>
      <c r="AC856" s="185">
        <f t="shared" si="157"/>
        <v>102038.49557522126</v>
      </c>
      <c r="AD856" s="141">
        <v>0.1053</v>
      </c>
      <c r="AE856" s="186">
        <f t="shared" si="158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59"/>
        <v>33477255.428389378</v>
      </c>
      <c r="AJ856" s="19">
        <f t="shared" si="160"/>
        <v>4578663.362915583</v>
      </c>
      <c r="AK856" s="20">
        <f t="shared" si="161"/>
        <v>0.13676937682988149</v>
      </c>
      <c r="AL856" s="17"/>
      <c r="AM856" s="17"/>
      <c r="AN856" s="17"/>
      <c r="AO856" s="17"/>
      <c r="AP856" s="28" t="str">
        <f t="shared" si="162"/>
        <v>20204</v>
      </c>
      <c r="AQ856" s="28" t="str">
        <f t="shared" si="163"/>
        <v>20204RMB</v>
      </c>
    </row>
    <row r="857" spans="1:43" s="12" customFormat="1">
      <c r="A857" s="13" t="s">
        <v>34</v>
      </c>
      <c r="B857" s="179">
        <v>2020</v>
      </c>
      <c r="C857" s="179">
        <v>1</v>
      </c>
      <c r="D857" s="39" t="str">
        <f t="shared" si="153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55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56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54"/>
        <v>1431600</v>
      </c>
      <c r="AA857" s="13">
        <v>1.095</v>
      </c>
      <c r="AB857" s="21">
        <f t="shared" si="164"/>
        <v>1387258.4070796461</v>
      </c>
      <c r="AC857" s="185">
        <f t="shared" si="157"/>
        <v>146078.31026548674</v>
      </c>
      <c r="AD857" s="141">
        <v>0.1053</v>
      </c>
      <c r="AE857" s="186">
        <f t="shared" si="158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59"/>
        <v>33477255.428389378</v>
      </c>
      <c r="AJ857" s="19">
        <f t="shared" si="160"/>
        <v>4578663.362915583</v>
      </c>
      <c r="AK857" s="20">
        <f t="shared" si="161"/>
        <v>0.13676937682988149</v>
      </c>
      <c r="AL857" s="17"/>
      <c r="AM857" s="17"/>
      <c r="AN857" s="17"/>
      <c r="AO857" s="17"/>
      <c r="AP857" s="28" t="str">
        <f t="shared" si="162"/>
        <v>20204</v>
      </c>
      <c r="AQ857" s="28" t="str">
        <f t="shared" si="163"/>
        <v>20204RMB</v>
      </c>
    </row>
    <row r="858" spans="1:43" s="12" customFormat="1">
      <c r="A858" s="13" t="s">
        <v>34</v>
      </c>
      <c r="B858" s="179">
        <v>2020</v>
      </c>
      <c r="C858" s="179">
        <v>3</v>
      </c>
      <c r="D858" s="39" t="str">
        <f t="shared" si="153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55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56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54"/>
        <v>7367500</v>
      </c>
      <c r="AA858" s="13">
        <v>7.3599999999999999E-2</v>
      </c>
      <c r="AB858" s="21">
        <f t="shared" si="164"/>
        <v>542248</v>
      </c>
      <c r="AC858" s="185">
        <f t="shared" si="157"/>
        <v>77270.34</v>
      </c>
      <c r="AD858" s="141">
        <v>0.14249999999999999</v>
      </c>
      <c r="AE858" s="186">
        <f t="shared" si="158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59"/>
        <v>33477255.428389378</v>
      </c>
      <c r="AJ858" s="19">
        <f t="shared" si="160"/>
        <v>4578663.362915583</v>
      </c>
      <c r="AK858" s="20">
        <f t="shared" si="161"/>
        <v>0.13676937682988149</v>
      </c>
      <c r="AL858" s="17"/>
      <c r="AM858" s="17"/>
      <c r="AN858" s="17"/>
      <c r="AO858" s="17"/>
      <c r="AP858" s="28" t="str">
        <f t="shared" si="162"/>
        <v>20204</v>
      </c>
      <c r="AQ858" s="28" t="str">
        <f t="shared" si="163"/>
        <v>20204JPY</v>
      </c>
    </row>
    <row r="859" spans="1:43" s="12" customFormat="1">
      <c r="A859" s="13" t="s">
        <v>34</v>
      </c>
      <c r="B859" s="179">
        <v>2020</v>
      </c>
      <c r="C859" s="179">
        <v>3</v>
      </c>
      <c r="D859" s="39" t="str">
        <f t="shared" si="153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55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56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54"/>
        <v>7367500</v>
      </c>
      <c r="AA859" s="13">
        <v>7.3599999999999999E-2</v>
      </c>
      <c r="AB859" s="21">
        <f t="shared" si="164"/>
        <v>542248</v>
      </c>
      <c r="AC859" s="185">
        <f t="shared" si="157"/>
        <v>77270.34</v>
      </c>
      <c r="AD859" s="141">
        <v>0.14249999999999999</v>
      </c>
      <c r="AE859" s="186">
        <f t="shared" si="158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59"/>
        <v>33477255.428389378</v>
      </c>
      <c r="AJ859" s="19">
        <f t="shared" si="160"/>
        <v>4578663.362915583</v>
      </c>
      <c r="AK859" s="20">
        <f t="shared" si="161"/>
        <v>0.13676937682988149</v>
      </c>
      <c r="AL859" s="17"/>
      <c r="AM859" s="17"/>
      <c r="AN859" s="17"/>
      <c r="AO859" s="17"/>
      <c r="AP859" s="28" t="str">
        <f t="shared" si="162"/>
        <v>20204</v>
      </c>
      <c r="AQ859" s="28" t="str">
        <f t="shared" si="163"/>
        <v>20204JPY</v>
      </c>
    </row>
    <row r="860" spans="1:43" s="12" customFormat="1">
      <c r="A860" s="13" t="s">
        <v>34</v>
      </c>
      <c r="B860" s="179">
        <v>2020</v>
      </c>
      <c r="C860" s="179">
        <v>3</v>
      </c>
      <c r="D860" s="39" t="str">
        <f t="shared" si="153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55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56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54"/>
        <v>7367500</v>
      </c>
      <c r="AA860" s="13">
        <v>7.3599999999999999E-2</v>
      </c>
      <c r="AB860" s="21">
        <f t="shared" si="164"/>
        <v>542248</v>
      </c>
      <c r="AC860" s="185">
        <f t="shared" si="157"/>
        <v>77270.34</v>
      </c>
      <c r="AD860" s="141">
        <v>0.14249999999999999</v>
      </c>
      <c r="AE860" s="186">
        <f t="shared" si="158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59"/>
        <v>33477255.428389378</v>
      </c>
      <c r="AJ860" s="19">
        <f t="shared" si="160"/>
        <v>4578663.362915583</v>
      </c>
      <c r="AK860" s="20">
        <f t="shared" si="161"/>
        <v>0.13676937682988149</v>
      </c>
      <c r="AL860" s="17"/>
      <c r="AM860" s="17"/>
      <c r="AN860" s="17"/>
      <c r="AO860" s="17"/>
      <c r="AP860" s="28" t="str">
        <f t="shared" si="162"/>
        <v>20204</v>
      </c>
      <c r="AQ860" s="28" t="str">
        <f t="shared" si="163"/>
        <v>20204JPY</v>
      </c>
    </row>
    <row r="861" spans="1:43" s="12" customFormat="1">
      <c r="A861" s="13" t="s">
        <v>34</v>
      </c>
      <c r="B861" s="179">
        <v>2020</v>
      </c>
      <c r="C861" s="179">
        <v>3</v>
      </c>
      <c r="D861" s="39" t="str">
        <f t="shared" si="153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55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56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54"/>
        <v>7367500</v>
      </c>
      <c r="AA861" s="13">
        <v>7.3599999999999999E-2</v>
      </c>
      <c r="AB861" s="21">
        <f t="shared" si="164"/>
        <v>542248</v>
      </c>
      <c r="AC861" s="185">
        <f t="shared" si="157"/>
        <v>77270.34</v>
      </c>
      <c r="AD861" s="141">
        <v>0.14249999999999999</v>
      </c>
      <c r="AE861" s="186">
        <f t="shared" si="158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59"/>
        <v>33477255.428389378</v>
      </c>
      <c r="AJ861" s="19">
        <f t="shared" si="160"/>
        <v>4578663.362915583</v>
      </c>
      <c r="AK861" s="20">
        <f t="shared" si="161"/>
        <v>0.13676937682988149</v>
      </c>
      <c r="AL861" s="17"/>
      <c r="AM861" s="17"/>
      <c r="AN861" s="17"/>
      <c r="AO861" s="17"/>
      <c r="AP861" s="28" t="str">
        <f t="shared" si="162"/>
        <v>20204</v>
      </c>
      <c r="AQ861" s="28" t="str">
        <f t="shared" si="163"/>
        <v>20204JPY</v>
      </c>
    </row>
    <row r="862" spans="1:43" s="12" customFormat="1">
      <c r="A862" s="13" t="s">
        <v>34</v>
      </c>
      <c r="B862" s="179">
        <v>2020</v>
      </c>
      <c r="C862" s="179">
        <v>3</v>
      </c>
      <c r="D862" s="39" t="str">
        <f t="shared" si="153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55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56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54"/>
        <v>942920</v>
      </c>
      <c r="AA862" s="13">
        <v>1.095</v>
      </c>
      <c r="AB862" s="21">
        <f t="shared" si="164"/>
        <v>913714.51327433635</v>
      </c>
      <c r="AC862" s="185">
        <f t="shared" si="157"/>
        <v>122163.63042477878</v>
      </c>
      <c r="AD862" s="141">
        <v>0.13370000000000001</v>
      </c>
      <c r="AE862" s="186">
        <f t="shared" si="158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59"/>
        <v>33477255.428389378</v>
      </c>
      <c r="AJ862" s="19">
        <f t="shared" si="160"/>
        <v>4578663.362915583</v>
      </c>
      <c r="AK862" s="20">
        <f t="shared" si="161"/>
        <v>0.13676937682988149</v>
      </c>
      <c r="AL862" s="17"/>
      <c r="AM862" s="17"/>
      <c r="AN862" s="17"/>
      <c r="AO862" s="17"/>
      <c r="AP862" s="28" t="str">
        <f t="shared" si="162"/>
        <v>20204</v>
      </c>
      <c r="AQ862" s="28" t="str">
        <f t="shared" si="163"/>
        <v>20204RMB</v>
      </c>
    </row>
    <row r="863" spans="1:43" s="12" customFormat="1">
      <c r="A863" s="13" t="s">
        <v>34</v>
      </c>
      <c r="B863" s="179">
        <v>2020</v>
      </c>
      <c r="C863" s="179">
        <v>3</v>
      </c>
      <c r="D863" s="39" t="str">
        <f t="shared" si="153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55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56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54"/>
        <v>650000</v>
      </c>
      <c r="AA863" s="13">
        <v>1.095</v>
      </c>
      <c r="AB863" s="21">
        <f t="shared" si="164"/>
        <v>629867.25663716812</v>
      </c>
      <c r="AC863" s="185">
        <f t="shared" si="157"/>
        <v>84213.252212389387</v>
      </c>
      <c r="AD863" s="141">
        <v>0.13370000000000001</v>
      </c>
      <c r="AE863" s="186">
        <f t="shared" si="158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59"/>
        <v>33477255.428389378</v>
      </c>
      <c r="AJ863" s="19">
        <f t="shared" si="160"/>
        <v>4578663.362915583</v>
      </c>
      <c r="AK863" s="20">
        <f t="shared" si="161"/>
        <v>0.13676937682988149</v>
      </c>
      <c r="AL863" s="17"/>
      <c r="AM863" s="17"/>
      <c r="AN863" s="17"/>
      <c r="AO863" s="17"/>
      <c r="AP863" s="28" t="str">
        <f t="shared" si="162"/>
        <v>20204</v>
      </c>
      <c r="AQ863" s="28" t="str">
        <f t="shared" si="163"/>
        <v>20204RMB</v>
      </c>
    </row>
    <row r="864" spans="1:43" s="12" customFormat="1">
      <c r="A864" s="13" t="s">
        <v>34</v>
      </c>
      <c r="B864" s="179">
        <v>2020</v>
      </c>
      <c r="C864" s="179">
        <v>3</v>
      </c>
      <c r="D864" s="39" t="str">
        <f t="shared" si="153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55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56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54"/>
        <v>17593685</v>
      </c>
      <c r="AA864" s="13">
        <v>7.3599999999999999E-2</v>
      </c>
      <c r="AB864" s="21">
        <f t="shared" si="164"/>
        <v>1294895.216</v>
      </c>
      <c r="AC864" s="185">
        <f t="shared" si="157"/>
        <v>181414.8197616</v>
      </c>
      <c r="AD864" s="141">
        <v>0.1401</v>
      </c>
      <c r="AE864" s="186">
        <f t="shared" si="158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59"/>
        <v>33477255.428389378</v>
      </c>
      <c r="AJ864" s="19">
        <f t="shared" si="160"/>
        <v>4578663.362915583</v>
      </c>
      <c r="AK864" s="20">
        <f t="shared" si="161"/>
        <v>0.13676937682988149</v>
      </c>
      <c r="AL864" s="17"/>
      <c r="AM864" s="17"/>
      <c r="AN864" s="17"/>
      <c r="AO864" s="17"/>
      <c r="AP864" s="28" t="str">
        <f t="shared" si="162"/>
        <v>20204</v>
      </c>
      <c r="AQ864" s="28" t="str">
        <f t="shared" si="163"/>
        <v>20204JPY</v>
      </c>
    </row>
    <row r="865" spans="1:43" s="12" customFormat="1">
      <c r="A865" s="13" t="s">
        <v>34</v>
      </c>
      <c r="B865" s="179">
        <v>2020</v>
      </c>
      <c r="C865" s="179">
        <v>3</v>
      </c>
      <c r="D865" s="39" t="str">
        <f t="shared" si="153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55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56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54"/>
        <v>15100000</v>
      </c>
      <c r="AA865" s="13">
        <v>7.3599999999999999E-2</v>
      </c>
      <c r="AB865" s="21">
        <f t="shared" si="164"/>
        <v>1111360</v>
      </c>
      <c r="AC865" s="185">
        <f t="shared" si="157"/>
        <v>180929.408</v>
      </c>
      <c r="AD865" s="141">
        <v>0.1628</v>
      </c>
      <c r="AE865" s="186">
        <f t="shared" si="158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59"/>
        <v>33477255.428389378</v>
      </c>
      <c r="AJ865" s="19">
        <f t="shared" si="160"/>
        <v>4578663.362915583</v>
      </c>
      <c r="AK865" s="20">
        <f t="shared" si="161"/>
        <v>0.13676937682988149</v>
      </c>
      <c r="AL865" s="17"/>
      <c r="AM865" s="17"/>
      <c r="AN865" s="17"/>
      <c r="AO865" s="17"/>
      <c r="AP865" s="28" t="str">
        <f t="shared" si="162"/>
        <v>20204</v>
      </c>
      <c r="AQ865" s="28" t="str">
        <f t="shared" si="163"/>
        <v>20204JPY</v>
      </c>
    </row>
    <row r="866" spans="1:43" s="12" customFormat="1">
      <c r="A866" s="13" t="s">
        <v>34</v>
      </c>
      <c r="B866" s="179">
        <v>2020</v>
      </c>
      <c r="C866" s="179">
        <v>3</v>
      </c>
      <c r="D866" s="39" t="str">
        <f t="shared" ref="D866:D929" si="165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55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56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166">IF(X866="","",X866*MAX(O866,N866))</f>
        <v>880000</v>
      </c>
      <c r="AA866" s="13">
        <v>1.095</v>
      </c>
      <c r="AB866" s="21">
        <f t="shared" si="164"/>
        <v>852743.36283185857</v>
      </c>
      <c r="AC866" s="185">
        <f t="shared" si="157"/>
        <v>94398.690265486744</v>
      </c>
      <c r="AD866" s="141">
        <v>0.11070000000000001</v>
      </c>
      <c r="AE866" s="186">
        <f t="shared" si="158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59"/>
        <v>33477255.428389378</v>
      </c>
      <c r="AJ866" s="19">
        <f t="shared" si="160"/>
        <v>4578663.362915583</v>
      </c>
      <c r="AK866" s="20">
        <f t="shared" si="161"/>
        <v>0.13676937682988149</v>
      </c>
      <c r="AL866" s="17"/>
      <c r="AM866" s="17"/>
      <c r="AN866" s="17"/>
      <c r="AO866" s="17"/>
      <c r="AP866" s="28" t="str">
        <f t="shared" si="162"/>
        <v>20204</v>
      </c>
      <c r="AQ866" s="28" t="str">
        <f t="shared" si="163"/>
        <v>20204RMB</v>
      </c>
    </row>
    <row r="867" spans="1:43" s="12" customFormat="1">
      <c r="A867" s="13" t="s">
        <v>34</v>
      </c>
      <c r="B867" s="179">
        <v>2020</v>
      </c>
      <c r="C867" s="179">
        <v>3</v>
      </c>
      <c r="D867" s="39" t="str">
        <f t="shared" si="165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55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56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166"/>
        <v>790000</v>
      </c>
      <c r="AA867" s="13">
        <v>1.095</v>
      </c>
      <c r="AB867" s="21">
        <f t="shared" si="164"/>
        <v>765530.97345132753</v>
      </c>
      <c r="AC867" s="185">
        <f t="shared" si="157"/>
        <v>83595.982300884963</v>
      </c>
      <c r="AD867" s="141">
        <v>0.10920000000000001</v>
      </c>
      <c r="AE867" s="186">
        <f t="shared" si="158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59"/>
        <v>33477255.428389378</v>
      </c>
      <c r="AJ867" s="19">
        <f t="shared" si="160"/>
        <v>4578663.362915583</v>
      </c>
      <c r="AK867" s="20">
        <f t="shared" si="161"/>
        <v>0.13676937682988149</v>
      </c>
      <c r="AL867" s="17"/>
      <c r="AM867" s="17"/>
      <c r="AN867" s="17"/>
      <c r="AO867" s="17"/>
      <c r="AP867" s="28" t="str">
        <f t="shared" si="162"/>
        <v>20204</v>
      </c>
      <c r="AQ867" s="28" t="str">
        <f t="shared" si="163"/>
        <v>20204RMB</v>
      </c>
    </row>
    <row r="868" spans="1:43" s="12" customFormat="1">
      <c r="A868" s="13" t="s">
        <v>34</v>
      </c>
      <c r="B868" s="179">
        <v>2020</v>
      </c>
      <c r="C868" s="179">
        <v>3</v>
      </c>
      <c r="D868" s="39" t="str">
        <f t="shared" si="165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55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56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166"/>
        <v>580000</v>
      </c>
      <c r="AA868" s="13">
        <v>1.095</v>
      </c>
      <c r="AB868" s="21">
        <f t="shared" si="164"/>
        <v>562035.39823008853</v>
      </c>
      <c r="AC868" s="185">
        <f t="shared" si="157"/>
        <v>47267.176991150445</v>
      </c>
      <c r="AD868" s="141">
        <v>8.4099999999999994E-2</v>
      </c>
      <c r="AE868" s="186">
        <f t="shared" si="158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59"/>
        <v>33477255.428389378</v>
      </c>
      <c r="AJ868" s="19">
        <f t="shared" si="160"/>
        <v>4578663.362915583</v>
      </c>
      <c r="AK868" s="20">
        <f t="shared" si="161"/>
        <v>0.13676937682988149</v>
      </c>
      <c r="AL868" s="17"/>
      <c r="AM868" s="17"/>
      <c r="AN868" s="17"/>
      <c r="AO868" s="17"/>
      <c r="AP868" s="28" t="str">
        <f t="shared" si="162"/>
        <v>20204</v>
      </c>
      <c r="AQ868" s="28" t="str">
        <f t="shared" si="163"/>
        <v>20204RMB</v>
      </c>
    </row>
    <row r="869" spans="1:43" s="12" customFormat="1">
      <c r="A869" s="13" t="s">
        <v>34</v>
      </c>
      <c r="B869" s="179">
        <v>2020</v>
      </c>
      <c r="C869" s="179">
        <v>3</v>
      </c>
      <c r="D869" s="39" t="str">
        <f t="shared" si="165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55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56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166"/>
        <v>550000</v>
      </c>
      <c r="AA869" s="13">
        <v>1.095</v>
      </c>
      <c r="AB869" s="21">
        <f t="shared" si="164"/>
        <v>532964.60176991147</v>
      </c>
      <c r="AC869" s="185">
        <f t="shared" si="157"/>
        <v>42956.946902654869</v>
      </c>
      <c r="AD869" s="141">
        <v>8.0600000000000005E-2</v>
      </c>
      <c r="AE869" s="186">
        <f t="shared" si="158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59"/>
        <v>33477255.428389378</v>
      </c>
      <c r="AJ869" s="19">
        <f t="shared" si="160"/>
        <v>4578663.362915583</v>
      </c>
      <c r="AK869" s="20">
        <f t="shared" si="161"/>
        <v>0.13676937682988149</v>
      </c>
      <c r="AL869" s="17"/>
      <c r="AM869" s="17"/>
      <c r="AN869" s="17"/>
      <c r="AO869" s="17"/>
      <c r="AP869" s="28" t="str">
        <f t="shared" si="162"/>
        <v>20204</v>
      </c>
      <c r="AQ869" s="28" t="str">
        <f t="shared" si="163"/>
        <v>20204RMB</v>
      </c>
    </row>
    <row r="870" spans="1:43" s="12" customFormat="1">
      <c r="A870" s="13" t="s">
        <v>35</v>
      </c>
      <c r="B870" s="179">
        <v>2020</v>
      </c>
      <c r="C870" s="179">
        <v>4</v>
      </c>
      <c r="D870" s="39" t="str">
        <f t="shared" si="165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55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56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166"/>
        <v>507500</v>
      </c>
      <c r="AA870" s="13">
        <v>1.095</v>
      </c>
      <c r="AB870" s="21">
        <f t="shared" si="164"/>
        <v>491780.97345132747</v>
      </c>
      <c r="AC870" s="185">
        <f t="shared" si="157"/>
        <v>40473.574115044248</v>
      </c>
      <c r="AD870" s="141">
        <v>8.2299999999999998E-2</v>
      </c>
      <c r="AE870" s="186">
        <f t="shared" si="158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59"/>
        <v>33477255.428389378</v>
      </c>
      <c r="AJ870" s="19">
        <f t="shared" si="160"/>
        <v>4578663.362915583</v>
      </c>
      <c r="AK870" s="20">
        <f t="shared" si="161"/>
        <v>0.13676937682988149</v>
      </c>
      <c r="AL870" s="17"/>
      <c r="AM870" s="17"/>
      <c r="AN870" s="17"/>
      <c r="AO870" s="17"/>
      <c r="AP870" s="28" t="str">
        <f t="shared" si="162"/>
        <v>20204</v>
      </c>
      <c r="AQ870" s="28" t="str">
        <f t="shared" si="163"/>
        <v>20204RMB</v>
      </c>
    </row>
    <row r="871" spans="1:43" s="12" customFormat="1">
      <c r="A871" s="13" t="s">
        <v>35</v>
      </c>
      <c r="B871" s="179">
        <v>2020</v>
      </c>
      <c r="C871" s="179">
        <v>4</v>
      </c>
      <c r="D871" s="39" t="str">
        <f t="shared" si="165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55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56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166"/>
        <v>507500</v>
      </c>
      <c r="AA871" s="13">
        <v>1.095</v>
      </c>
      <c r="AB871" s="21">
        <f t="shared" si="164"/>
        <v>491780.97345132747</v>
      </c>
      <c r="AC871" s="185">
        <f t="shared" si="157"/>
        <v>40473.574115044248</v>
      </c>
      <c r="AD871" s="141">
        <v>8.2299999999999998E-2</v>
      </c>
      <c r="AE871" s="186">
        <f t="shared" si="158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59"/>
        <v>33477255.428389378</v>
      </c>
      <c r="AJ871" s="19">
        <f t="shared" si="160"/>
        <v>4578663.362915583</v>
      </c>
      <c r="AK871" s="20">
        <f t="shared" si="161"/>
        <v>0.13676937682988149</v>
      </c>
      <c r="AL871" s="17"/>
      <c r="AM871" s="17"/>
      <c r="AN871" s="17"/>
      <c r="AO871" s="17"/>
      <c r="AP871" s="28" t="str">
        <f t="shared" si="162"/>
        <v>20204</v>
      </c>
      <c r="AQ871" s="28" t="str">
        <f t="shared" si="163"/>
        <v>20204RMB</v>
      </c>
    </row>
    <row r="872" spans="1:43" s="12" customFormat="1">
      <c r="A872" s="13" t="s">
        <v>35</v>
      </c>
      <c r="B872" s="179">
        <v>2020</v>
      </c>
      <c r="C872" s="179">
        <v>4</v>
      </c>
      <c r="D872" s="39" t="str">
        <f t="shared" si="165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55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56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166"/>
        <v>1070000</v>
      </c>
      <c r="AA872" s="13">
        <v>1.095</v>
      </c>
      <c r="AB872" s="21">
        <f t="shared" si="164"/>
        <v>1036858.4070796461</v>
      </c>
      <c r="AC872" s="185">
        <f t="shared" si="157"/>
        <v>90310.367256637168</v>
      </c>
      <c r="AD872" s="141">
        <v>8.7099999999999997E-2</v>
      </c>
      <c r="AE872" s="186">
        <f t="shared" si="158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59"/>
        <v>33477255.428389378</v>
      </c>
      <c r="AJ872" s="19">
        <f t="shared" si="160"/>
        <v>4578663.362915583</v>
      </c>
      <c r="AK872" s="20">
        <f t="shared" si="161"/>
        <v>0.13676937682988149</v>
      </c>
      <c r="AL872" s="17"/>
      <c r="AM872" s="17"/>
      <c r="AN872" s="17"/>
      <c r="AO872" s="17"/>
      <c r="AP872" s="28" t="str">
        <f t="shared" si="162"/>
        <v>20204</v>
      </c>
      <c r="AQ872" s="28" t="str">
        <f t="shared" si="163"/>
        <v>20204RMB</v>
      </c>
    </row>
    <row r="873" spans="1:43" s="12" customFormat="1">
      <c r="A873" s="13" t="s">
        <v>35</v>
      </c>
      <c r="B873" s="179">
        <v>2020</v>
      </c>
      <c r="C873" s="179">
        <v>4</v>
      </c>
      <c r="D873" s="39" t="str">
        <f t="shared" si="165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55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56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166"/>
        <v>930000</v>
      </c>
      <c r="AA873" s="13">
        <v>1.095</v>
      </c>
      <c r="AB873" s="21">
        <f t="shared" si="164"/>
        <v>901194.69026548683</v>
      </c>
      <c r="AC873" s="185">
        <f t="shared" si="157"/>
        <v>101204.16371681418</v>
      </c>
      <c r="AD873" s="141">
        <v>0.1123</v>
      </c>
      <c r="AE873" s="186">
        <f t="shared" si="158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59"/>
        <v>33477255.428389378</v>
      </c>
      <c r="AJ873" s="19">
        <f t="shared" si="160"/>
        <v>4578663.362915583</v>
      </c>
      <c r="AK873" s="20">
        <f t="shared" si="161"/>
        <v>0.13676937682988149</v>
      </c>
      <c r="AL873" s="17"/>
      <c r="AM873" s="17"/>
      <c r="AN873" s="17"/>
      <c r="AO873" s="17"/>
      <c r="AP873" s="28" t="str">
        <f t="shared" si="162"/>
        <v>20204</v>
      </c>
      <c r="AQ873" s="28" t="str">
        <f t="shared" si="163"/>
        <v>20204RMB</v>
      </c>
    </row>
    <row r="874" spans="1:43" s="12" customFormat="1">
      <c r="A874" s="13" t="s">
        <v>35</v>
      </c>
      <c r="B874" s="179">
        <v>2020</v>
      </c>
      <c r="C874" s="179">
        <v>4</v>
      </c>
      <c r="D874" s="39" t="str">
        <f t="shared" si="165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55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56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166"/>
        <v>580000</v>
      </c>
      <c r="AA874" s="13">
        <v>1.095</v>
      </c>
      <c r="AB874" s="21">
        <f t="shared" si="164"/>
        <v>562035.39823008853</v>
      </c>
      <c r="AC874" s="185">
        <f t="shared" si="157"/>
        <v>63116.575221238942</v>
      </c>
      <c r="AD874" s="141">
        <v>0.1123</v>
      </c>
      <c r="AE874" s="186">
        <f t="shared" si="158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59"/>
        <v>33477255.428389378</v>
      </c>
      <c r="AJ874" s="19">
        <f t="shared" si="160"/>
        <v>4578663.362915583</v>
      </c>
      <c r="AK874" s="20">
        <f t="shared" si="161"/>
        <v>0.13676937682988149</v>
      </c>
      <c r="AL874" s="17"/>
      <c r="AM874" s="17"/>
      <c r="AN874" s="17"/>
      <c r="AO874" s="17"/>
      <c r="AP874" s="28" t="str">
        <f t="shared" si="162"/>
        <v>20204</v>
      </c>
      <c r="AQ874" s="28" t="str">
        <f t="shared" si="163"/>
        <v>20204RMB</v>
      </c>
    </row>
    <row r="875" spans="1:43" s="12" customFormat="1">
      <c r="A875" s="13" t="s">
        <v>35</v>
      </c>
      <c r="B875" s="179">
        <v>2020</v>
      </c>
      <c r="C875" s="179">
        <v>4</v>
      </c>
      <c r="D875" s="39" t="str">
        <f t="shared" si="165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55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56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166"/>
        <v>8300000</v>
      </c>
      <c r="AA875" s="13">
        <v>7.3599999999999999E-2</v>
      </c>
      <c r="AB875" s="21">
        <f t="shared" si="164"/>
        <v>610880</v>
      </c>
      <c r="AC875" s="185">
        <f t="shared" si="157"/>
        <v>106476.38400000001</v>
      </c>
      <c r="AD875" s="141">
        <v>0.17430000000000001</v>
      </c>
      <c r="AE875" s="186">
        <f t="shared" si="158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59"/>
        <v>33477255.428389378</v>
      </c>
      <c r="AJ875" s="19">
        <f t="shared" si="160"/>
        <v>4578663.362915583</v>
      </c>
      <c r="AK875" s="20">
        <f t="shared" si="161"/>
        <v>0.13676937682988149</v>
      </c>
      <c r="AL875" s="17"/>
      <c r="AM875" s="17"/>
      <c r="AN875" s="17"/>
      <c r="AO875" s="17"/>
      <c r="AP875" s="28" t="str">
        <f t="shared" si="162"/>
        <v>20204</v>
      </c>
      <c r="AQ875" s="28" t="str">
        <f t="shared" si="163"/>
        <v>20204JPY</v>
      </c>
    </row>
    <row r="876" spans="1:43" s="12" customFormat="1">
      <c r="A876" s="13" t="s">
        <v>35</v>
      </c>
      <c r="B876" s="179">
        <v>2020</v>
      </c>
      <c r="C876" s="179">
        <v>4</v>
      </c>
      <c r="D876" s="39" t="str">
        <f t="shared" si="165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55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56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166"/>
        <v>790000</v>
      </c>
      <c r="AA876" s="13">
        <v>1.095</v>
      </c>
      <c r="AB876" s="21">
        <f t="shared" si="164"/>
        <v>765530.97345132753</v>
      </c>
      <c r="AC876" s="185">
        <f t="shared" si="157"/>
        <v>89490.57079646019</v>
      </c>
      <c r="AD876" s="141">
        <v>0.1169</v>
      </c>
      <c r="AE876" s="186">
        <f t="shared" si="158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59"/>
        <v>33477255.428389378</v>
      </c>
      <c r="AJ876" s="19">
        <f t="shared" si="160"/>
        <v>4578663.362915583</v>
      </c>
      <c r="AK876" s="20">
        <f t="shared" si="161"/>
        <v>0.13676937682988149</v>
      </c>
      <c r="AL876" s="17"/>
      <c r="AM876" s="17"/>
      <c r="AN876" s="17"/>
      <c r="AO876" s="17"/>
      <c r="AP876" s="28" t="str">
        <f t="shared" si="162"/>
        <v>20204</v>
      </c>
      <c r="AQ876" s="28" t="str">
        <f t="shared" si="163"/>
        <v>20204RMB</v>
      </c>
    </row>
    <row r="877" spans="1:43" s="12" customFormat="1">
      <c r="A877" s="13" t="s">
        <v>35</v>
      </c>
      <c r="B877" s="179">
        <v>2020</v>
      </c>
      <c r="C877" s="179">
        <v>4</v>
      </c>
      <c r="D877" s="39" t="str">
        <f t="shared" si="165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55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56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166"/>
        <v>530000</v>
      </c>
      <c r="AA877" s="13">
        <v>1.095</v>
      </c>
      <c r="AB877" s="21">
        <f t="shared" si="164"/>
        <v>513584.0707964602</v>
      </c>
      <c r="AC877" s="185">
        <f t="shared" si="157"/>
        <v>66252.345132743372</v>
      </c>
      <c r="AD877" s="141">
        <v>0.129</v>
      </c>
      <c r="AE877" s="186">
        <f t="shared" si="158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59"/>
        <v>33477255.428389378</v>
      </c>
      <c r="AJ877" s="19">
        <f t="shared" si="160"/>
        <v>4578663.362915583</v>
      </c>
      <c r="AK877" s="20">
        <f t="shared" si="161"/>
        <v>0.13676937682988149</v>
      </c>
      <c r="AL877" s="17"/>
      <c r="AM877" s="17"/>
      <c r="AN877" s="17"/>
      <c r="AO877" s="17"/>
      <c r="AP877" s="28" t="str">
        <f t="shared" si="162"/>
        <v>20204</v>
      </c>
      <c r="AQ877" s="28" t="str">
        <f t="shared" si="163"/>
        <v>20204RMB</v>
      </c>
    </row>
    <row r="878" spans="1:43" s="12" customFormat="1">
      <c r="A878" s="13" t="s">
        <v>35</v>
      </c>
      <c r="B878" s="179">
        <v>2020</v>
      </c>
      <c r="C878" s="179">
        <v>4</v>
      </c>
      <c r="D878" s="39" t="str">
        <f t="shared" si="165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55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56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166"/>
        <v>12000000</v>
      </c>
      <c r="AA878" s="13">
        <v>7.3599999999999999E-2</v>
      </c>
      <c r="AB878" s="21">
        <f t="shared" si="164"/>
        <v>883200</v>
      </c>
      <c r="AC878" s="185">
        <f t="shared" si="157"/>
        <v>100066.56</v>
      </c>
      <c r="AD878" s="141">
        <v>0.1133</v>
      </c>
      <c r="AE878" s="186">
        <f t="shared" si="158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59"/>
        <v>33477255.428389378</v>
      </c>
      <c r="AJ878" s="19">
        <f t="shared" si="160"/>
        <v>4578663.362915583</v>
      </c>
      <c r="AK878" s="20">
        <f t="shared" si="161"/>
        <v>0.13676937682988149</v>
      </c>
      <c r="AL878" s="17"/>
      <c r="AM878" s="17"/>
      <c r="AN878" s="17"/>
      <c r="AO878" s="17"/>
      <c r="AP878" s="28" t="str">
        <f t="shared" si="162"/>
        <v>20204</v>
      </c>
      <c r="AQ878" s="28" t="str">
        <f t="shared" si="163"/>
        <v>20204JPY</v>
      </c>
    </row>
    <row r="879" spans="1:43" s="12" customFormat="1">
      <c r="A879" s="13" t="s">
        <v>35</v>
      </c>
      <c r="B879" s="179">
        <v>2020</v>
      </c>
      <c r="C879" s="179">
        <v>4</v>
      </c>
      <c r="D879" s="39" t="str">
        <f t="shared" si="165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55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56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166"/>
        <v>770000</v>
      </c>
      <c r="AA879" s="13">
        <v>1.095</v>
      </c>
      <c r="AB879" s="21">
        <f t="shared" si="164"/>
        <v>746150.44247787609</v>
      </c>
      <c r="AC879" s="185">
        <f t="shared" si="157"/>
        <v>65661.238938053095</v>
      </c>
      <c r="AD879" s="141">
        <v>8.7999999999999995E-2</v>
      </c>
      <c r="AE879" s="186">
        <f t="shared" si="158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59"/>
        <v>33477255.428389378</v>
      </c>
      <c r="AJ879" s="19">
        <f t="shared" si="160"/>
        <v>4578663.362915583</v>
      </c>
      <c r="AK879" s="20">
        <f t="shared" si="161"/>
        <v>0.13676937682988149</v>
      </c>
      <c r="AL879" s="17"/>
      <c r="AM879" s="17"/>
      <c r="AN879" s="17"/>
      <c r="AO879" s="17"/>
      <c r="AP879" s="28" t="str">
        <f t="shared" si="162"/>
        <v>20204</v>
      </c>
      <c r="AQ879" s="28" t="str">
        <f t="shared" si="163"/>
        <v>20204RMB</v>
      </c>
    </row>
    <row r="880" spans="1:43" s="12" customFormat="1">
      <c r="A880" s="13" t="s">
        <v>35</v>
      </c>
      <c r="B880" s="179">
        <v>2020</v>
      </c>
      <c r="C880" s="179">
        <v>4</v>
      </c>
      <c r="D880" s="39" t="str">
        <f t="shared" si="165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55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56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166"/>
        <v>1083000</v>
      </c>
      <c r="AA880" s="13">
        <v>1.095</v>
      </c>
      <c r="AB880" s="21">
        <f t="shared" si="164"/>
        <v>1049455.7522123894</v>
      </c>
      <c r="AC880" s="185">
        <f t="shared" si="157"/>
        <v>160146.94778761064</v>
      </c>
      <c r="AD880" s="141">
        <v>0.15260000000000001</v>
      </c>
      <c r="AE880" s="186">
        <f t="shared" si="158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59"/>
        <v>33477255.428389378</v>
      </c>
      <c r="AJ880" s="19">
        <f t="shared" si="160"/>
        <v>4578663.362915583</v>
      </c>
      <c r="AK880" s="20">
        <f t="shared" si="161"/>
        <v>0.13676937682988149</v>
      </c>
      <c r="AL880" s="17"/>
      <c r="AM880" s="17"/>
      <c r="AN880" s="17"/>
      <c r="AO880" s="17"/>
      <c r="AP880" s="28" t="str">
        <f t="shared" si="162"/>
        <v>20204</v>
      </c>
      <c r="AQ880" s="28" t="str">
        <f t="shared" si="163"/>
        <v>20204RMB</v>
      </c>
    </row>
    <row r="881" spans="1:43" s="12" customFormat="1">
      <c r="A881" s="13" t="s">
        <v>35</v>
      </c>
      <c r="B881" s="179">
        <v>2020</v>
      </c>
      <c r="C881" s="179">
        <v>4</v>
      </c>
      <c r="D881" s="39" t="str">
        <f t="shared" si="165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55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56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166"/>
        <v>507500</v>
      </c>
      <c r="AA881" s="13">
        <v>1.095</v>
      </c>
      <c r="AB881" s="21">
        <f t="shared" si="164"/>
        <v>491780.97345132747</v>
      </c>
      <c r="AC881" s="185">
        <f t="shared" si="157"/>
        <v>35113.161504424781</v>
      </c>
      <c r="AD881" s="141">
        <v>7.1400000000000005E-2</v>
      </c>
      <c r="AE881" s="186">
        <f t="shared" si="158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59"/>
        <v>33477255.428389378</v>
      </c>
      <c r="AJ881" s="19">
        <f t="shared" si="160"/>
        <v>4578663.362915583</v>
      </c>
      <c r="AK881" s="20">
        <f t="shared" si="161"/>
        <v>0.13676937682988149</v>
      </c>
      <c r="AL881" s="17"/>
      <c r="AM881" s="17"/>
      <c r="AN881" s="17"/>
      <c r="AO881" s="17"/>
      <c r="AP881" s="28" t="str">
        <f t="shared" si="162"/>
        <v>20204</v>
      </c>
      <c r="AQ881" s="28" t="str">
        <f t="shared" si="163"/>
        <v>20204RMB</v>
      </c>
    </row>
    <row r="882" spans="1:43" s="12" customFormat="1">
      <c r="A882" s="13" t="s">
        <v>35</v>
      </c>
      <c r="B882" s="179">
        <v>2020</v>
      </c>
      <c r="C882" s="179">
        <v>4</v>
      </c>
      <c r="D882" s="39" t="str">
        <f t="shared" si="165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55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56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166"/>
        <v>1080000</v>
      </c>
      <c r="AA882" s="13">
        <v>1.095</v>
      </c>
      <c r="AB882" s="21">
        <f t="shared" si="164"/>
        <v>1046548.6725663719</v>
      </c>
      <c r="AC882" s="185">
        <f t="shared" si="157"/>
        <v>100259.36283185842</v>
      </c>
      <c r="AD882" s="141">
        <v>9.5799999999999996E-2</v>
      </c>
      <c r="AE882" s="186">
        <f t="shared" si="158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59"/>
        <v>33477255.428389378</v>
      </c>
      <c r="AJ882" s="19">
        <f t="shared" si="160"/>
        <v>4578663.362915583</v>
      </c>
      <c r="AK882" s="20">
        <f t="shared" si="161"/>
        <v>0.13676937682988149</v>
      </c>
      <c r="AL882" s="17"/>
      <c r="AM882" s="17"/>
      <c r="AN882" s="17"/>
      <c r="AO882" s="17"/>
      <c r="AP882" s="28" t="str">
        <f t="shared" si="162"/>
        <v>20204</v>
      </c>
      <c r="AQ882" s="28" t="str">
        <f t="shared" si="163"/>
        <v>20204RMB</v>
      </c>
    </row>
    <row r="883" spans="1:43" s="12" customFormat="1">
      <c r="A883" s="13" t="s">
        <v>34</v>
      </c>
      <c r="B883" s="179">
        <v>2020</v>
      </c>
      <c r="C883" s="179">
        <v>3</v>
      </c>
      <c r="D883" s="39" t="str">
        <f t="shared" si="165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55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56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166"/>
        <v>620000</v>
      </c>
      <c r="AA883" s="13">
        <v>1.095</v>
      </c>
      <c r="AB883" s="21">
        <f t="shared" si="164"/>
        <v>600796.4601769913</v>
      </c>
      <c r="AC883" s="185">
        <f t="shared" si="157"/>
        <v>57676.460176991168</v>
      </c>
      <c r="AD883" s="141">
        <v>9.6000000000000002E-2</v>
      </c>
      <c r="AE883" s="186">
        <f t="shared" si="158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59"/>
        <v>33477255.428389378</v>
      </c>
      <c r="AJ883" s="19">
        <f t="shared" si="160"/>
        <v>4578663.362915583</v>
      </c>
      <c r="AK883" s="20">
        <f t="shared" si="161"/>
        <v>0.13676937682988149</v>
      </c>
      <c r="AL883" s="17"/>
      <c r="AM883" s="17"/>
      <c r="AN883" s="17"/>
      <c r="AO883" s="17"/>
      <c r="AP883" s="28" t="str">
        <f t="shared" si="162"/>
        <v>20204</v>
      </c>
      <c r="AQ883" s="28" t="str">
        <f t="shared" si="163"/>
        <v>20204RMB</v>
      </c>
    </row>
    <row r="884" spans="1:43" s="12" customFormat="1">
      <c r="A884" s="13" t="s">
        <v>35</v>
      </c>
      <c r="B884" s="179">
        <v>2020</v>
      </c>
      <c r="C884" s="179">
        <v>4</v>
      </c>
      <c r="D884" s="39" t="str">
        <f t="shared" si="165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55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56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166"/>
        <v>580000</v>
      </c>
      <c r="AA884" s="13">
        <v>1.105</v>
      </c>
      <c r="AB884" s="21">
        <f t="shared" si="164"/>
        <v>567168.14159292041</v>
      </c>
      <c r="AC884" s="185">
        <f t="shared" si="157"/>
        <v>91314.07079646019</v>
      </c>
      <c r="AD884" s="141">
        <v>0.161</v>
      </c>
      <c r="AE884" s="186">
        <f t="shared" si="158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59"/>
        <v>37969334.083628327</v>
      </c>
      <c r="AJ884" s="19">
        <f t="shared" si="160"/>
        <v>5097226.4551657066</v>
      </c>
      <c r="AK884" s="20">
        <f t="shared" si="161"/>
        <v>0.13424587441904956</v>
      </c>
      <c r="AL884" s="17"/>
      <c r="AM884" s="17"/>
      <c r="AN884" s="17"/>
      <c r="AO884" s="17"/>
      <c r="AP884" s="28" t="str">
        <f t="shared" si="162"/>
        <v>20208</v>
      </c>
      <c r="AQ884" s="28" t="str">
        <f t="shared" si="163"/>
        <v>20208RMB</v>
      </c>
    </row>
    <row r="885" spans="1:43" s="12" customFormat="1">
      <c r="A885" s="13" t="s">
        <v>35</v>
      </c>
      <c r="B885" s="179">
        <v>2020</v>
      </c>
      <c r="C885" s="179">
        <v>5</v>
      </c>
      <c r="D885" s="39" t="str">
        <f t="shared" si="165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55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56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166"/>
        <v>636550</v>
      </c>
      <c r="AA885" s="13">
        <v>1.105</v>
      </c>
      <c r="AB885" s="21">
        <f t="shared" si="164"/>
        <v>622467.03539823007</v>
      </c>
      <c r="AC885" s="185">
        <f t="shared" si="157"/>
        <v>83286.089336283185</v>
      </c>
      <c r="AD885" s="141">
        <v>0.1338</v>
      </c>
      <c r="AE885" s="186">
        <f t="shared" si="158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59"/>
        <v>37969334.083628327</v>
      </c>
      <c r="AJ885" s="19">
        <f t="shared" si="160"/>
        <v>5097226.4551657066</v>
      </c>
      <c r="AK885" s="20">
        <f t="shared" si="161"/>
        <v>0.13424587441904956</v>
      </c>
      <c r="AL885" s="17"/>
      <c r="AM885" s="17"/>
      <c r="AN885" s="17"/>
      <c r="AO885" s="17"/>
      <c r="AP885" s="28" t="str">
        <f t="shared" si="162"/>
        <v>20208</v>
      </c>
      <c r="AQ885" s="28" t="str">
        <f t="shared" si="163"/>
        <v>20208RMB</v>
      </c>
    </row>
    <row r="886" spans="1:43" s="12" customFormat="1">
      <c r="A886" s="13" t="s">
        <v>35</v>
      </c>
      <c r="B886" s="179">
        <v>2020</v>
      </c>
      <c r="C886" s="179">
        <v>5</v>
      </c>
      <c r="D886" s="39" t="str">
        <f t="shared" si="165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55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56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166"/>
        <v>1130000</v>
      </c>
      <c r="AA886" s="13">
        <v>1.105</v>
      </c>
      <c r="AB886" s="21">
        <f t="shared" si="164"/>
        <v>1105000</v>
      </c>
      <c r="AC886" s="185">
        <f t="shared" si="157"/>
        <v>142213.5</v>
      </c>
      <c r="AD886" s="141">
        <v>0.12870000000000001</v>
      </c>
      <c r="AE886" s="186">
        <f t="shared" si="158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59"/>
        <v>37969334.083628327</v>
      </c>
      <c r="AJ886" s="19">
        <f t="shared" si="160"/>
        <v>5097226.4551657066</v>
      </c>
      <c r="AK886" s="20">
        <f t="shared" si="161"/>
        <v>0.13424587441904956</v>
      </c>
      <c r="AL886" s="17"/>
      <c r="AM886" s="17"/>
      <c r="AN886" s="17"/>
      <c r="AO886" s="17"/>
      <c r="AP886" s="28" t="str">
        <f t="shared" si="162"/>
        <v>20208</v>
      </c>
      <c r="AQ886" s="28" t="str">
        <f t="shared" si="163"/>
        <v>20208RMB</v>
      </c>
    </row>
    <row r="887" spans="1:43" s="12" customFormat="1">
      <c r="A887" s="13" t="s">
        <v>35</v>
      </c>
      <c r="B887" s="179">
        <v>2020</v>
      </c>
      <c r="C887" s="179">
        <v>5</v>
      </c>
      <c r="D887" s="39" t="str">
        <f t="shared" si="165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55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56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166"/>
        <v>800000</v>
      </c>
      <c r="AA887" s="13">
        <v>1.105</v>
      </c>
      <c r="AB887" s="21">
        <f t="shared" si="164"/>
        <v>782300.88495575229</v>
      </c>
      <c r="AC887" s="185">
        <f t="shared" si="157"/>
        <v>105688.84955752213</v>
      </c>
      <c r="AD887" s="141">
        <v>0.1351</v>
      </c>
      <c r="AE887" s="186">
        <f t="shared" si="158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59"/>
        <v>37969334.083628327</v>
      </c>
      <c r="AJ887" s="19">
        <f t="shared" si="160"/>
        <v>5097226.4551657066</v>
      </c>
      <c r="AK887" s="20">
        <f t="shared" si="161"/>
        <v>0.13424587441904956</v>
      </c>
      <c r="AL887" s="17"/>
      <c r="AM887" s="17"/>
      <c r="AN887" s="17"/>
      <c r="AO887" s="17"/>
      <c r="AP887" s="28" t="str">
        <f t="shared" si="162"/>
        <v>20208</v>
      </c>
      <c r="AQ887" s="28" t="str">
        <f t="shared" si="163"/>
        <v>20208RMB</v>
      </c>
    </row>
    <row r="888" spans="1:43" s="12" customFormat="1">
      <c r="A888" s="13" t="s">
        <v>35</v>
      </c>
      <c r="B888" s="179">
        <v>2020</v>
      </c>
      <c r="C888" s="179">
        <v>5</v>
      </c>
      <c r="D888" s="39" t="str">
        <f t="shared" si="165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55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56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166"/>
        <v>850000</v>
      </c>
      <c r="AA888" s="13">
        <v>1.105</v>
      </c>
      <c r="AB888" s="21">
        <f t="shared" si="164"/>
        <v>831194.69026548683</v>
      </c>
      <c r="AC888" s="185">
        <f t="shared" si="157"/>
        <v>112294.40265486727</v>
      </c>
      <c r="AD888" s="141">
        <v>0.1351</v>
      </c>
      <c r="AE888" s="186">
        <f t="shared" si="158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59"/>
        <v>37969334.083628327</v>
      </c>
      <c r="AJ888" s="19">
        <f t="shared" si="160"/>
        <v>5097226.4551657066</v>
      </c>
      <c r="AK888" s="20">
        <f t="shared" si="161"/>
        <v>0.13424587441904956</v>
      </c>
      <c r="AL888" s="17"/>
      <c r="AM888" s="17"/>
      <c r="AN888" s="17"/>
      <c r="AO888" s="17"/>
      <c r="AP888" s="28" t="str">
        <f t="shared" si="162"/>
        <v>20208</v>
      </c>
      <c r="AQ888" s="28" t="str">
        <f t="shared" si="163"/>
        <v>20208RMB</v>
      </c>
    </row>
    <row r="889" spans="1:43" s="12" customFormat="1">
      <c r="A889" s="13" t="s">
        <v>35</v>
      </c>
      <c r="B889" s="179">
        <v>2020</v>
      </c>
      <c r="C889" s="179">
        <v>6</v>
      </c>
      <c r="D889" s="39" t="str">
        <f t="shared" si="165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55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56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166"/>
        <v>506850</v>
      </c>
      <c r="AA889" s="13">
        <v>1.105</v>
      </c>
      <c r="AB889" s="21">
        <f t="shared" si="164"/>
        <v>495636.5044247788</v>
      </c>
      <c r="AC889" s="185">
        <f t="shared" si="157"/>
        <v>43616.012389380528</v>
      </c>
      <c r="AD889" s="141">
        <v>8.7999999999999995E-2</v>
      </c>
      <c r="AE889" s="186">
        <f t="shared" si="158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59"/>
        <v>37969334.083628327</v>
      </c>
      <c r="AJ889" s="19">
        <f t="shared" si="160"/>
        <v>5097226.4551657066</v>
      </c>
      <c r="AK889" s="20">
        <f t="shared" si="161"/>
        <v>0.13424587441904956</v>
      </c>
      <c r="AL889" s="17"/>
      <c r="AM889" s="17"/>
      <c r="AN889" s="17"/>
      <c r="AO889" s="17"/>
      <c r="AP889" s="28" t="str">
        <f t="shared" si="162"/>
        <v>20208</v>
      </c>
      <c r="AQ889" s="28" t="str">
        <f t="shared" si="163"/>
        <v>20208RMB</v>
      </c>
    </row>
    <row r="890" spans="1:43" s="12" customFormat="1">
      <c r="A890" s="13" t="s">
        <v>35</v>
      </c>
      <c r="B890" s="179">
        <v>2020</v>
      </c>
      <c r="C890" s="179">
        <v>6</v>
      </c>
      <c r="D890" s="39" t="str">
        <f t="shared" si="165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55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56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166"/>
        <v>3156450</v>
      </c>
      <c r="AA890" s="13">
        <v>1.105</v>
      </c>
      <c r="AB890" s="21">
        <f t="shared" si="164"/>
        <v>3086617.0353982304</v>
      </c>
      <c r="AC890" s="185">
        <f t="shared" si="157"/>
        <v>356504.26758849563</v>
      </c>
      <c r="AD890" s="141">
        <v>0.11550000000000001</v>
      </c>
      <c r="AE890" s="186">
        <f t="shared" si="158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59"/>
        <v>37969334.083628327</v>
      </c>
      <c r="AJ890" s="19">
        <f t="shared" si="160"/>
        <v>5097226.4551657066</v>
      </c>
      <c r="AK890" s="20">
        <f t="shared" si="161"/>
        <v>0.13424587441904956</v>
      </c>
      <c r="AL890" s="17"/>
      <c r="AM890" s="17"/>
      <c r="AN890" s="17"/>
      <c r="AO890" s="17"/>
      <c r="AP890" s="28" t="str">
        <f t="shared" si="162"/>
        <v>20208</v>
      </c>
      <c r="AQ890" s="28" t="str">
        <f t="shared" si="163"/>
        <v>20208RMB</v>
      </c>
    </row>
    <row r="891" spans="1:43" s="12" customFormat="1">
      <c r="A891" s="13" t="s">
        <v>35</v>
      </c>
      <c r="B891" s="179">
        <v>2020</v>
      </c>
      <c r="C891" s="179">
        <v>6</v>
      </c>
      <c r="D891" s="39" t="str">
        <f t="shared" si="165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55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56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166"/>
        <v>940000</v>
      </c>
      <c r="AA891" s="13">
        <v>1.105</v>
      </c>
      <c r="AB891" s="21">
        <f t="shared" si="164"/>
        <v>919203.53982300893</v>
      </c>
      <c r="AC891" s="185">
        <f t="shared" si="157"/>
        <v>147256.40707964604</v>
      </c>
      <c r="AD891" s="141">
        <v>0.16020000000000001</v>
      </c>
      <c r="AE891" s="186">
        <f t="shared" si="158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59"/>
        <v>37969334.083628327</v>
      </c>
      <c r="AJ891" s="19">
        <f t="shared" si="160"/>
        <v>5097226.4551657066</v>
      </c>
      <c r="AK891" s="20">
        <f t="shared" si="161"/>
        <v>0.13424587441904956</v>
      </c>
      <c r="AL891" s="17"/>
      <c r="AM891" s="17"/>
      <c r="AN891" s="17"/>
      <c r="AO891" s="17"/>
      <c r="AP891" s="28" t="str">
        <f t="shared" si="162"/>
        <v>20208</v>
      </c>
      <c r="AQ891" s="28" t="str">
        <f t="shared" si="163"/>
        <v>20208RMB</v>
      </c>
    </row>
    <row r="892" spans="1:43" s="12" customFormat="1">
      <c r="A892" s="13" t="s">
        <v>35</v>
      </c>
      <c r="B892" s="179">
        <v>2020</v>
      </c>
      <c r="C892" s="179">
        <v>6</v>
      </c>
      <c r="D892" s="39" t="str">
        <f t="shared" si="165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55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56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166"/>
        <v>940000</v>
      </c>
      <c r="AA892" s="13">
        <v>1.105</v>
      </c>
      <c r="AB892" s="21">
        <f t="shared" si="164"/>
        <v>919203.53982300893</v>
      </c>
      <c r="AC892" s="185">
        <f t="shared" si="157"/>
        <v>147256.40707964604</v>
      </c>
      <c r="AD892" s="141">
        <v>0.16020000000000001</v>
      </c>
      <c r="AE892" s="186">
        <f t="shared" si="158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59"/>
        <v>37969334.083628327</v>
      </c>
      <c r="AJ892" s="19">
        <f t="shared" si="160"/>
        <v>5097226.4551657066</v>
      </c>
      <c r="AK892" s="20">
        <f t="shared" si="161"/>
        <v>0.13424587441904956</v>
      </c>
      <c r="AL892" s="17"/>
      <c r="AM892" s="17"/>
      <c r="AN892" s="17"/>
      <c r="AO892" s="17"/>
      <c r="AP892" s="28" t="str">
        <f t="shared" si="162"/>
        <v>20208</v>
      </c>
      <c r="AQ892" s="28" t="str">
        <f t="shared" si="163"/>
        <v>20208RMB</v>
      </c>
    </row>
    <row r="893" spans="1:43" s="12" customFormat="1">
      <c r="A893" s="13" t="s">
        <v>35</v>
      </c>
      <c r="B893" s="179">
        <v>2020</v>
      </c>
      <c r="C893" s="179">
        <v>6</v>
      </c>
      <c r="D893" s="39" t="str">
        <f t="shared" si="165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55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56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166"/>
        <v>1000000</v>
      </c>
      <c r="AA893" s="13">
        <v>1.105</v>
      </c>
      <c r="AB893" s="21">
        <f t="shared" si="164"/>
        <v>977876.10619469034</v>
      </c>
      <c r="AC893" s="185">
        <f t="shared" si="157"/>
        <v>160762.83185840709</v>
      </c>
      <c r="AD893" s="141">
        <v>0.16439999999999999</v>
      </c>
      <c r="AE893" s="186">
        <f t="shared" si="158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59"/>
        <v>37969334.083628327</v>
      </c>
      <c r="AJ893" s="19">
        <f t="shared" si="160"/>
        <v>5097226.4551657066</v>
      </c>
      <c r="AK893" s="20">
        <f t="shared" si="161"/>
        <v>0.13424587441904956</v>
      </c>
      <c r="AL893" s="17"/>
      <c r="AM893" s="17"/>
      <c r="AN893" s="17"/>
      <c r="AO893" s="17"/>
      <c r="AP893" s="28" t="str">
        <f t="shared" si="162"/>
        <v>20208</v>
      </c>
      <c r="AQ893" s="28" t="str">
        <f t="shared" si="163"/>
        <v>20208RMB</v>
      </c>
    </row>
    <row r="894" spans="1:43" s="12" customFormat="1">
      <c r="A894" s="13" t="s">
        <v>35</v>
      </c>
      <c r="B894" s="179">
        <v>2020</v>
      </c>
      <c r="C894" s="179">
        <v>6</v>
      </c>
      <c r="D894" s="39" t="str">
        <f t="shared" si="165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55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56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166"/>
        <v>12169500</v>
      </c>
      <c r="AA894" s="13">
        <v>7.5700000000000003E-2</v>
      </c>
      <c r="AB894" s="21">
        <f t="shared" si="164"/>
        <v>921231.15</v>
      </c>
      <c r="AC894" s="185">
        <f t="shared" si="157"/>
        <v>188391.77017499998</v>
      </c>
      <c r="AD894" s="141">
        <v>0.20449999999999999</v>
      </c>
      <c r="AE894" s="186">
        <f t="shared" si="158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59"/>
        <v>37969334.083628327</v>
      </c>
      <c r="AJ894" s="19">
        <f t="shared" si="160"/>
        <v>5097226.4551657066</v>
      </c>
      <c r="AK894" s="20">
        <f t="shared" si="161"/>
        <v>0.13424587441904956</v>
      </c>
      <c r="AL894" s="17"/>
      <c r="AM894" s="17"/>
      <c r="AN894" s="17"/>
      <c r="AO894" s="17"/>
      <c r="AP894" s="28" t="str">
        <f t="shared" si="162"/>
        <v>20208</v>
      </c>
      <c r="AQ894" s="28" t="str">
        <f t="shared" si="163"/>
        <v>20208JPY</v>
      </c>
    </row>
    <row r="895" spans="1:43" s="12" customFormat="1">
      <c r="A895" s="13" t="s">
        <v>35</v>
      </c>
      <c r="B895" s="179">
        <v>2020</v>
      </c>
      <c r="C895" s="179">
        <v>7</v>
      </c>
      <c r="D895" s="39" t="str">
        <f t="shared" si="165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55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56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166"/>
        <v>755000</v>
      </c>
      <c r="AA895" s="13">
        <v>1.105</v>
      </c>
      <c r="AB895" s="21">
        <f t="shared" si="164"/>
        <v>738296.4601769913</v>
      </c>
      <c r="AC895" s="185">
        <f t="shared" si="157"/>
        <v>106610.00884955755</v>
      </c>
      <c r="AD895" s="141">
        <v>0.1444</v>
      </c>
      <c r="AE895" s="186">
        <f t="shared" si="158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59"/>
        <v>37969334.083628327</v>
      </c>
      <c r="AJ895" s="19">
        <f t="shared" si="160"/>
        <v>5097226.4551657066</v>
      </c>
      <c r="AK895" s="20">
        <f t="shared" si="161"/>
        <v>0.13424587441904956</v>
      </c>
      <c r="AL895" s="17"/>
      <c r="AM895" s="17"/>
      <c r="AN895" s="17"/>
      <c r="AO895" s="17"/>
      <c r="AP895" s="28" t="str">
        <f t="shared" si="162"/>
        <v>20208</v>
      </c>
      <c r="AQ895" s="28" t="str">
        <f t="shared" si="163"/>
        <v>20208RMB</v>
      </c>
    </row>
    <row r="896" spans="1:43" s="12" customFormat="1">
      <c r="A896" s="13" t="s">
        <v>35</v>
      </c>
      <c r="B896" s="179">
        <v>2020</v>
      </c>
      <c r="C896" s="179">
        <v>6</v>
      </c>
      <c r="D896" s="39" t="str">
        <f t="shared" si="165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55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56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166"/>
        <v>760000</v>
      </c>
      <c r="AA896" s="13">
        <v>1.105</v>
      </c>
      <c r="AB896" s="21">
        <f t="shared" si="164"/>
        <v>743185.84070796461</v>
      </c>
      <c r="AC896" s="185">
        <f t="shared" si="157"/>
        <v>89330.938053097343</v>
      </c>
      <c r="AD896" s="141">
        <v>0.1202</v>
      </c>
      <c r="AE896" s="186">
        <f t="shared" si="158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59"/>
        <v>37969334.083628327</v>
      </c>
      <c r="AJ896" s="19">
        <f t="shared" si="160"/>
        <v>5097226.4551657066</v>
      </c>
      <c r="AK896" s="20">
        <f t="shared" si="161"/>
        <v>0.13424587441904956</v>
      </c>
      <c r="AL896" s="17"/>
      <c r="AM896" s="17"/>
      <c r="AN896" s="17"/>
      <c r="AO896" s="17"/>
      <c r="AP896" s="28" t="str">
        <f t="shared" si="162"/>
        <v>20208</v>
      </c>
      <c r="AQ896" s="28" t="str">
        <f t="shared" si="163"/>
        <v>20208RMB</v>
      </c>
    </row>
    <row r="897" spans="1:43" s="12" customFormat="1">
      <c r="A897" s="13" t="s">
        <v>35</v>
      </c>
      <c r="B897" s="179">
        <v>2020</v>
      </c>
      <c r="C897" s="179">
        <v>6</v>
      </c>
      <c r="D897" s="39" t="str">
        <f t="shared" si="165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55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56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166"/>
        <v>1000000</v>
      </c>
      <c r="AA897" s="13">
        <v>1.105</v>
      </c>
      <c r="AB897" s="21">
        <f t="shared" si="164"/>
        <v>977876.10619469034</v>
      </c>
      <c r="AC897" s="185">
        <f t="shared" si="157"/>
        <v>117540.70796460178</v>
      </c>
      <c r="AD897" s="141">
        <v>0.1202</v>
      </c>
      <c r="AE897" s="186">
        <f t="shared" si="158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59"/>
        <v>37969334.083628327</v>
      </c>
      <c r="AJ897" s="19">
        <f t="shared" si="160"/>
        <v>5097226.4551657066</v>
      </c>
      <c r="AK897" s="20">
        <f t="shared" si="161"/>
        <v>0.13424587441904956</v>
      </c>
      <c r="AL897" s="17"/>
      <c r="AM897" s="17"/>
      <c r="AN897" s="17"/>
      <c r="AO897" s="17"/>
      <c r="AP897" s="28" t="str">
        <f t="shared" si="162"/>
        <v>20208</v>
      </c>
      <c r="AQ897" s="28" t="str">
        <f t="shared" si="163"/>
        <v>20208RMB</v>
      </c>
    </row>
    <row r="898" spans="1:43" s="12" customFormat="1">
      <c r="A898" s="13" t="s">
        <v>35</v>
      </c>
      <c r="B898" s="179">
        <v>2020</v>
      </c>
      <c r="C898" s="179">
        <v>7</v>
      </c>
      <c r="D898" s="39" t="str">
        <f t="shared" si="165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168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166"/>
        <v>720000</v>
      </c>
      <c r="AA898" s="13">
        <v>1.105</v>
      </c>
      <c r="AB898" s="21">
        <f t="shared" si="164"/>
        <v>704070.79646017705</v>
      </c>
      <c r="AC898" s="185">
        <f t="shared" ref="AC898:AC961" si="169">IF(R898&lt;&gt;"",AB898*AD898,"")</f>
        <v>58226.654867256642</v>
      </c>
      <c r="AD898" s="141">
        <v>8.2699999999999996E-2</v>
      </c>
      <c r="AE898" s="186">
        <f t="shared" ref="AE898:AE961" si="170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171">IF(P898="C66 SERVICE","",SUMIFS(AB:AB,F:F,F898,G:G,G898,E:E,E898))</f>
        <v>37969334.083628327</v>
      </c>
      <c r="AJ898" s="19">
        <f t="shared" ref="AJ898:AJ961" si="172">IF(P898="C66 SERVICE","",SUMIFS(AC:AC,F:F,F898,G:G,G898,E:E,E898))</f>
        <v>5097226.4551657066</v>
      </c>
      <c r="AK898" s="20">
        <f t="shared" ref="AK898:AK961" si="173">IF(AJ898&gt;0,AJ898/AI898,"")</f>
        <v>0.13424587441904956</v>
      </c>
      <c r="AL898" s="17"/>
      <c r="AM898" s="17"/>
      <c r="AN898" s="17"/>
      <c r="AO898" s="17"/>
      <c r="AP898" s="28" t="str">
        <f t="shared" ref="AP898:AP961" si="174">IF(F898="","",F898&amp;G898)</f>
        <v>20208</v>
      </c>
      <c r="AQ898" s="28" t="str">
        <f t="shared" ref="AQ898:AQ961" si="175">IF(W898="","",F898&amp;G898&amp;W898)</f>
        <v>20208RMB</v>
      </c>
    </row>
    <row r="899" spans="1:43" s="12" customFormat="1">
      <c r="A899" s="13" t="s">
        <v>35</v>
      </c>
      <c r="B899" s="179">
        <v>2020</v>
      </c>
      <c r="C899" s="179">
        <v>7</v>
      </c>
      <c r="D899" s="39" t="str">
        <f t="shared" si="165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167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168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166"/>
        <v>10500000</v>
      </c>
      <c r="AA899" s="13">
        <v>7.5700000000000003E-2</v>
      </c>
      <c r="AB899" s="21">
        <f t="shared" si="164"/>
        <v>794850</v>
      </c>
      <c r="AC899" s="185">
        <f t="shared" si="169"/>
        <v>83379.764999999999</v>
      </c>
      <c r="AD899" s="141">
        <v>0.10489999999999999</v>
      </c>
      <c r="AE899" s="186">
        <f t="shared" si="170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171"/>
        <v>37969334.083628327</v>
      </c>
      <c r="AJ899" s="19">
        <f t="shared" si="172"/>
        <v>5097226.4551657066</v>
      </c>
      <c r="AK899" s="20">
        <f t="shared" si="173"/>
        <v>0.13424587441904956</v>
      </c>
      <c r="AL899" s="17"/>
      <c r="AM899" s="17"/>
      <c r="AN899" s="17"/>
      <c r="AO899" s="17"/>
      <c r="AP899" s="28" t="str">
        <f t="shared" si="174"/>
        <v>20208</v>
      </c>
      <c r="AQ899" s="28" t="str">
        <f t="shared" si="175"/>
        <v>20208JPY</v>
      </c>
    </row>
    <row r="900" spans="1:43" s="12" customFormat="1">
      <c r="A900" s="13" t="s">
        <v>35</v>
      </c>
      <c r="B900" s="179">
        <v>2020</v>
      </c>
      <c r="C900" s="179">
        <v>7</v>
      </c>
      <c r="D900" s="39" t="str">
        <f t="shared" si="165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167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168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166"/>
        <v>7300000</v>
      </c>
      <c r="AA900" s="13">
        <v>7.5700000000000003E-2</v>
      </c>
      <c r="AB900" s="21">
        <f t="shared" si="164"/>
        <v>552610</v>
      </c>
      <c r="AC900" s="185">
        <f t="shared" si="169"/>
        <v>69242.032999999996</v>
      </c>
      <c r="AD900" s="141">
        <v>0.12529999999999999</v>
      </c>
      <c r="AE900" s="186">
        <f t="shared" si="170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171"/>
        <v>37969334.083628327</v>
      </c>
      <c r="AJ900" s="19">
        <f t="shared" si="172"/>
        <v>5097226.4551657066</v>
      </c>
      <c r="AK900" s="20">
        <f t="shared" si="173"/>
        <v>0.13424587441904956</v>
      </c>
      <c r="AL900" s="17"/>
      <c r="AM900" s="17"/>
      <c r="AN900" s="17"/>
      <c r="AO900" s="17"/>
      <c r="AP900" s="28" t="str">
        <f t="shared" si="174"/>
        <v>20208</v>
      </c>
      <c r="AQ900" s="28" t="str">
        <f t="shared" si="175"/>
        <v>20208JPY</v>
      </c>
    </row>
    <row r="901" spans="1:43" s="12" customFormat="1">
      <c r="A901" s="13" t="s">
        <v>35</v>
      </c>
      <c r="B901" s="179">
        <v>2020</v>
      </c>
      <c r="C901" s="179">
        <v>7</v>
      </c>
      <c r="D901" s="39" t="str">
        <f t="shared" si="165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167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168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166"/>
        <v>7300000</v>
      </c>
      <c r="AA901" s="13">
        <v>7.5700000000000003E-2</v>
      </c>
      <c r="AB901" s="21">
        <f t="shared" si="164"/>
        <v>552610</v>
      </c>
      <c r="AC901" s="185">
        <f t="shared" si="169"/>
        <v>69242.032999999996</v>
      </c>
      <c r="AD901" s="141">
        <v>0.12529999999999999</v>
      </c>
      <c r="AE901" s="186">
        <f t="shared" si="170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171"/>
        <v>37969334.083628327</v>
      </c>
      <c r="AJ901" s="19">
        <f t="shared" si="172"/>
        <v>5097226.4551657066</v>
      </c>
      <c r="AK901" s="20">
        <f t="shared" si="173"/>
        <v>0.13424587441904956</v>
      </c>
      <c r="AL901" s="17"/>
      <c r="AM901" s="17"/>
      <c r="AN901" s="17"/>
      <c r="AO901" s="17"/>
      <c r="AP901" s="28" t="str">
        <f t="shared" si="174"/>
        <v>20208</v>
      </c>
      <c r="AQ901" s="28" t="str">
        <f t="shared" si="175"/>
        <v>20208JPY</v>
      </c>
    </row>
    <row r="902" spans="1:43" s="12" customFormat="1">
      <c r="A902" s="13" t="s">
        <v>35</v>
      </c>
      <c r="B902" s="179">
        <v>2020</v>
      </c>
      <c r="C902" s="179">
        <v>7</v>
      </c>
      <c r="D902" s="39" t="str">
        <f t="shared" si="165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167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168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166"/>
        <v>12365000</v>
      </c>
      <c r="AA902" s="13">
        <v>7.5700000000000003E-2</v>
      </c>
      <c r="AB902" s="21">
        <f t="shared" si="164"/>
        <v>936030.5</v>
      </c>
      <c r="AC902" s="185">
        <f t="shared" si="169"/>
        <v>109796.37764999999</v>
      </c>
      <c r="AD902" s="141">
        <v>0.1173</v>
      </c>
      <c r="AE902" s="186">
        <f t="shared" si="170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171"/>
        <v>37969334.083628327</v>
      </c>
      <c r="AJ902" s="19">
        <f t="shared" si="172"/>
        <v>5097226.4551657066</v>
      </c>
      <c r="AK902" s="20">
        <f t="shared" si="173"/>
        <v>0.13424587441904956</v>
      </c>
      <c r="AL902" s="17"/>
      <c r="AM902" s="17"/>
      <c r="AN902" s="17"/>
      <c r="AO902" s="17"/>
      <c r="AP902" s="28" t="str">
        <f t="shared" si="174"/>
        <v>20208</v>
      </c>
      <c r="AQ902" s="28" t="str">
        <f t="shared" si="175"/>
        <v>20208JPY</v>
      </c>
    </row>
    <row r="903" spans="1:43" s="12" customFormat="1">
      <c r="A903" s="13" t="s">
        <v>35</v>
      </c>
      <c r="B903" s="179">
        <v>2020</v>
      </c>
      <c r="C903" s="179">
        <v>7</v>
      </c>
      <c r="D903" s="39" t="str">
        <f t="shared" si="165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167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168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166"/>
        <v>7175000</v>
      </c>
      <c r="AA903" s="13">
        <v>7.5700000000000003E-2</v>
      </c>
      <c r="AB903" s="21">
        <f t="shared" si="164"/>
        <v>543147.5</v>
      </c>
      <c r="AC903" s="185">
        <f t="shared" si="169"/>
        <v>89727.967000000004</v>
      </c>
      <c r="AD903" s="141">
        <v>0.16520000000000001</v>
      </c>
      <c r="AE903" s="186">
        <f t="shared" si="170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171"/>
        <v>37969334.083628327</v>
      </c>
      <c r="AJ903" s="19">
        <f t="shared" si="172"/>
        <v>5097226.4551657066</v>
      </c>
      <c r="AK903" s="20">
        <f t="shared" si="173"/>
        <v>0.13424587441904956</v>
      </c>
      <c r="AL903" s="17"/>
      <c r="AM903" s="17"/>
      <c r="AN903" s="17"/>
      <c r="AO903" s="17"/>
      <c r="AP903" s="28" t="str">
        <f t="shared" si="174"/>
        <v>20208</v>
      </c>
      <c r="AQ903" s="28" t="str">
        <f t="shared" si="175"/>
        <v>20208JPY</v>
      </c>
    </row>
    <row r="904" spans="1:43" s="12" customFormat="1">
      <c r="A904" s="13" t="s">
        <v>35</v>
      </c>
      <c r="B904" s="179">
        <v>2020</v>
      </c>
      <c r="C904" s="179">
        <v>7</v>
      </c>
      <c r="D904" s="39" t="str">
        <f t="shared" si="165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167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168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166"/>
        <v>7175000</v>
      </c>
      <c r="AA904" s="13">
        <v>7.5700000000000003E-2</v>
      </c>
      <c r="AB904" s="21">
        <f t="shared" si="164"/>
        <v>543147.5</v>
      </c>
      <c r="AC904" s="185">
        <f t="shared" si="169"/>
        <v>89727.967000000004</v>
      </c>
      <c r="AD904" s="141">
        <v>0.16520000000000001</v>
      </c>
      <c r="AE904" s="186">
        <f t="shared" si="170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171"/>
        <v>37969334.083628327</v>
      </c>
      <c r="AJ904" s="19">
        <f t="shared" si="172"/>
        <v>5097226.4551657066</v>
      </c>
      <c r="AK904" s="20">
        <f t="shared" si="173"/>
        <v>0.13424587441904956</v>
      </c>
      <c r="AL904" s="17"/>
      <c r="AM904" s="17"/>
      <c r="AN904" s="17"/>
      <c r="AO904" s="17"/>
      <c r="AP904" s="28" t="str">
        <f t="shared" si="174"/>
        <v>20208</v>
      </c>
      <c r="AQ904" s="28" t="str">
        <f t="shared" si="175"/>
        <v>20208JPY</v>
      </c>
    </row>
    <row r="905" spans="1:43" s="12" customFormat="1">
      <c r="A905" s="13" t="s">
        <v>35</v>
      </c>
      <c r="B905" s="179">
        <v>2020</v>
      </c>
      <c r="C905" s="179">
        <v>7</v>
      </c>
      <c r="D905" s="39" t="str">
        <f t="shared" si="165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167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168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166"/>
        <v>840000</v>
      </c>
      <c r="AA905" s="13">
        <v>1.105</v>
      </c>
      <c r="AB905" s="21">
        <f t="shared" si="164"/>
        <v>821415.92920353985</v>
      </c>
      <c r="AC905" s="185">
        <f t="shared" si="169"/>
        <v>93723.557522123898</v>
      </c>
      <c r="AD905" s="141">
        <v>0.11409999999999999</v>
      </c>
      <c r="AE905" s="186">
        <f t="shared" si="170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171"/>
        <v>37969334.083628327</v>
      </c>
      <c r="AJ905" s="19">
        <f t="shared" si="172"/>
        <v>5097226.4551657066</v>
      </c>
      <c r="AK905" s="20">
        <f t="shared" si="173"/>
        <v>0.13424587441904956</v>
      </c>
      <c r="AL905" s="17"/>
      <c r="AM905" s="17"/>
      <c r="AN905" s="17"/>
      <c r="AO905" s="17"/>
      <c r="AP905" s="28" t="str">
        <f t="shared" si="174"/>
        <v>20208</v>
      </c>
      <c r="AQ905" s="28" t="str">
        <f t="shared" si="175"/>
        <v>20208RMB</v>
      </c>
    </row>
    <row r="906" spans="1:43" s="12" customFormat="1">
      <c r="A906" s="13" t="s">
        <v>35</v>
      </c>
      <c r="B906" s="179">
        <v>2020</v>
      </c>
      <c r="C906" s="179">
        <v>8</v>
      </c>
      <c r="D906" s="39" t="str">
        <f t="shared" si="165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167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168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166"/>
        <v>1000000</v>
      </c>
      <c r="AA906" s="13">
        <v>1.105</v>
      </c>
      <c r="AB906" s="21">
        <f t="shared" ref="AB906:AB969" si="176">IF(AND(R906&lt;&gt;"C66",R906&lt;&gt;""),Z906/Y906*AA906,"")</f>
        <v>977876.10619469034</v>
      </c>
      <c r="AC906" s="185">
        <f t="shared" si="169"/>
        <v>113140.26548672566</v>
      </c>
      <c r="AD906" s="141">
        <v>0.1157</v>
      </c>
      <c r="AE906" s="186">
        <f t="shared" si="170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171"/>
        <v>37969334.083628327</v>
      </c>
      <c r="AJ906" s="19">
        <f t="shared" si="172"/>
        <v>5097226.4551657066</v>
      </c>
      <c r="AK906" s="20">
        <f t="shared" si="173"/>
        <v>0.13424587441904956</v>
      </c>
      <c r="AL906" s="17"/>
      <c r="AM906" s="17"/>
      <c r="AN906" s="17"/>
      <c r="AO906" s="17"/>
      <c r="AP906" s="28" t="str">
        <f t="shared" si="174"/>
        <v>20208</v>
      </c>
      <c r="AQ906" s="28" t="str">
        <f t="shared" si="175"/>
        <v>20208RMB</v>
      </c>
    </row>
    <row r="907" spans="1:43" s="12" customFormat="1">
      <c r="A907" s="13" t="s">
        <v>35</v>
      </c>
      <c r="B907" s="179">
        <v>2020</v>
      </c>
      <c r="C907" s="179">
        <v>7</v>
      </c>
      <c r="D907" s="39" t="str">
        <f t="shared" si="165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167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168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166"/>
        <v>698000</v>
      </c>
      <c r="AA907" s="13">
        <v>1.105</v>
      </c>
      <c r="AB907" s="21">
        <f t="shared" si="176"/>
        <v>682557.52212389384</v>
      </c>
      <c r="AC907" s="185">
        <f t="shared" si="169"/>
        <v>81770.39115044249</v>
      </c>
      <c r="AD907" s="141">
        <v>0.1198</v>
      </c>
      <c r="AE907" s="186">
        <f t="shared" si="170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171"/>
        <v>37969334.083628327</v>
      </c>
      <c r="AJ907" s="19">
        <f t="shared" si="172"/>
        <v>5097226.4551657066</v>
      </c>
      <c r="AK907" s="20">
        <f t="shared" si="173"/>
        <v>0.13424587441904956</v>
      </c>
      <c r="AL907" s="17"/>
      <c r="AM907" s="17"/>
      <c r="AN907" s="17"/>
      <c r="AO907" s="17"/>
      <c r="AP907" s="28" t="str">
        <f t="shared" si="174"/>
        <v>20208</v>
      </c>
      <c r="AQ907" s="28" t="str">
        <f t="shared" si="175"/>
        <v>20208RMB</v>
      </c>
    </row>
    <row r="908" spans="1:43" s="12" customFormat="1">
      <c r="A908" s="13" t="s">
        <v>35</v>
      </c>
      <c r="B908" s="179">
        <v>2020</v>
      </c>
      <c r="C908" s="179">
        <v>8</v>
      </c>
      <c r="D908" s="39" t="str">
        <f t="shared" si="165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167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168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166"/>
        <v>738700</v>
      </c>
      <c r="AA908" s="13">
        <v>1.105</v>
      </c>
      <c r="AB908" s="21">
        <f t="shared" si="176"/>
        <v>722357.07964601775</v>
      </c>
      <c r="AC908" s="185">
        <f t="shared" si="169"/>
        <v>83576.714115044248</v>
      </c>
      <c r="AD908" s="141">
        <v>0.1157</v>
      </c>
      <c r="AE908" s="186">
        <f t="shared" si="170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171"/>
        <v>37969334.083628327</v>
      </c>
      <c r="AJ908" s="19">
        <f t="shared" si="172"/>
        <v>5097226.4551657066</v>
      </c>
      <c r="AK908" s="20">
        <f t="shared" si="173"/>
        <v>0.13424587441904956</v>
      </c>
      <c r="AL908" s="17"/>
      <c r="AM908" s="17"/>
      <c r="AN908" s="17"/>
      <c r="AO908" s="17"/>
      <c r="AP908" s="28" t="str">
        <f t="shared" si="174"/>
        <v>20208</v>
      </c>
      <c r="AQ908" s="28" t="str">
        <f t="shared" si="175"/>
        <v>20208RMB</v>
      </c>
    </row>
    <row r="909" spans="1:43" s="12" customFormat="1" ht="26.4">
      <c r="A909" s="13" t="s">
        <v>35</v>
      </c>
      <c r="B909" s="179">
        <v>2020</v>
      </c>
      <c r="C909" s="179">
        <v>8</v>
      </c>
      <c r="D909" s="39" t="str">
        <f t="shared" si="165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167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168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166"/>
        <v>207400</v>
      </c>
      <c r="AA909" s="13">
        <v>1.105</v>
      </c>
      <c r="AB909" s="21">
        <f t="shared" si="176"/>
        <v>202811.50442477877</v>
      </c>
      <c r="AC909" s="185">
        <f t="shared" si="169"/>
        <v>24925.53389380531</v>
      </c>
      <c r="AD909" s="141">
        <v>0.1229</v>
      </c>
      <c r="AE909" s="186">
        <f t="shared" si="170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171"/>
        <v>37969334.083628327</v>
      </c>
      <c r="AJ909" s="19">
        <f t="shared" si="172"/>
        <v>5097226.4551657066</v>
      </c>
      <c r="AK909" s="20">
        <f t="shared" si="173"/>
        <v>0.13424587441904956</v>
      </c>
      <c r="AL909" s="17"/>
      <c r="AM909" s="17"/>
      <c r="AN909" s="17"/>
      <c r="AO909" s="17"/>
      <c r="AP909" s="28" t="str">
        <f t="shared" si="174"/>
        <v>20208</v>
      </c>
      <c r="AQ909" s="28" t="str">
        <f t="shared" si="175"/>
        <v>20208RMB</v>
      </c>
    </row>
    <row r="910" spans="1:43" s="12" customFormat="1" ht="26.4">
      <c r="A910" s="13" t="s">
        <v>35</v>
      </c>
      <c r="B910" s="179">
        <v>2020</v>
      </c>
      <c r="C910" s="179">
        <v>8</v>
      </c>
      <c r="D910" s="39" t="str">
        <f t="shared" si="165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167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168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166"/>
        <v>35800</v>
      </c>
      <c r="AA910" s="13">
        <v>1.105</v>
      </c>
      <c r="AB910" s="21">
        <f t="shared" si="176"/>
        <v>35007.964601769912</v>
      </c>
      <c r="AC910" s="185">
        <f t="shared" si="169"/>
        <v>2856.6499115044248</v>
      </c>
      <c r="AD910" s="141">
        <v>8.1600000000000006E-2</v>
      </c>
      <c r="AE910" s="186">
        <f t="shared" si="170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171"/>
        <v>37969334.083628327</v>
      </c>
      <c r="AJ910" s="19">
        <f t="shared" si="172"/>
        <v>5097226.4551657066</v>
      </c>
      <c r="AK910" s="20">
        <f t="shared" si="173"/>
        <v>0.13424587441904956</v>
      </c>
      <c r="AL910" s="17"/>
      <c r="AM910" s="17"/>
      <c r="AN910" s="17"/>
      <c r="AO910" s="17"/>
      <c r="AP910" s="28" t="str">
        <f t="shared" si="174"/>
        <v>20208</v>
      </c>
      <c r="AQ910" s="28" t="str">
        <f t="shared" si="175"/>
        <v>20208RMB</v>
      </c>
    </row>
    <row r="911" spans="1:43" s="12" customFormat="1">
      <c r="A911" s="13" t="s">
        <v>35</v>
      </c>
      <c r="B911" s="179">
        <v>2020</v>
      </c>
      <c r="C911" s="179">
        <v>8</v>
      </c>
      <c r="D911" s="39" t="str">
        <f t="shared" si="165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167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168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166"/>
        <v>487000</v>
      </c>
      <c r="AA911" s="13">
        <v>1.105</v>
      </c>
      <c r="AB911" s="21">
        <f t="shared" si="176"/>
        <v>476225.66371681425</v>
      </c>
      <c r="AC911" s="185">
        <f t="shared" si="169"/>
        <v>47955.924336283191</v>
      </c>
      <c r="AD911" s="141">
        <v>0.1007</v>
      </c>
      <c r="AE911" s="186">
        <f t="shared" si="170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171"/>
        <v>37969334.083628327</v>
      </c>
      <c r="AJ911" s="19">
        <f t="shared" si="172"/>
        <v>5097226.4551657066</v>
      </c>
      <c r="AK911" s="20">
        <f t="shared" si="173"/>
        <v>0.13424587441904956</v>
      </c>
      <c r="AL911" s="17"/>
      <c r="AM911" s="17"/>
      <c r="AN911" s="17"/>
      <c r="AO911" s="17"/>
      <c r="AP911" s="28" t="str">
        <f t="shared" si="174"/>
        <v>20208</v>
      </c>
      <c r="AQ911" s="28" t="str">
        <f t="shared" si="175"/>
        <v>20208RMB</v>
      </c>
    </row>
    <row r="912" spans="1:43" s="12" customFormat="1">
      <c r="A912" s="13" t="s">
        <v>35</v>
      </c>
      <c r="B912" s="179">
        <v>2020</v>
      </c>
      <c r="C912" s="179">
        <v>8</v>
      </c>
      <c r="D912" s="39" t="str">
        <f t="shared" si="165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167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168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166"/>
        <v>510000</v>
      </c>
      <c r="AA912" s="13">
        <v>1.105</v>
      </c>
      <c r="AB912" s="21">
        <f t="shared" si="176"/>
        <v>498716.81415929203</v>
      </c>
      <c r="AC912" s="185">
        <f t="shared" si="169"/>
        <v>68124.716814159285</v>
      </c>
      <c r="AD912" s="141">
        <v>0.1366</v>
      </c>
      <c r="AE912" s="186">
        <f t="shared" si="170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171"/>
        <v>37969334.083628327</v>
      </c>
      <c r="AJ912" s="19">
        <f t="shared" si="172"/>
        <v>5097226.4551657066</v>
      </c>
      <c r="AK912" s="20">
        <f t="shared" si="173"/>
        <v>0.13424587441904956</v>
      </c>
      <c r="AL912" s="17"/>
      <c r="AM912" s="17"/>
      <c r="AN912" s="17"/>
      <c r="AO912" s="17"/>
      <c r="AP912" s="28" t="str">
        <f t="shared" si="174"/>
        <v>20208</v>
      </c>
      <c r="AQ912" s="28" t="str">
        <f t="shared" si="175"/>
        <v>20208RMB</v>
      </c>
    </row>
    <row r="913" spans="1:43" s="12" customFormat="1">
      <c r="A913" s="13" t="s">
        <v>35</v>
      </c>
      <c r="B913" s="179">
        <v>2020</v>
      </c>
      <c r="C913" s="179">
        <v>7</v>
      </c>
      <c r="D913" s="39" t="str">
        <f t="shared" si="165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167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168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166"/>
        <v>14000000</v>
      </c>
      <c r="AA913" s="13">
        <v>7.5700000000000003E-2</v>
      </c>
      <c r="AB913" s="21">
        <f t="shared" si="176"/>
        <v>1059800</v>
      </c>
      <c r="AC913" s="185">
        <f t="shared" si="169"/>
        <v>149325.82</v>
      </c>
      <c r="AD913" s="141">
        <v>0.1409</v>
      </c>
      <c r="AE913" s="186">
        <f t="shared" si="170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171"/>
        <v>37969334.083628327</v>
      </c>
      <c r="AJ913" s="19">
        <f t="shared" si="172"/>
        <v>5097226.4551657066</v>
      </c>
      <c r="AK913" s="20">
        <f t="shared" si="173"/>
        <v>0.13424587441904956</v>
      </c>
      <c r="AL913" s="17"/>
      <c r="AM913" s="17"/>
      <c r="AN913" s="17"/>
      <c r="AO913" s="17"/>
      <c r="AP913" s="28" t="str">
        <f t="shared" si="174"/>
        <v>20208</v>
      </c>
      <c r="AQ913" s="28" t="str">
        <f t="shared" si="175"/>
        <v>20208JPY</v>
      </c>
    </row>
    <row r="914" spans="1:43" s="12" customFormat="1">
      <c r="A914" s="13" t="s">
        <v>35</v>
      </c>
      <c r="B914" s="179">
        <v>2020</v>
      </c>
      <c r="C914" s="179">
        <v>7</v>
      </c>
      <c r="D914" s="39" t="str">
        <f t="shared" si="165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167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168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166"/>
        <v>14000000</v>
      </c>
      <c r="AA914" s="13">
        <v>7.5700000000000003E-2</v>
      </c>
      <c r="AB914" s="21">
        <f t="shared" si="176"/>
        <v>1059800</v>
      </c>
      <c r="AC914" s="185">
        <f t="shared" si="169"/>
        <v>149325.82</v>
      </c>
      <c r="AD914" s="141">
        <v>0.1409</v>
      </c>
      <c r="AE914" s="186">
        <f t="shared" si="170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171"/>
        <v>37969334.083628327</v>
      </c>
      <c r="AJ914" s="19">
        <f t="shared" si="172"/>
        <v>5097226.4551657066</v>
      </c>
      <c r="AK914" s="20">
        <f t="shared" si="173"/>
        <v>0.13424587441904956</v>
      </c>
      <c r="AL914" s="17"/>
      <c r="AM914" s="17"/>
      <c r="AN914" s="17"/>
      <c r="AO914" s="17"/>
      <c r="AP914" s="28" t="str">
        <f t="shared" si="174"/>
        <v>20208</v>
      </c>
      <c r="AQ914" s="28" t="str">
        <f t="shared" si="175"/>
        <v>20208JPY</v>
      </c>
    </row>
    <row r="915" spans="1:43" s="12" customFormat="1">
      <c r="A915" s="13" t="s">
        <v>35</v>
      </c>
      <c r="B915" s="179">
        <v>2020</v>
      </c>
      <c r="C915" s="179">
        <v>7</v>
      </c>
      <c r="D915" s="39" t="str">
        <f t="shared" si="165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167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168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166"/>
        <v>14000000</v>
      </c>
      <c r="AA915" s="13">
        <v>7.5700000000000003E-2</v>
      </c>
      <c r="AB915" s="21">
        <f t="shared" si="176"/>
        <v>1059800</v>
      </c>
      <c r="AC915" s="185">
        <f t="shared" si="169"/>
        <v>149325.82</v>
      </c>
      <c r="AD915" s="141">
        <v>0.1409</v>
      </c>
      <c r="AE915" s="186">
        <f t="shared" si="170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171"/>
        <v>37969334.083628327</v>
      </c>
      <c r="AJ915" s="19">
        <f t="shared" si="172"/>
        <v>5097226.4551657066</v>
      </c>
      <c r="AK915" s="20">
        <f t="shared" si="173"/>
        <v>0.13424587441904956</v>
      </c>
      <c r="AL915" s="17"/>
      <c r="AM915" s="17"/>
      <c r="AN915" s="17"/>
      <c r="AO915" s="17"/>
      <c r="AP915" s="28" t="str">
        <f t="shared" si="174"/>
        <v>20208</v>
      </c>
      <c r="AQ915" s="28" t="str">
        <f t="shared" si="175"/>
        <v>20208JPY</v>
      </c>
    </row>
    <row r="916" spans="1:43" s="12" customFormat="1">
      <c r="A916" s="13" t="s">
        <v>35</v>
      </c>
      <c r="B916" s="179">
        <v>2020</v>
      </c>
      <c r="C916" s="179">
        <v>7</v>
      </c>
      <c r="D916" s="39" t="str">
        <f t="shared" si="165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167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168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166"/>
        <v>14000000</v>
      </c>
      <c r="AA916" s="13">
        <v>7.5700000000000003E-2</v>
      </c>
      <c r="AB916" s="21">
        <f t="shared" si="176"/>
        <v>1059800</v>
      </c>
      <c r="AC916" s="185">
        <f t="shared" si="169"/>
        <v>149325.82</v>
      </c>
      <c r="AD916" s="141">
        <v>0.1409</v>
      </c>
      <c r="AE916" s="186">
        <f t="shared" si="170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171"/>
        <v>37969334.083628327</v>
      </c>
      <c r="AJ916" s="19">
        <f t="shared" si="172"/>
        <v>5097226.4551657066</v>
      </c>
      <c r="AK916" s="20">
        <f t="shared" si="173"/>
        <v>0.13424587441904956</v>
      </c>
      <c r="AL916" s="17"/>
      <c r="AM916" s="17"/>
      <c r="AN916" s="17"/>
      <c r="AO916" s="17"/>
      <c r="AP916" s="28" t="str">
        <f t="shared" si="174"/>
        <v>20208</v>
      </c>
      <c r="AQ916" s="28" t="str">
        <f t="shared" si="175"/>
        <v>20208JPY</v>
      </c>
    </row>
    <row r="917" spans="1:43" s="12" customFormat="1">
      <c r="A917" s="13" t="s">
        <v>35</v>
      </c>
      <c r="B917" s="179">
        <v>2020</v>
      </c>
      <c r="C917" s="179">
        <v>7</v>
      </c>
      <c r="D917" s="39" t="str">
        <f t="shared" si="165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167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168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166"/>
        <v>24000000</v>
      </c>
      <c r="AA917" s="13">
        <v>7.5700000000000003E-2</v>
      </c>
      <c r="AB917" s="21">
        <f t="shared" si="176"/>
        <v>1816800</v>
      </c>
      <c r="AC917" s="185">
        <f t="shared" si="169"/>
        <v>255987.12</v>
      </c>
      <c r="AD917" s="141">
        <v>0.1409</v>
      </c>
      <c r="AE917" s="186">
        <f t="shared" si="170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171"/>
        <v>37969334.083628327</v>
      </c>
      <c r="AJ917" s="19">
        <f t="shared" si="172"/>
        <v>5097226.4551657066</v>
      </c>
      <c r="AK917" s="20">
        <f t="shared" si="173"/>
        <v>0.13424587441904956</v>
      </c>
      <c r="AL917" s="17"/>
      <c r="AM917" s="17"/>
      <c r="AN917" s="17"/>
      <c r="AO917" s="17"/>
      <c r="AP917" s="28" t="str">
        <f t="shared" si="174"/>
        <v>20208</v>
      </c>
      <c r="AQ917" s="28" t="str">
        <f t="shared" si="175"/>
        <v>20208JPY</v>
      </c>
    </row>
    <row r="918" spans="1:43" s="12" customFormat="1">
      <c r="A918" s="13" t="s">
        <v>35</v>
      </c>
      <c r="B918" s="179">
        <v>2020</v>
      </c>
      <c r="C918" s="179">
        <v>7</v>
      </c>
      <c r="D918" s="39" t="str">
        <f t="shared" si="165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167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168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166"/>
        <v>790000</v>
      </c>
      <c r="AA918" s="13">
        <v>1.135</v>
      </c>
      <c r="AB918" s="21">
        <f t="shared" si="176"/>
        <v>793495.57522123901</v>
      </c>
      <c r="AC918" s="185">
        <f t="shared" si="169"/>
        <v>93473.778761061956</v>
      </c>
      <c r="AD918" s="141">
        <v>0.1178</v>
      </c>
      <c r="AE918" s="186">
        <f t="shared" si="170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171"/>
        <v>28011162.254106205</v>
      </c>
      <c r="AJ918" s="19">
        <f t="shared" si="172"/>
        <v>3401347.1124888421</v>
      </c>
      <c r="AK918" s="20">
        <f t="shared" si="173"/>
        <v>0.12142827497242578</v>
      </c>
      <c r="AL918" s="17"/>
      <c r="AM918" s="17"/>
      <c r="AN918" s="17"/>
      <c r="AO918" s="17"/>
      <c r="AP918" s="28" t="str">
        <f t="shared" si="174"/>
        <v>202010</v>
      </c>
      <c r="AQ918" s="28" t="str">
        <f t="shared" si="175"/>
        <v>202010RMB</v>
      </c>
    </row>
    <row r="919" spans="1:43" s="12" customFormat="1">
      <c r="A919" s="13" t="s">
        <v>35</v>
      </c>
      <c r="B919" s="179">
        <v>2020</v>
      </c>
      <c r="C919" s="179">
        <v>7</v>
      </c>
      <c r="D919" s="39" t="str">
        <f t="shared" si="165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167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168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166"/>
        <v>7620000</v>
      </c>
      <c r="AA919" s="13">
        <v>7.6100000000000001E-2</v>
      </c>
      <c r="AB919" s="21">
        <f t="shared" si="176"/>
        <v>579882</v>
      </c>
      <c r="AC919" s="185">
        <f t="shared" si="169"/>
        <v>70745.603999999992</v>
      </c>
      <c r="AD919" s="141">
        <v>0.122</v>
      </c>
      <c r="AE919" s="186">
        <f t="shared" si="170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171"/>
        <v>48763143.537654869</v>
      </c>
      <c r="AJ919" s="19">
        <f t="shared" si="172"/>
        <v>5924029.970215477</v>
      </c>
      <c r="AK919" s="20">
        <f t="shared" si="173"/>
        <v>0.12148580957749257</v>
      </c>
      <c r="AL919" s="17"/>
      <c r="AM919" s="17"/>
      <c r="AN919" s="17"/>
      <c r="AO919" s="17"/>
      <c r="AP919" s="28" t="str">
        <f t="shared" si="174"/>
        <v>202012</v>
      </c>
      <c r="AQ919" s="28" t="str">
        <f t="shared" si="175"/>
        <v>202012JPY</v>
      </c>
    </row>
    <row r="920" spans="1:43" s="12" customFormat="1">
      <c r="A920" s="13" t="s">
        <v>35</v>
      </c>
      <c r="B920" s="179">
        <v>2020</v>
      </c>
      <c r="C920" s="179">
        <v>7</v>
      </c>
      <c r="D920" s="39" t="str">
        <f t="shared" si="165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167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168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166"/>
        <v>7620000</v>
      </c>
      <c r="AA920" s="13">
        <v>7.6100000000000001E-2</v>
      </c>
      <c r="AB920" s="21">
        <f t="shared" si="176"/>
        <v>579882</v>
      </c>
      <c r="AC920" s="185">
        <f t="shared" si="169"/>
        <v>70745.603999999992</v>
      </c>
      <c r="AD920" s="141">
        <v>0.122</v>
      </c>
      <c r="AE920" s="186">
        <f t="shared" si="170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171"/>
        <v>48763143.537654869</v>
      </c>
      <c r="AJ920" s="19">
        <f t="shared" si="172"/>
        <v>5924029.970215477</v>
      </c>
      <c r="AK920" s="20">
        <f t="shared" si="173"/>
        <v>0.12148580957749257</v>
      </c>
      <c r="AL920" s="17"/>
      <c r="AM920" s="17"/>
      <c r="AN920" s="17"/>
      <c r="AO920" s="17"/>
      <c r="AP920" s="28" t="str">
        <f t="shared" si="174"/>
        <v>202012</v>
      </c>
      <c r="AQ920" s="28" t="str">
        <f t="shared" si="175"/>
        <v>202012JPY</v>
      </c>
    </row>
    <row r="921" spans="1:43" s="12" customFormat="1">
      <c r="A921" s="13" t="s">
        <v>35</v>
      </c>
      <c r="B921" s="179">
        <v>2020</v>
      </c>
      <c r="C921" s="179">
        <v>8</v>
      </c>
      <c r="D921" s="39" t="str">
        <f t="shared" si="165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167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168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166"/>
        <v>710000</v>
      </c>
      <c r="AA921" s="13">
        <v>1.135</v>
      </c>
      <c r="AB921" s="21">
        <f t="shared" si="176"/>
        <v>713141.59292035399</v>
      </c>
      <c r="AC921" s="185">
        <f t="shared" si="169"/>
        <v>82296.539823008847</v>
      </c>
      <c r="AD921" s="141">
        <v>0.1154</v>
      </c>
      <c r="AE921" s="186">
        <f t="shared" si="170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171"/>
        <v>28011162.254106205</v>
      </c>
      <c r="AJ921" s="19">
        <f t="shared" si="172"/>
        <v>3401347.1124888421</v>
      </c>
      <c r="AK921" s="20">
        <f t="shared" si="173"/>
        <v>0.12142827497242578</v>
      </c>
      <c r="AL921" s="17"/>
      <c r="AM921" s="17"/>
      <c r="AN921" s="17"/>
      <c r="AO921" s="17"/>
      <c r="AP921" s="28" t="str">
        <f t="shared" si="174"/>
        <v>202010</v>
      </c>
      <c r="AQ921" s="28" t="str">
        <f t="shared" si="175"/>
        <v>202010RMB</v>
      </c>
    </row>
    <row r="922" spans="1:43" s="12" customFormat="1">
      <c r="A922" s="13" t="s">
        <v>35</v>
      </c>
      <c r="B922" s="179">
        <v>2020</v>
      </c>
      <c r="C922" s="179">
        <v>8</v>
      </c>
      <c r="D922" s="39" t="str">
        <f t="shared" si="165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167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168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166"/>
        <v>710000</v>
      </c>
      <c r="AA922" s="13">
        <v>1.155</v>
      </c>
      <c r="AB922" s="21">
        <f t="shared" si="176"/>
        <v>725707.96460176993</v>
      </c>
      <c r="AC922" s="185">
        <f t="shared" si="169"/>
        <v>92527.765486725664</v>
      </c>
      <c r="AD922" s="141">
        <v>0.1275</v>
      </c>
      <c r="AE922" s="186">
        <f t="shared" si="170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171"/>
        <v>44078731.611185834</v>
      </c>
      <c r="AJ922" s="19">
        <f t="shared" si="172"/>
        <v>5508173.2163771475</v>
      </c>
      <c r="AK922" s="20">
        <f t="shared" si="173"/>
        <v>0.12496215328889686</v>
      </c>
      <c r="AL922" s="17"/>
      <c r="AM922" s="17"/>
      <c r="AN922" s="17"/>
      <c r="AO922" s="17"/>
      <c r="AP922" s="28" t="str">
        <f t="shared" si="174"/>
        <v>202011</v>
      </c>
      <c r="AQ922" s="28" t="str">
        <f t="shared" si="175"/>
        <v>202011RMB</v>
      </c>
    </row>
    <row r="923" spans="1:43" s="12" customFormat="1">
      <c r="A923" s="13" t="s">
        <v>35</v>
      </c>
      <c r="B923" s="179">
        <v>2020</v>
      </c>
      <c r="C923" s="179">
        <v>8</v>
      </c>
      <c r="D923" s="39" t="str">
        <f t="shared" si="165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167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168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166"/>
        <v>1006000</v>
      </c>
      <c r="AA923" s="13">
        <v>1.135</v>
      </c>
      <c r="AB923" s="21">
        <f t="shared" si="176"/>
        <v>1010451.3274336284</v>
      </c>
      <c r="AC923" s="185">
        <f t="shared" si="169"/>
        <v>107208.88584070797</v>
      </c>
      <c r="AD923" s="141">
        <v>0.1061</v>
      </c>
      <c r="AE923" s="186">
        <f t="shared" si="170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171"/>
        <v>28011162.254106205</v>
      </c>
      <c r="AJ923" s="19">
        <f t="shared" si="172"/>
        <v>3401347.1124888421</v>
      </c>
      <c r="AK923" s="20">
        <f t="shared" si="173"/>
        <v>0.12142827497242578</v>
      </c>
      <c r="AL923" s="17"/>
      <c r="AM923" s="17"/>
      <c r="AN923" s="17"/>
      <c r="AO923" s="17"/>
      <c r="AP923" s="28" t="str">
        <f t="shared" si="174"/>
        <v>202010</v>
      </c>
      <c r="AQ923" s="28" t="str">
        <f t="shared" si="175"/>
        <v>202010RMB</v>
      </c>
    </row>
    <row r="924" spans="1:43" s="12" customFormat="1" ht="26.4">
      <c r="A924" s="13" t="s">
        <v>35</v>
      </c>
      <c r="B924" s="179">
        <v>2020</v>
      </c>
      <c r="C924" s="179">
        <v>8</v>
      </c>
      <c r="D924" s="39" t="str">
        <f t="shared" si="165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167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168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166"/>
        <v>10100</v>
      </c>
      <c r="AA924" s="13">
        <v>1.1299999999999999</v>
      </c>
      <c r="AB924" s="21">
        <f t="shared" si="176"/>
        <v>10100</v>
      </c>
      <c r="AC924" s="185">
        <f t="shared" si="169"/>
        <v>1361.48</v>
      </c>
      <c r="AD924" s="141">
        <v>0.1348</v>
      </c>
      <c r="AE924" s="186">
        <f t="shared" si="170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171"/>
        <v>47907808.356810614</v>
      </c>
      <c r="AJ924" s="19">
        <f t="shared" si="172"/>
        <v>6027384.8806384467</v>
      </c>
      <c r="AK924" s="20">
        <f t="shared" si="173"/>
        <v>0.12581216063459494</v>
      </c>
      <c r="AL924" s="17"/>
      <c r="AM924" s="17"/>
      <c r="AN924" s="17"/>
      <c r="AO924" s="17"/>
      <c r="AP924" s="28" t="str">
        <f t="shared" si="174"/>
        <v>20209</v>
      </c>
      <c r="AQ924" s="28" t="str">
        <f t="shared" si="175"/>
        <v>20209RMB</v>
      </c>
    </row>
    <row r="925" spans="1:43" s="12" customFormat="1" ht="26.4">
      <c r="A925" s="13" t="s">
        <v>35</v>
      </c>
      <c r="B925" s="179">
        <v>2020</v>
      </c>
      <c r="C925" s="179">
        <v>8</v>
      </c>
      <c r="D925" s="39" t="str">
        <f t="shared" si="165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167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168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166"/>
        <v>4960</v>
      </c>
      <c r="AA925" s="13">
        <v>1.1299999999999999</v>
      </c>
      <c r="AB925" s="21">
        <f t="shared" si="176"/>
        <v>4960</v>
      </c>
      <c r="AC925" s="185">
        <f t="shared" si="169"/>
        <v>668.60800000000006</v>
      </c>
      <c r="AD925" s="141">
        <v>0.1348</v>
      </c>
      <c r="AE925" s="186">
        <f t="shared" si="170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171"/>
        <v>47907808.356810614</v>
      </c>
      <c r="AJ925" s="19">
        <f t="shared" si="172"/>
        <v>6027384.8806384467</v>
      </c>
      <c r="AK925" s="20">
        <f t="shared" si="173"/>
        <v>0.12581216063459494</v>
      </c>
      <c r="AL925" s="17"/>
      <c r="AM925" s="17"/>
      <c r="AN925" s="17"/>
      <c r="AO925" s="17"/>
      <c r="AP925" s="28" t="str">
        <f t="shared" si="174"/>
        <v>20209</v>
      </c>
      <c r="AQ925" s="28" t="str">
        <f t="shared" si="175"/>
        <v>20209RMB</v>
      </c>
    </row>
    <row r="926" spans="1:43" s="12" customFormat="1">
      <c r="A926" s="13" t="s">
        <v>34</v>
      </c>
      <c r="B926" s="179">
        <v>2020</v>
      </c>
      <c r="C926" s="179">
        <v>1</v>
      </c>
      <c r="D926" s="39" t="str">
        <f t="shared" si="165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167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168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166"/>
        <v>10736800</v>
      </c>
      <c r="AA926" s="13">
        <v>7.2700000000000001E-2</v>
      </c>
      <c r="AB926" s="21">
        <f t="shared" si="176"/>
        <v>780565.36</v>
      </c>
      <c r="AC926" s="185">
        <f t="shared" si="169"/>
        <v>90077.242543999993</v>
      </c>
      <c r="AD926" s="141">
        <v>0.1154</v>
      </c>
      <c r="AE926" s="186">
        <f t="shared" si="170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171"/>
        <v>14005204.685000001</v>
      </c>
      <c r="AJ926" s="19">
        <f t="shared" si="172"/>
        <v>1436995.2460839998</v>
      </c>
      <c r="AK926" s="20">
        <f t="shared" si="173"/>
        <v>0.10260437304590524</v>
      </c>
      <c r="AL926" s="17"/>
      <c r="AM926" s="17"/>
      <c r="AN926" s="17"/>
      <c r="AO926" s="17"/>
      <c r="AP926" s="28" t="str">
        <f t="shared" si="174"/>
        <v>20202</v>
      </c>
      <c r="AQ926" s="28" t="str">
        <f t="shared" si="175"/>
        <v>20202JPY</v>
      </c>
    </row>
    <row r="927" spans="1:43" s="12" customFormat="1">
      <c r="A927" s="13" t="s">
        <v>34</v>
      </c>
      <c r="B927" s="179">
        <v>2020</v>
      </c>
      <c r="C927" s="179">
        <v>1</v>
      </c>
      <c r="D927" s="39" t="str">
        <f t="shared" si="165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167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168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166"/>
        <v>7158000</v>
      </c>
      <c r="AA927" s="13">
        <v>7.2700000000000001E-2</v>
      </c>
      <c r="AB927" s="21">
        <f t="shared" si="176"/>
        <v>520386.6</v>
      </c>
      <c r="AC927" s="185">
        <f t="shared" si="169"/>
        <v>60052.613639999996</v>
      </c>
      <c r="AD927" s="141">
        <v>0.1154</v>
      </c>
      <c r="AE927" s="186">
        <f t="shared" si="170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171"/>
        <v>14005204.685000001</v>
      </c>
      <c r="AJ927" s="19">
        <f t="shared" si="172"/>
        <v>1436995.2460839998</v>
      </c>
      <c r="AK927" s="20">
        <f t="shared" si="173"/>
        <v>0.10260437304590524</v>
      </c>
      <c r="AL927" s="17"/>
      <c r="AM927" s="17"/>
      <c r="AN927" s="17"/>
      <c r="AO927" s="17"/>
      <c r="AP927" s="28" t="str">
        <f t="shared" si="174"/>
        <v>20202</v>
      </c>
      <c r="AQ927" s="28" t="str">
        <f t="shared" si="175"/>
        <v>20202JPY</v>
      </c>
    </row>
    <row r="928" spans="1:43" s="12" customFormat="1">
      <c r="A928" s="13" t="s">
        <v>34</v>
      </c>
      <c r="B928" s="179">
        <v>2020</v>
      </c>
      <c r="C928" s="179">
        <v>2</v>
      </c>
      <c r="D928" s="39" t="str">
        <f t="shared" si="165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167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168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166"/>
        <v>15884750</v>
      </c>
      <c r="AA928" s="13">
        <v>7.2700000000000001E-2</v>
      </c>
      <c r="AB928" s="21">
        <f t="shared" si="176"/>
        <v>1154821.325</v>
      </c>
      <c r="AC928" s="185">
        <f t="shared" si="169"/>
        <v>204172.41026</v>
      </c>
      <c r="AD928" s="141">
        <v>0.17680000000000001</v>
      </c>
      <c r="AE928" s="186">
        <f t="shared" si="170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171"/>
        <v>14005204.685000001</v>
      </c>
      <c r="AJ928" s="19">
        <f t="shared" si="172"/>
        <v>1436995.2460839998</v>
      </c>
      <c r="AK928" s="20">
        <f t="shared" si="173"/>
        <v>0.10260437304590524</v>
      </c>
      <c r="AL928" s="17"/>
      <c r="AM928" s="17"/>
      <c r="AN928" s="17"/>
      <c r="AO928" s="17"/>
      <c r="AP928" s="28" t="str">
        <f t="shared" si="174"/>
        <v>20202</v>
      </c>
      <c r="AQ928" s="28" t="str">
        <f t="shared" si="175"/>
        <v>20202JPY</v>
      </c>
    </row>
    <row r="929" spans="1:43" s="12" customFormat="1">
      <c r="A929" s="13" t="s">
        <v>34</v>
      </c>
      <c r="B929" s="179">
        <v>2020</v>
      </c>
      <c r="C929" s="179">
        <v>1</v>
      </c>
      <c r="D929" s="39" t="str">
        <f t="shared" si="165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167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168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166"/>
        <v>15000000</v>
      </c>
      <c r="AA929" s="13">
        <v>7.2999999999999995E-2</v>
      </c>
      <c r="AB929" s="21">
        <f t="shared" si="176"/>
        <v>1095000</v>
      </c>
      <c r="AC929" s="185">
        <f t="shared" si="169"/>
        <v>204765</v>
      </c>
      <c r="AD929" s="141">
        <v>0.187</v>
      </c>
      <c r="AE929" s="186">
        <f t="shared" si="170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171"/>
        <v>11620538.477876106</v>
      </c>
      <c r="AJ929" s="19">
        <f t="shared" si="172"/>
        <v>1598596.3145221241</v>
      </c>
      <c r="AK929" s="20">
        <f t="shared" si="173"/>
        <v>0.13756645766163331</v>
      </c>
      <c r="AL929" s="17"/>
      <c r="AM929" s="17"/>
      <c r="AN929" s="17"/>
      <c r="AO929" s="17"/>
      <c r="AP929" s="28" t="str">
        <f t="shared" si="174"/>
        <v>20201</v>
      </c>
      <c r="AQ929" s="28" t="str">
        <f t="shared" si="175"/>
        <v>20201JPY</v>
      </c>
    </row>
    <row r="930" spans="1:43" s="12" customFormat="1">
      <c r="A930" s="13" t="s">
        <v>34</v>
      </c>
      <c r="B930" s="179">
        <v>2020</v>
      </c>
      <c r="C930" s="179">
        <v>1</v>
      </c>
      <c r="D930" s="39" t="str">
        <f t="shared" ref="D930:D993" si="177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167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168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178">IF(X930="","",X930*MAX(O930,N930))</f>
        <v>9442000</v>
      </c>
      <c r="AA930" s="13">
        <v>7.2999999999999995E-2</v>
      </c>
      <c r="AB930" s="21">
        <f t="shared" si="176"/>
        <v>689266</v>
      </c>
      <c r="AC930" s="185">
        <f t="shared" si="169"/>
        <v>128892.742</v>
      </c>
      <c r="AD930" s="141">
        <v>0.187</v>
      </c>
      <c r="AE930" s="186">
        <f t="shared" si="170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171"/>
        <v>11620538.477876106</v>
      </c>
      <c r="AJ930" s="19">
        <f t="shared" si="172"/>
        <v>1598596.3145221241</v>
      </c>
      <c r="AK930" s="20">
        <f t="shared" si="173"/>
        <v>0.13756645766163331</v>
      </c>
      <c r="AL930" s="17"/>
      <c r="AM930" s="17"/>
      <c r="AN930" s="17"/>
      <c r="AO930" s="17"/>
      <c r="AP930" s="28" t="str">
        <f t="shared" si="174"/>
        <v>20201</v>
      </c>
      <c r="AQ930" s="28" t="str">
        <f t="shared" si="175"/>
        <v>20201JPY</v>
      </c>
    </row>
    <row r="931" spans="1:43" s="12" customFormat="1">
      <c r="A931" s="13" t="s">
        <v>34</v>
      </c>
      <c r="B931" s="179">
        <v>2020</v>
      </c>
      <c r="C931" s="179">
        <v>3</v>
      </c>
      <c r="D931" s="39" t="str">
        <f t="shared" si="177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167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168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178"/>
        <v>11000000</v>
      </c>
      <c r="AA931" s="13">
        <v>7.3400000000000007E-2</v>
      </c>
      <c r="AB931" s="21">
        <f t="shared" si="176"/>
        <v>807400.00000000012</v>
      </c>
      <c r="AC931" s="185">
        <f t="shared" si="169"/>
        <v>81466.660000000018</v>
      </c>
      <c r="AD931" s="141">
        <v>0.1009</v>
      </c>
      <c r="AE931" s="186">
        <f t="shared" si="170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171"/>
        <v>35384300.169380538</v>
      </c>
      <c r="AJ931" s="19">
        <f t="shared" si="172"/>
        <v>5044538.8896988481</v>
      </c>
      <c r="AK931" s="20">
        <f t="shared" si="173"/>
        <v>0.14256432557804524</v>
      </c>
      <c r="AL931" s="17"/>
      <c r="AM931" s="17"/>
      <c r="AN931" s="17"/>
      <c r="AO931" s="17"/>
      <c r="AP931" s="28" t="str">
        <f t="shared" si="174"/>
        <v>20207</v>
      </c>
      <c r="AQ931" s="28" t="str">
        <f t="shared" si="175"/>
        <v>20207JPY</v>
      </c>
    </row>
    <row r="932" spans="1:43" s="12" customFormat="1">
      <c r="A932" s="13" t="s">
        <v>35</v>
      </c>
      <c r="B932" s="179">
        <v>2020</v>
      </c>
      <c r="C932" s="179">
        <v>6</v>
      </c>
      <c r="D932" s="39" t="str">
        <f t="shared" si="177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167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168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178"/>
        <v>750000</v>
      </c>
      <c r="AA932" s="13">
        <v>1.095</v>
      </c>
      <c r="AB932" s="21">
        <f t="shared" si="176"/>
        <v>726769.91150442488</v>
      </c>
      <c r="AC932" s="185">
        <f t="shared" si="169"/>
        <v>68171.017699115051</v>
      </c>
      <c r="AD932" s="141">
        <v>9.3799999999999994E-2</v>
      </c>
      <c r="AE932" s="186">
        <f t="shared" si="170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171"/>
        <v>35384300.169380538</v>
      </c>
      <c r="AJ932" s="19">
        <f t="shared" si="172"/>
        <v>5044538.8896988481</v>
      </c>
      <c r="AK932" s="20">
        <f t="shared" si="173"/>
        <v>0.14256432557804524</v>
      </c>
      <c r="AL932" s="17"/>
      <c r="AM932" s="17"/>
      <c r="AN932" s="17"/>
      <c r="AO932" s="17"/>
      <c r="AP932" s="28" t="str">
        <f t="shared" si="174"/>
        <v>20207</v>
      </c>
      <c r="AQ932" s="28" t="str">
        <f t="shared" si="175"/>
        <v>20207RMB</v>
      </c>
    </row>
    <row r="933" spans="1:43" s="12" customFormat="1">
      <c r="A933" s="13" t="s">
        <v>35</v>
      </c>
      <c r="B933" s="179">
        <v>2020</v>
      </c>
      <c r="C933" s="179">
        <v>6</v>
      </c>
      <c r="D933" s="39" t="str">
        <f t="shared" si="177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167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168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178"/>
        <v>650000</v>
      </c>
      <c r="AA933" s="13">
        <v>1.095</v>
      </c>
      <c r="AB933" s="21">
        <f t="shared" si="176"/>
        <v>629867.25663716812</v>
      </c>
      <c r="AC933" s="185">
        <f t="shared" si="169"/>
        <v>62797.765486725657</v>
      </c>
      <c r="AD933" s="141">
        <v>9.9699999999999997E-2</v>
      </c>
      <c r="AE933" s="186">
        <f t="shared" si="170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171"/>
        <v>35384300.169380538</v>
      </c>
      <c r="AJ933" s="19">
        <f t="shared" si="172"/>
        <v>5044538.8896988481</v>
      </c>
      <c r="AK933" s="20">
        <f t="shared" si="173"/>
        <v>0.14256432557804524</v>
      </c>
      <c r="AL933" s="17"/>
      <c r="AM933" s="17"/>
      <c r="AN933" s="17"/>
      <c r="AO933" s="17"/>
      <c r="AP933" s="28" t="str">
        <f t="shared" si="174"/>
        <v>20207</v>
      </c>
      <c r="AQ933" s="28" t="str">
        <f t="shared" si="175"/>
        <v>20207RMB</v>
      </c>
    </row>
    <row r="934" spans="1:43" s="12" customFormat="1">
      <c r="A934" s="13" t="s">
        <v>35</v>
      </c>
      <c r="B934" s="179">
        <v>2020</v>
      </c>
      <c r="C934" s="179">
        <v>6</v>
      </c>
      <c r="D934" s="39" t="str">
        <f t="shared" si="177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167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168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178"/>
        <v>780000</v>
      </c>
      <c r="AA934" s="13">
        <v>1.095</v>
      </c>
      <c r="AB934" s="21">
        <f t="shared" si="176"/>
        <v>755840.70796460181</v>
      </c>
      <c r="AC934" s="185">
        <f t="shared" si="169"/>
        <v>105666.53097345134</v>
      </c>
      <c r="AD934" s="141">
        <v>0.13980000000000001</v>
      </c>
      <c r="AE934" s="186">
        <f t="shared" si="170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171"/>
        <v>35384300.169380538</v>
      </c>
      <c r="AJ934" s="19">
        <f t="shared" si="172"/>
        <v>5044538.8896988481</v>
      </c>
      <c r="AK934" s="20">
        <f t="shared" si="173"/>
        <v>0.14256432557804524</v>
      </c>
      <c r="AL934" s="17"/>
      <c r="AM934" s="17"/>
      <c r="AN934" s="17"/>
      <c r="AO934" s="17"/>
      <c r="AP934" s="28" t="str">
        <f t="shared" si="174"/>
        <v>20207</v>
      </c>
      <c r="AQ934" s="28" t="str">
        <f t="shared" si="175"/>
        <v>20207RMB</v>
      </c>
    </row>
    <row r="935" spans="1:43" s="12" customFormat="1">
      <c r="A935" s="13" t="s">
        <v>35</v>
      </c>
      <c r="B935" s="179">
        <v>2020</v>
      </c>
      <c r="C935" s="179">
        <v>6</v>
      </c>
      <c r="D935" s="39" t="str">
        <f t="shared" si="177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167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168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178"/>
        <v>1000000</v>
      </c>
      <c r="AA935" s="13">
        <v>1.095</v>
      </c>
      <c r="AB935" s="21">
        <f t="shared" si="176"/>
        <v>969026.54867256642</v>
      </c>
      <c r="AC935" s="185">
        <f t="shared" si="169"/>
        <v>135469.91150442479</v>
      </c>
      <c r="AD935" s="141">
        <v>0.13980000000000001</v>
      </c>
      <c r="AE935" s="186">
        <f t="shared" si="170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171"/>
        <v>35384300.169380538</v>
      </c>
      <c r="AJ935" s="19">
        <f t="shared" si="172"/>
        <v>5044538.8896988481</v>
      </c>
      <c r="AK935" s="20">
        <f t="shared" si="173"/>
        <v>0.14256432557804524</v>
      </c>
      <c r="AL935" s="17"/>
      <c r="AM935" s="17"/>
      <c r="AN935" s="17"/>
      <c r="AO935" s="17"/>
      <c r="AP935" s="28" t="str">
        <f t="shared" si="174"/>
        <v>20207</v>
      </c>
      <c r="AQ935" s="28" t="str">
        <f t="shared" si="175"/>
        <v>20207RMB</v>
      </c>
    </row>
    <row r="936" spans="1:43" s="12" customFormat="1">
      <c r="A936" s="13" t="s">
        <v>35</v>
      </c>
      <c r="B936" s="179">
        <v>2020</v>
      </c>
      <c r="C936" s="179">
        <v>6</v>
      </c>
      <c r="D936" s="39" t="str">
        <f t="shared" si="177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167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168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178"/>
        <v>1000000</v>
      </c>
      <c r="AA936" s="13">
        <v>1.095</v>
      </c>
      <c r="AB936" s="21">
        <f t="shared" si="176"/>
        <v>969026.54867256642</v>
      </c>
      <c r="AC936" s="185">
        <f t="shared" si="169"/>
        <v>135469.91150442479</v>
      </c>
      <c r="AD936" s="141">
        <v>0.13980000000000001</v>
      </c>
      <c r="AE936" s="186">
        <f t="shared" si="170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171"/>
        <v>35384300.169380538</v>
      </c>
      <c r="AJ936" s="19">
        <f t="shared" si="172"/>
        <v>5044538.8896988481</v>
      </c>
      <c r="AK936" s="20">
        <f t="shared" si="173"/>
        <v>0.14256432557804524</v>
      </c>
      <c r="AL936" s="17"/>
      <c r="AM936" s="17"/>
      <c r="AN936" s="17"/>
      <c r="AO936" s="17"/>
      <c r="AP936" s="28" t="str">
        <f t="shared" si="174"/>
        <v>20207</v>
      </c>
      <c r="AQ936" s="28" t="str">
        <f t="shared" si="175"/>
        <v>20207RMB</v>
      </c>
    </row>
    <row r="937" spans="1:43" s="12" customFormat="1">
      <c r="A937" s="13" t="s">
        <v>35</v>
      </c>
      <c r="B937" s="179">
        <v>2020</v>
      </c>
      <c r="C937" s="179">
        <v>6</v>
      </c>
      <c r="D937" s="39" t="str">
        <f t="shared" si="177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167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168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178"/>
        <v>690000</v>
      </c>
      <c r="AA937" s="13">
        <v>1.095</v>
      </c>
      <c r="AB937" s="21">
        <f t="shared" si="176"/>
        <v>668628.31858407089</v>
      </c>
      <c r="AC937" s="185">
        <f t="shared" si="169"/>
        <v>110056.22123893807</v>
      </c>
      <c r="AD937" s="141">
        <v>0.1646</v>
      </c>
      <c r="AE937" s="186">
        <f t="shared" si="170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171"/>
        <v>35384300.169380538</v>
      </c>
      <c r="AJ937" s="19">
        <f t="shared" si="172"/>
        <v>5044538.8896988481</v>
      </c>
      <c r="AK937" s="20">
        <f t="shared" si="173"/>
        <v>0.14256432557804524</v>
      </c>
      <c r="AL937" s="17"/>
      <c r="AM937" s="17"/>
      <c r="AN937" s="17"/>
      <c r="AO937" s="17"/>
      <c r="AP937" s="28" t="str">
        <f t="shared" si="174"/>
        <v>20207</v>
      </c>
      <c r="AQ937" s="28" t="str">
        <f t="shared" si="175"/>
        <v>20207RMB</v>
      </c>
    </row>
    <row r="938" spans="1:43" s="12" customFormat="1">
      <c r="A938" s="13" t="s">
        <v>35</v>
      </c>
      <c r="B938" s="179">
        <v>2020</v>
      </c>
      <c r="C938" s="179">
        <v>6</v>
      </c>
      <c r="D938" s="39" t="str">
        <f t="shared" si="177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167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168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178"/>
        <v>540000</v>
      </c>
      <c r="AA938" s="13">
        <v>1.095</v>
      </c>
      <c r="AB938" s="21">
        <f t="shared" si="176"/>
        <v>523274.33628318593</v>
      </c>
      <c r="AC938" s="185">
        <f t="shared" si="169"/>
        <v>87334.486725663723</v>
      </c>
      <c r="AD938" s="141">
        <v>0.16689999999999999</v>
      </c>
      <c r="AE938" s="186">
        <f t="shared" si="170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171"/>
        <v>35384300.169380538</v>
      </c>
      <c r="AJ938" s="19">
        <f t="shared" si="172"/>
        <v>5044538.8896988481</v>
      </c>
      <c r="AK938" s="20">
        <f t="shared" si="173"/>
        <v>0.14256432557804524</v>
      </c>
      <c r="AL938" s="17"/>
      <c r="AM938" s="17"/>
      <c r="AN938" s="17"/>
      <c r="AO938" s="17"/>
      <c r="AP938" s="28" t="str">
        <f t="shared" si="174"/>
        <v>20207</v>
      </c>
      <c r="AQ938" s="28" t="str">
        <f t="shared" si="175"/>
        <v>20207RMB</v>
      </c>
    </row>
    <row r="939" spans="1:43" s="12" customFormat="1">
      <c r="A939" s="13" t="s">
        <v>35</v>
      </c>
      <c r="B939" s="179">
        <v>2020</v>
      </c>
      <c r="C939" s="179">
        <v>6</v>
      </c>
      <c r="D939" s="39" t="str">
        <f t="shared" si="177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167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168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178"/>
        <v>11430000</v>
      </c>
      <c r="AA939" s="13">
        <v>7.3400000000000007E-2</v>
      </c>
      <c r="AB939" s="21">
        <f t="shared" si="176"/>
        <v>838962.00000000012</v>
      </c>
      <c r="AC939" s="185">
        <f t="shared" si="169"/>
        <v>84651.265800000008</v>
      </c>
      <c r="AD939" s="141">
        <v>0.1009</v>
      </c>
      <c r="AE939" s="186">
        <f t="shared" si="170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171"/>
        <v>35384300.169380538</v>
      </c>
      <c r="AJ939" s="19">
        <f t="shared" si="172"/>
        <v>5044538.8896988481</v>
      </c>
      <c r="AK939" s="20">
        <f t="shared" si="173"/>
        <v>0.14256432557804524</v>
      </c>
      <c r="AL939" s="17"/>
      <c r="AM939" s="17"/>
      <c r="AN939" s="17"/>
      <c r="AO939" s="17"/>
      <c r="AP939" s="28" t="str">
        <f t="shared" si="174"/>
        <v>20207</v>
      </c>
      <c r="AQ939" s="28" t="str">
        <f t="shared" si="175"/>
        <v>20207JPY</v>
      </c>
    </row>
    <row r="940" spans="1:43" s="12" customFormat="1" ht="26.4">
      <c r="A940" s="13" t="s">
        <v>35</v>
      </c>
      <c r="B940" s="179">
        <v>2020</v>
      </c>
      <c r="C940" s="179">
        <v>6</v>
      </c>
      <c r="D940" s="39" t="str">
        <f t="shared" si="177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167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168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178"/>
        <v>295000</v>
      </c>
      <c r="AA940" s="13">
        <v>1.095</v>
      </c>
      <c r="AB940" s="21">
        <f t="shared" si="176"/>
        <v>285862.83185840712</v>
      </c>
      <c r="AC940" s="185">
        <f t="shared" si="169"/>
        <v>28271.834070796463</v>
      </c>
      <c r="AD940" s="141">
        <v>9.8900000000000002E-2</v>
      </c>
      <c r="AE940" s="186">
        <f t="shared" si="170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171"/>
        <v>35384300.169380538</v>
      </c>
      <c r="AJ940" s="19">
        <f t="shared" si="172"/>
        <v>5044538.8896988481</v>
      </c>
      <c r="AK940" s="20">
        <f t="shared" si="173"/>
        <v>0.14256432557804524</v>
      </c>
      <c r="AL940" s="17"/>
      <c r="AM940" s="17"/>
      <c r="AN940" s="17"/>
      <c r="AO940" s="17"/>
      <c r="AP940" s="28" t="str">
        <f t="shared" si="174"/>
        <v>20207</v>
      </c>
      <c r="AQ940" s="28" t="str">
        <f t="shared" si="175"/>
        <v>20207RMB</v>
      </c>
    </row>
    <row r="941" spans="1:43" s="12" customFormat="1">
      <c r="A941" s="13" t="s">
        <v>35</v>
      </c>
      <c r="B941" s="179">
        <v>2020</v>
      </c>
      <c r="C941" s="179">
        <v>6</v>
      </c>
      <c r="D941" s="39" t="str">
        <f t="shared" si="177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167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168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178"/>
        <v>4500000</v>
      </c>
      <c r="AA941" s="13">
        <v>1.095</v>
      </c>
      <c r="AB941" s="21">
        <f t="shared" si="176"/>
        <v>4360619.4690265488</v>
      </c>
      <c r="AC941" s="185">
        <f t="shared" si="169"/>
        <v>509756.41592920356</v>
      </c>
      <c r="AD941" s="141">
        <v>0.1169</v>
      </c>
      <c r="AE941" s="186">
        <f t="shared" si="170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171"/>
        <v>35384300.169380538</v>
      </c>
      <c r="AJ941" s="19">
        <f t="shared" si="172"/>
        <v>5044538.8896988481</v>
      </c>
      <c r="AK941" s="20">
        <f t="shared" si="173"/>
        <v>0.14256432557804524</v>
      </c>
      <c r="AL941" s="17"/>
      <c r="AM941" s="17"/>
      <c r="AN941" s="17"/>
      <c r="AO941" s="17"/>
      <c r="AP941" s="28" t="str">
        <f t="shared" si="174"/>
        <v>20207</v>
      </c>
      <c r="AQ941" s="28" t="str">
        <f t="shared" si="175"/>
        <v>20207RMB</v>
      </c>
    </row>
    <row r="942" spans="1:43" s="12" customFormat="1">
      <c r="A942" s="13" t="s">
        <v>35</v>
      </c>
      <c r="B942" s="179">
        <v>2020</v>
      </c>
      <c r="C942" s="179">
        <v>6</v>
      </c>
      <c r="D942" s="39" t="str">
        <f t="shared" si="177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167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168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178"/>
        <v>848000</v>
      </c>
      <c r="AA942" s="13">
        <v>1.095</v>
      </c>
      <c r="AB942" s="21">
        <f t="shared" si="176"/>
        <v>821734.51327433635</v>
      </c>
      <c r="AC942" s="185">
        <f t="shared" si="169"/>
        <v>104935.49734513275</v>
      </c>
      <c r="AD942" s="141">
        <v>0.12770000000000001</v>
      </c>
      <c r="AE942" s="186">
        <f t="shared" si="170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171"/>
        <v>35384300.169380538</v>
      </c>
      <c r="AJ942" s="19">
        <f t="shared" si="172"/>
        <v>5044538.8896988481</v>
      </c>
      <c r="AK942" s="20">
        <f t="shared" si="173"/>
        <v>0.14256432557804524</v>
      </c>
      <c r="AL942" s="17"/>
      <c r="AM942" s="17"/>
      <c r="AN942" s="17"/>
      <c r="AO942" s="17"/>
      <c r="AP942" s="28" t="str">
        <f t="shared" si="174"/>
        <v>20207</v>
      </c>
      <c r="AQ942" s="28" t="str">
        <f t="shared" si="175"/>
        <v>20207RMB</v>
      </c>
    </row>
    <row r="943" spans="1:43" s="12" customFormat="1">
      <c r="A943" s="13" t="s">
        <v>35</v>
      </c>
      <c r="B943" s="179">
        <v>2020</v>
      </c>
      <c r="C943" s="179">
        <v>6</v>
      </c>
      <c r="D943" s="39" t="str">
        <f t="shared" si="177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167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168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178"/>
        <v>580000</v>
      </c>
      <c r="AA943" s="13">
        <v>1.095</v>
      </c>
      <c r="AB943" s="21">
        <f t="shared" si="176"/>
        <v>562035.39823008853</v>
      </c>
      <c r="AC943" s="185">
        <f t="shared" si="169"/>
        <v>71771.920353982307</v>
      </c>
      <c r="AD943" s="141">
        <v>0.12770000000000001</v>
      </c>
      <c r="AE943" s="186">
        <f t="shared" si="170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171"/>
        <v>35384300.169380538</v>
      </c>
      <c r="AJ943" s="19">
        <f t="shared" si="172"/>
        <v>5044538.8896988481</v>
      </c>
      <c r="AK943" s="20">
        <f t="shared" si="173"/>
        <v>0.14256432557804524</v>
      </c>
      <c r="AL943" s="17"/>
      <c r="AM943" s="17"/>
      <c r="AN943" s="17"/>
      <c r="AO943" s="17"/>
      <c r="AP943" s="28" t="str">
        <f t="shared" si="174"/>
        <v>20207</v>
      </c>
      <c r="AQ943" s="28" t="str">
        <f t="shared" si="175"/>
        <v>20207RMB</v>
      </c>
    </row>
    <row r="944" spans="1:43" s="12" customFormat="1">
      <c r="A944" s="13" t="s">
        <v>35</v>
      </c>
      <c r="B944" s="179">
        <v>2020</v>
      </c>
      <c r="C944" s="179">
        <v>6</v>
      </c>
      <c r="D944" s="39" t="str">
        <f t="shared" si="177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167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168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178"/>
        <v>580000</v>
      </c>
      <c r="AA944" s="13">
        <v>1.095</v>
      </c>
      <c r="AB944" s="21">
        <f t="shared" si="176"/>
        <v>562035.39823008853</v>
      </c>
      <c r="AC944" s="185">
        <f t="shared" si="169"/>
        <v>71771.920353982307</v>
      </c>
      <c r="AD944" s="141">
        <v>0.12770000000000001</v>
      </c>
      <c r="AE944" s="186">
        <f t="shared" si="170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171"/>
        <v>35384300.169380538</v>
      </c>
      <c r="AJ944" s="19">
        <f t="shared" si="172"/>
        <v>5044538.8896988481</v>
      </c>
      <c r="AK944" s="20">
        <f t="shared" si="173"/>
        <v>0.14256432557804524</v>
      </c>
      <c r="AL944" s="17"/>
      <c r="AM944" s="17"/>
      <c r="AN944" s="17"/>
      <c r="AO944" s="17"/>
      <c r="AP944" s="28" t="str">
        <f t="shared" si="174"/>
        <v>20207</v>
      </c>
      <c r="AQ944" s="28" t="str">
        <f t="shared" si="175"/>
        <v>20207RMB</v>
      </c>
    </row>
    <row r="945" spans="1:43" s="12" customFormat="1">
      <c r="A945" s="13" t="s">
        <v>35</v>
      </c>
      <c r="B945" s="179">
        <v>2020</v>
      </c>
      <c r="C945" s="179">
        <v>6</v>
      </c>
      <c r="D945" s="39" t="str">
        <f t="shared" si="177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167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168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178"/>
        <v>1500000</v>
      </c>
      <c r="AA945" s="13">
        <v>1.095</v>
      </c>
      <c r="AB945" s="21">
        <f t="shared" si="176"/>
        <v>1453539.8230088498</v>
      </c>
      <c r="AC945" s="185">
        <f t="shared" si="169"/>
        <v>134888.49557522126</v>
      </c>
      <c r="AD945" s="141">
        <v>9.2799999999999994E-2</v>
      </c>
      <c r="AE945" s="186">
        <f t="shared" si="170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171"/>
        <v>35384300.169380538</v>
      </c>
      <c r="AJ945" s="19">
        <f t="shared" si="172"/>
        <v>5044538.8896988481</v>
      </c>
      <c r="AK945" s="20">
        <f t="shared" si="173"/>
        <v>0.14256432557804524</v>
      </c>
      <c r="AL945" s="17"/>
      <c r="AM945" s="17"/>
      <c r="AN945" s="17"/>
      <c r="AO945" s="17"/>
      <c r="AP945" s="28" t="str">
        <f t="shared" si="174"/>
        <v>20207</v>
      </c>
      <c r="AQ945" s="28" t="str">
        <f t="shared" si="175"/>
        <v>20207RMB</v>
      </c>
    </row>
    <row r="946" spans="1:43" s="12" customFormat="1">
      <c r="A946" s="13" t="s">
        <v>35</v>
      </c>
      <c r="B946" s="179">
        <v>2020</v>
      </c>
      <c r="C946" s="179">
        <v>6</v>
      </c>
      <c r="D946" s="39" t="str">
        <f t="shared" si="177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167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168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178"/>
        <v>800000</v>
      </c>
      <c r="AA946" s="13">
        <v>1.095</v>
      </c>
      <c r="AB946" s="21">
        <f t="shared" si="176"/>
        <v>775221.23893805314</v>
      </c>
      <c r="AC946" s="185">
        <f t="shared" si="169"/>
        <v>127446.37168141593</v>
      </c>
      <c r="AD946" s="141">
        <v>0.16439999999999999</v>
      </c>
      <c r="AE946" s="186">
        <f t="shared" si="170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171"/>
        <v>35384300.169380538</v>
      </c>
      <c r="AJ946" s="19">
        <f t="shared" si="172"/>
        <v>5044538.8896988481</v>
      </c>
      <c r="AK946" s="20">
        <f t="shared" si="173"/>
        <v>0.14256432557804524</v>
      </c>
      <c r="AL946" s="17"/>
      <c r="AM946" s="17"/>
      <c r="AN946" s="17"/>
      <c r="AO946" s="17"/>
      <c r="AP946" s="28" t="str">
        <f t="shared" si="174"/>
        <v>20207</v>
      </c>
      <c r="AQ946" s="28" t="str">
        <f t="shared" si="175"/>
        <v>20207RMB</v>
      </c>
    </row>
    <row r="947" spans="1:43" s="12" customFormat="1">
      <c r="A947" s="13" t="s">
        <v>35</v>
      </c>
      <c r="B947" s="179">
        <v>2020</v>
      </c>
      <c r="C947" s="179">
        <v>6</v>
      </c>
      <c r="D947" s="39" t="str">
        <f t="shared" si="177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167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168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178"/>
        <v>12169500</v>
      </c>
      <c r="AA947" s="13">
        <v>7.3400000000000007E-2</v>
      </c>
      <c r="AB947" s="21">
        <f t="shared" si="176"/>
        <v>893241.3</v>
      </c>
      <c r="AC947" s="185">
        <f t="shared" si="169"/>
        <v>148367.37993</v>
      </c>
      <c r="AD947" s="141">
        <v>0.1661</v>
      </c>
      <c r="AE947" s="186">
        <f t="shared" si="170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171"/>
        <v>35384300.169380538</v>
      </c>
      <c r="AJ947" s="19">
        <f t="shared" si="172"/>
        <v>5044538.8896988481</v>
      </c>
      <c r="AK947" s="20">
        <f t="shared" si="173"/>
        <v>0.14256432557804524</v>
      </c>
      <c r="AL947" s="17"/>
      <c r="AM947" s="17"/>
      <c r="AN947" s="17"/>
      <c r="AO947" s="17"/>
      <c r="AP947" s="28" t="str">
        <f t="shared" si="174"/>
        <v>20207</v>
      </c>
      <c r="AQ947" s="28" t="str">
        <f t="shared" si="175"/>
        <v>20207JPY</v>
      </c>
    </row>
    <row r="948" spans="1:43" s="12" customFormat="1">
      <c r="A948" s="13" t="s">
        <v>35</v>
      </c>
      <c r="B948" s="179">
        <v>2020</v>
      </c>
      <c r="C948" s="179">
        <v>6</v>
      </c>
      <c r="D948" s="39" t="str">
        <f t="shared" si="177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167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168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178"/>
        <v>8169500</v>
      </c>
      <c r="AA948" s="13">
        <v>7.3400000000000007E-2</v>
      </c>
      <c r="AB948" s="21">
        <f t="shared" si="176"/>
        <v>599641.30000000005</v>
      </c>
      <c r="AC948" s="185">
        <f t="shared" si="169"/>
        <v>99600.419930000004</v>
      </c>
      <c r="AD948" s="141">
        <v>0.1661</v>
      </c>
      <c r="AE948" s="186">
        <f t="shared" si="170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171"/>
        <v>35384300.169380538</v>
      </c>
      <c r="AJ948" s="19">
        <f t="shared" si="172"/>
        <v>5044538.8896988481</v>
      </c>
      <c r="AK948" s="20">
        <f t="shared" si="173"/>
        <v>0.14256432557804524</v>
      </c>
      <c r="AL948" s="17"/>
      <c r="AM948" s="17"/>
      <c r="AN948" s="17"/>
      <c r="AO948" s="17"/>
      <c r="AP948" s="28" t="str">
        <f t="shared" si="174"/>
        <v>20207</v>
      </c>
      <c r="AQ948" s="28" t="str">
        <f t="shared" si="175"/>
        <v>20207JPY</v>
      </c>
    </row>
    <row r="949" spans="1:43" s="12" customFormat="1">
      <c r="A949" s="13" t="s">
        <v>35</v>
      </c>
      <c r="B949" s="179">
        <v>2020</v>
      </c>
      <c r="C949" s="179">
        <v>6</v>
      </c>
      <c r="D949" s="39" t="str">
        <f t="shared" si="177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167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168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178"/>
        <v>8169500</v>
      </c>
      <c r="AA949" s="13">
        <v>7.3400000000000007E-2</v>
      </c>
      <c r="AB949" s="21">
        <f t="shared" si="176"/>
        <v>599641.30000000005</v>
      </c>
      <c r="AC949" s="185">
        <f t="shared" si="169"/>
        <v>99600.419930000004</v>
      </c>
      <c r="AD949" s="141">
        <v>0.1661</v>
      </c>
      <c r="AE949" s="186">
        <f t="shared" si="170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171"/>
        <v>35384300.169380538</v>
      </c>
      <c r="AJ949" s="19">
        <f t="shared" si="172"/>
        <v>5044538.8896988481</v>
      </c>
      <c r="AK949" s="20">
        <f t="shared" si="173"/>
        <v>0.14256432557804524</v>
      </c>
      <c r="AL949" s="17"/>
      <c r="AM949" s="17"/>
      <c r="AN949" s="17"/>
      <c r="AO949" s="17"/>
      <c r="AP949" s="28" t="str">
        <f t="shared" si="174"/>
        <v>20207</v>
      </c>
      <c r="AQ949" s="28" t="str">
        <f t="shared" si="175"/>
        <v>20207JPY</v>
      </c>
    </row>
    <row r="950" spans="1:43" s="12" customFormat="1">
      <c r="A950" s="13" t="s">
        <v>35</v>
      </c>
      <c r="B950" s="179">
        <v>2020</v>
      </c>
      <c r="C950" s="179">
        <v>6</v>
      </c>
      <c r="D950" s="39" t="str">
        <f t="shared" si="177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167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168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178"/>
        <v>577500</v>
      </c>
      <c r="AA950" s="13">
        <v>1.095</v>
      </c>
      <c r="AB950" s="21">
        <f t="shared" si="176"/>
        <v>559612.83185840712</v>
      </c>
      <c r="AC950" s="185">
        <f t="shared" si="169"/>
        <v>89649.975663716832</v>
      </c>
      <c r="AD950" s="141">
        <v>0.16020000000000001</v>
      </c>
      <c r="AE950" s="186">
        <f t="shared" si="170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171"/>
        <v>35384300.169380538</v>
      </c>
      <c r="AJ950" s="19">
        <f t="shared" si="172"/>
        <v>5044538.8896988481</v>
      </c>
      <c r="AK950" s="20">
        <f t="shared" si="173"/>
        <v>0.14256432557804524</v>
      </c>
      <c r="AL950" s="17"/>
      <c r="AM950" s="17"/>
      <c r="AN950" s="17"/>
      <c r="AO950" s="17"/>
      <c r="AP950" s="28" t="str">
        <f t="shared" si="174"/>
        <v>20207</v>
      </c>
      <c r="AQ950" s="28" t="str">
        <f t="shared" si="175"/>
        <v>20207RMB</v>
      </c>
    </row>
    <row r="951" spans="1:43" s="12" customFormat="1">
      <c r="A951" s="13" t="s">
        <v>35</v>
      </c>
      <c r="B951" s="179">
        <v>2020</v>
      </c>
      <c r="C951" s="179">
        <v>6</v>
      </c>
      <c r="D951" s="39" t="str">
        <f t="shared" si="177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167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168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178"/>
        <v>577500</v>
      </c>
      <c r="AA951" s="13">
        <v>1.095</v>
      </c>
      <c r="AB951" s="21">
        <f t="shared" si="176"/>
        <v>559612.83185840712</v>
      </c>
      <c r="AC951" s="185">
        <f t="shared" si="169"/>
        <v>89649.975663716832</v>
      </c>
      <c r="AD951" s="141">
        <v>0.16020000000000001</v>
      </c>
      <c r="AE951" s="186">
        <f t="shared" si="170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171"/>
        <v>35384300.169380538</v>
      </c>
      <c r="AJ951" s="19">
        <f t="shared" si="172"/>
        <v>5044538.8896988481</v>
      </c>
      <c r="AK951" s="20">
        <f t="shared" si="173"/>
        <v>0.14256432557804524</v>
      </c>
      <c r="AL951" s="17"/>
      <c r="AM951" s="17"/>
      <c r="AN951" s="17"/>
      <c r="AO951" s="17"/>
      <c r="AP951" s="28" t="str">
        <f t="shared" si="174"/>
        <v>20207</v>
      </c>
      <c r="AQ951" s="28" t="str">
        <f t="shared" si="175"/>
        <v>20207RMB</v>
      </c>
    </row>
    <row r="952" spans="1:43" s="12" customFormat="1">
      <c r="A952" s="13" t="s">
        <v>35</v>
      </c>
      <c r="B952" s="179">
        <v>2020</v>
      </c>
      <c r="C952" s="179">
        <v>6</v>
      </c>
      <c r="D952" s="39" t="str">
        <f t="shared" si="177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167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168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178"/>
        <v>590000</v>
      </c>
      <c r="AA952" s="13">
        <v>1.095</v>
      </c>
      <c r="AB952" s="21">
        <f t="shared" si="176"/>
        <v>571725.66371681425</v>
      </c>
      <c r="AC952" s="185">
        <f t="shared" si="169"/>
        <v>77182.964601769927</v>
      </c>
      <c r="AD952" s="141">
        <v>0.13500000000000001</v>
      </c>
      <c r="AE952" s="186">
        <f t="shared" si="170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171"/>
        <v>35384300.169380538</v>
      </c>
      <c r="AJ952" s="19">
        <f t="shared" si="172"/>
        <v>5044538.8896988481</v>
      </c>
      <c r="AK952" s="20">
        <f t="shared" si="173"/>
        <v>0.14256432557804524</v>
      </c>
      <c r="AL952" s="17"/>
      <c r="AM952" s="17"/>
      <c r="AN952" s="17"/>
      <c r="AO952" s="17"/>
      <c r="AP952" s="28" t="str">
        <f t="shared" si="174"/>
        <v>20207</v>
      </c>
      <c r="AQ952" s="28" t="str">
        <f t="shared" si="175"/>
        <v>20207RMB</v>
      </c>
    </row>
    <row r="953" spans="1:43" s="12" customFormat="1">
      <c r="A953" s="13" t="s">
        <v>35</v>
      </c>
      <c r="B953" s="179">
        <v>2020</v>
      </c>
      <c r="C953" s="179">
        <v>6</v>
      </c>
      <c r="D953" s="39" t="str">
        <f t="shared" si="177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167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168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178"/>
        <v>13200000</v>
      </c>
      <c r="AA953" s="13">
        <v>7.3400000000000007E-2</v>
      </c>
      <c r="AB953" s="21">
        <f t="shared" si="176"/>
        <v>968880.00000000012</v>
      </c>
      <c r="AC953" s="185">
        <f t="shared" si="169"/>
        <v>174107.73600000003</v>
      </c>
      <c r="AD953" s="141">
        <v>0.1797</v>
      </c>
      <c r="AE953" s="186">
        <f t="shared" si="170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171"/>
        <v>35384300.169380538</v>
      </c>
      <c r="AJ953" s="19">
        <f t="shared" si="172"/>
        <v>5044538.8896988481</v>
      </c>
      <c r="AK953" s="20">
        <f t="shared" si="173"/>
        <v>0.14256432557804524</v>
      </c>
      <c r="AL953" s="17"/>
      <c r="AM953" s="17"/>
      <c r="AN953" s="17"/>
      <c r="AO953" s="17"/>
      <c r="AP953" s="28" t="str">
        <f t="shared" si="174"/>
        <v>20207</v>
      </c>
      <c r="AQ953" s="28" t="str">
        <f t="shared" si="175"/>
        <v>20207JPY</v>
      </c>
    </row>
    <row r="954" spans="1:43" s="12" customFormat="1">
      <c r="A954" s="13" t="s">
        <v>35</v>
      </c>
      <c r="B954" s="179">
        <v>2020</v>
      </c>
      <c r="C954" s="179">
        <v>6</v>
      </c>
      <c r="D954" s="39" t="str">
        <f t="shared" si="177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167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168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178"/>
        <v>9200000</v>
      </c>
      <c r="AA954" s="13">
        <v>7.3400000000000007E-2</v>
      </c>
      <c r="AB954" s="21">
        <f t="shared" si="176"/>
        <v>675280.00000000012</v>
      </c>
      <c r="AC954" s="185">
        <f t="shared" si="169"/>
        <v>121347.81600000002</v>
      </c>
      <c r="AD954" s="141">
        <v>0.1797</v>
      </c>
      <c r="AE954" s="186">
        <f t="shared" si="170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171"/>
        <v>35384300.169380538</v>
      </c>
      <c r="AJ954" s="19">
        <f t="shared" si="172"/>
        <v>5044538.8896988481</v>
      </c>
      <c r="AK954" s="20">
        <f t="shared" si="173"/>
        <v>0.14256432557804524</v>
      </c>
      <c r="AL954" s="17"/>
      <c r="AM954" s="17"/>
      <c r="AN954" s="17"/>
      <c r="AO954" s="17"/>
      <c r="AP954" s="28" t="str">
        <f t="shared" si="174"/>
        <v>20207</v>
      </c>
      <c r="AQ954" s="28" t="str">
        <f t="shared" si="175"/>
        <v>20207JPY</v>
      </c>
    </row>
    <row r="955" spans="1:43" s="12" customFormat="1">
      <c r="A955" s="13" t="s">
        <v>35</v>
      </c>
      <c r="B955" s="179">
        <v>2020</v>
      </c>
      <c r="C955" s="179">
        <v>6</v>
      </c>
      <c r="D955" s="39" t="str">
        <f t="shared" si="177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167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168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178"/>
        <v>9200000</v>
      </c>
      <c r="AA955" s="13">
        <v>7.3400000000000007E-2</v>
      </c>
      <c r="AB955" s="21">
        <f t="shared" si="176"/>
        <v>675280.00000000012</v>
      </c>
      <c r="AC955" s="185">
        <f t="shared" si="169"/>
        <v>121347.81600000002</v>
      </c>
      <c r="AD955" s="141">
        <v>0.1797</v>
      </c>
      <c r="AE955" s="186">
        <f t="shared" si="170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171"/>
        <v>35384300.169380538</v>
      </c>
      <c r="AJ955" s="19">
        <f t="shared" si="172"/>
        <v>5044538.8896988481</v>
      </c>
      <c r="AK955" s="20">
        <f t="shared" si="173"/>
        <v>0.14256432557804524</v>
      </c>
      <c r="AL955" s="17"/>
      <c r="AM955" s="17"/>
      <c r="AN955" s="17"/>
      <c r="AO955" s="17"/>
      <c r="AP955" s="28" t="str">
        <f t="shared" si="174"/>
        <v>20207</v>
      </c>
      <c r="AQ955" s="28" t="str">
        <f t="shared" si="175"/>
        <v>20207JPY</v>
      </c>
    </row>
    <row r="956" spans="1:43" s="12" customFormat="1">
      <c r="A956" s="13" t="s">
        <v>35</v>
      </c>
      <c r="B956" s="179">
        <v>2020</v>
      </c>
      <c r="C956" s="179">
        <v>6</v>
      </c>
      <c r="D956" s="39" t="str">
        <f t="shared" si="177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167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168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178"/>
        <v>9200000</v>
      </c>
      <c r="AA956" s="13">
        <v>7.3400000000000007E-2</v>
      </c>
      <c r="AB956" s="21">
        <f t="shared" si="176"/>
        <v>675280.00000000012</v>
      </c>
      <c r="AC956" s="185">
        <f t="shared" si="169"/>
        <v>121347.81600000002</v>
      </c>
      <c r="AD956" s="141">
        <v>0.1797</v>
      </c>
      <c r="AE956" s="186">
        <f t="shared" si="170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171"/>
        <v>35384300.169380538</v>
      </c>
      <c r="AJ956" s="19">
        <f t="shared" si="172"/>
        <v>5044538.8896988481</v>
      </c>
      <c r="AK956" s="20">
        <f t="shared" si="173"/>
        <v>0.14256432557804524</v>
      </c>
      <c r="AL956" s="17"/>
      <c r="AM956" s="17"/>
      <c r="AN956" s="17"/>
      <c r="AO956" s="17"/>
      <c r="AP956" s="28" t="str">
        <f t="shared" si="174"/>
        <v>20207</v>
      </c>
      <c r="AQ956" s="28" t="str">
        <f t="shared" si="175"/>
        <v>20207JPY</v>
      </c>
    </row>
    <row r="957" spans="1:43" s="12" customFormat="1">
      <c r="A957" s="13" t="s">
        <v>35</v>
      </c>
      <c r="B957" s="179">
        <v>2020</v>
      </c>
      <c r="C957" s="179">
        <v>6</v>
      </c>
      <c r="D957" s="39" t="str">
        <f t="shared" si="177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167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168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178"/>
        <v>15000000</v>
      </c>
      <c r="AA957" s="13">
        <v>7.3400000000000007E-2</v>
      </c>
      <c r="AB957" s="21">
        <f t="shared" si="176"/>
        <v>1101000</v>
      </c>
      <c r="AC957" s="185">
        <f t="shared" si="169"/>
        <v>234513</v>
      </c>
      <c r="AD957" s="141">
        <v>0.21299999999999999</v>
      </c>
      <c r="AE957" s="186">
        <f t="shared" si="170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171"/>
        <v>35384300.169380538</v>
      </c>
      <c r="AJ957" s="19">
        <f t="shared" si="172"/>
        <v>5044538.8896988481</v>
      </c>
      <c r="AK957" s="20">
        <f t="shared" si="173"/>
        <v>0.14256432557804524</v>
      </c>
      <c r="AL957" s="17"/>
      <c r="AM957" s="17"/>
      <c r="AN957" s="17"/>
      <c r="AO957" s="17"/>
      <c r="AP957" s="28" t="str">
        <f t="shared" si="174"/>
        <v>20207</v>
      </c>
      <c r="AQ957" s="28" t="str">
        <f t="shared" si="175"/>
        <v>20207JPY</v>
      </c>
    </row>
    <row r="958" spans="1:43" s="12" customFormat="1">
      <c r="A958" s="13" t="s">
        <v>35</v>
      </c>
      <c r="B958" s="179">
        <v>2020</v>
      </c>
      <c r="C958" s="179">
        <v>6</v>
      </c>
      <c r="D958" s="39" t="str">
        <f t="shared" si="177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167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168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178"/>
        <v>10100100</v>
      </c>
      <c r="AA958" s="13">
        <v>7.3400000000000007E-2</v>
      </c>
      <c r="AB958" s="21">
        <f t="shared" si="176"/>
        <v>741347.34000000008</v>
      </c>
      <c r="AC958" s="185">
        <f t="shared" si="169"/>
        <v>157906.98342</v>
      </c>
      <c r="AD958" s="141">
        <v>0.21299999999999999</v>
      </c>
      <c r="AE958" s="186">
        <f t="shared" si="170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171"/>
        <v>35384300.169380538</v>
      </c>
      <c r="AJ958" s="19">
        <f t="shared" si="172"/>
        <v>5044538.8896988481</v>
      </c>
      <c r="AK958" s="20">
        <f t="shared" si="173"/>
        <v>0.14256432557804524</v>
      </c>
      <c r="AL958" s="17"/>
      <c r="AM958" s="17"/>
      <c r="AN958" s="17"/>
      <c r="AO958" s="17"/>
      <c r="AP958" s="28" t="str">
        <f t="shared" si="174"/>
        <v>20207</v>
      </c>
      <c r="AQ958" s="28" t="str">
        <f t="shared" si="175"/>
        <v>20207JPY</v>
      </c>
    </row>
    <row r="959" spans="1:43" s="12" customFormat="1">
      <c r="A959" s="13" t="s">
        <v>35</v>
      </c>
      <c r="B959" s="179">
        <v>2020</v>
      </c>
      <c r="C959" s="179">
        <v>6</v>
      </c>
      <c r="D959" s="39" t="str">
        <f t="shared" si="177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167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168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178"/>
        <v>10100100</v>
      </c>
      <c r="AA959" s="13">
        <v>7.3400000000000007E-2</v>
      </c>
      <c r="AB959" s="21">
        <f t="shared" si="176"/>
        <v>741347.34000000008</v>
      </c>
      <c r="AC959" s="185">
        <f t="shared" si="169"/>
        <v>157906.98342</v>
      </c>
      <c r="AD959" s="141">
        <v>0.21299999999999999</v>
      </c>
      <c r="AE959" s="186">
        <f t="shared" si="170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171"/>
        <v>35384300.169380538</v>
      </c>
      <c r="AJ959" s="19">
        <f t="shared" si="172"/>
        <v>5044538.8896988481</v>
      </c>
      <c r="AK959" s="20">
        <f t="shared" si="173"/>
        <v>0.14256432557804524</v>
      </c>
      <c r="AL959" s="17"/>
      <c r="AM959" s="17"/>
      <c r="AN959" s="17"/>
      <c r="AO959" s="17"/>
      <c r="AP959" s="28" t="str">
        <f t="shared" si="174"/>
        <v>20207</v>
      </c>
      <c r="AQ959" s="28" t="str">
        <f t="shared" si="175"/>
        <v>20207JPY</v>
      </c>
    </row>
    <row r="960" spans="1:43" s="12" customFormat="1">
      <c r="A960" s="13" t="s">
        <v>35</v>
      </c>
      <c r="B960" s="179">
        <v>2020</v>
      </c>
      <c r="C960" s="179">
        <v>6</v>
      </c>
      <c r="D960" s="39" t="str">
        <f t="shared" si="177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167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168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178"/>
        <v>7300000</v>
      </c>
      <c r="AA960" s="13">
        <v>7.3400000000000007E-2</v>
      </c>
      <c r="AB960" s="21">
        <f t="shared" si="176"/>
        <v>535820</v>
      </c>
      <c r="AC960" s="185">
        <f t="shared" si="169"/>
        <v>62798.103999999999</v>
      </c>
      <c r="AD960" s="141">
        <v>0.1172</v>
      </c>
      <c r="AE960" s="186">
        <f t="shared" si="170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171"/>
        <v>35384300.169380538</v>
      </c>
      <c r="AJ960" s="19">
        <f t="shared" si="172"/>
        <v>5044538.8896988481</v>
      </c>
      <c r="AK960" s="20">
        <f t="shared" si="173"/>
        <v>0.14256432557804524</v>
      </c>
      <c r="AL960" s="17"/>
      <c r="AM960" s="17"/>
      <c r="AN960" s="17"/>
      <c r="AO960" s="17"/>
      <c r="AP960" s="28" t="str">
        <f t="shared" si="174"/>
        <v>20207</v>
      </c>
      <c r="AQ960" s="28" t="str">
        <f t="shared" si="175"/>
        <v>20207JPY</v>
      </c>
    </row>
    <row r="961" spans="1:43" s="12" customFormat="1">
      <c r="A961" s="13" t="s">
        <v>35</v>
      </c>
      <c r="B961" s="179">
        <v>2020</v>
      </c>
      <c r="C961" s="179">
        <v>6</v>
      </c>
      <c r="D961" s="39" t="str">
        <f t="shared" si="177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167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168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178"/>
        <v>1250000</v>
      </c>
      <c r="AA961" s="13">
        <v>1.095</v>
      </c>
      <c r="AB961" s="21">
        <f t="shared" si="176"/>
        <v>1211283.185840708</v>
      </c>
      <c r="AC961" s="185">
        <f t="shared" si="169"/>
        <v>315418.14159292041</v>
      </c>
      <c r="AD961" s="141">
        <v>0.26040000000000002</v>
      </c>
      <c r="AE961" s="186">
        <f t="shared" si="170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171"/>
        <v>35384300.169380538</v>
      </c>
      <c r="AJ961" s="19">
        <f t="shared" si="172"/>
        <v>5044538.8896988481</v>
      </c>
      <c r="AK961" s="20">
        <f t="shared" si="173"/>
        <v>0.14256432557804524</v>
      </c>
      <c r="AL961" s="17"/>
      <c r="AM961" s="17"/>
      <c r="AN961" s="17"/>
      <c r="AO961" s="17"/>
      <c r="AP961" s="28" t="str">
        <f t="shared" si="174"/>
        <v>20207</v>
      </c>
      <c r="AQ961" s="28" t="str">
        <f t="shared" si="175"/>
        <v>20207RMB</v>
      </c>
    </row>
    <row r="962" spans="1:43" s="12" customFormat="1">
      <c r="A962" s="13" t="s">
        <v>35</v>
      </c>
      <c r="B962" s="179">
        <v>2020</v>
      </c>
      <c r="C962" s="179">
        <v>7</v>
      </c>
      <c r="D962" s="39" t="str">
        <f t="shared" si="177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180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178"/>
        <v>855000</v>
      </c>
      <c r="AA962" s="13">
        <v>1.095</v>
      </c>
      <c r="AB962" s="21">
        <f t="shared" si="176"/>
        <v>828517.69911504432</v>
      </c>
      <c r="AC962" s="185">
        <f t="shared" ref="AC962:AC1025" si="181">IF(R962&lt;&gt;"",AB962*AD962,"")</f>
        <v>93373.944690265489</v>
      </c>
      <c r="AD962" s="141">
        <v>0.11269999999999999</v>
      </c>
      <c r="AE962" s="186">
        <f t="shared" ref="AE962:AE1025" si="182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183">IF(P962="C66 SERVICE","",SUMIFS(AB:AB,F:F,F962,G:G,G962,E:E,E962))</f>
        <v>35384300.169380538</v>
      </c>
      <c r="AJ962" s="19">
        <f t="shared" ref="AJ962:AJ1025" si="184">IF(P962="C66 SERVICE","",SUMIFS(AC:AC,F:F,F962,G:G,G962,E:E,E962))</f>
        <v>5044538.8896988481</v>
      </c>
      <c r="AK962" s="20">
        <f t="shared" ref="AK962:AK1025" si="185">IF(AJ962&gt;0,AJ962/AI962,"")</f>
        <v>0.14256432557804524</v>
      </c>
      <c r="AL962" s="17"/>
      <c r="AM962" s="17"/>
      <c r="AN962" s="17"/>
      <c r="AO962" s="17"/>
      <c r="AP962" s="28" t="str">
        <f t="shared" ref="AP962:AP1025" si="186">IF(F962="","",F962&amp;G962)</f>
        <v>20207</v>
      </c>
      <c r="AQ962" s="28" t="str">
        <f t="shared" ref="AQ962:AQ1025" si="187">IF(W962="","",F962&amp;G962&amp;W962)</f>
        <v>20207RMB</v>
      </c>
    </row>
    <row r="963" spans="1:43" s="12" customFormat="1">
      <c r="A963" s="13" t="s">
        <v>35</v>
      </c>
      <c r="B963" s="179">
        <v>2020</v>
      </c>
      <c r="C963" s="179">
        <v>5</v>
      </c>
      <c r="D963" s="39" t="str">
        <f t="shared" si="177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179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180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178"/>
        <v>956702</v>
      </c>
      <c r="AA963" s="13">
        <v>1.095</v>
      </c>
      <c r="AB963" s="21">
        <f t="shared" si="176"/>
        <v>927069.63716814166</v>
      </c>
      <c r="AC963" s="185">
        <f t="shared" si="181"/>
        <v>97713.13975752212</v>
      </c>
      <c r="AD963" s="141">
        <v>0.10539999999999999</v>
      </c>
      <c r="AE963" s="186">
        <f t="shared" si="182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183"/>
        <v>35384300.169380538</v>
      </c>
      <c r="AJ963" s="19">
        <f t="shared" si="184"/>
        <v>5044538.8896988481</v>
      </c>
      <c r="AK963" s="20">
        <f t="shared" si="185"/>
        <v>0.14256432557804524</v>
      </c>
      <c r="AL963" s="17"/>
      <c r="AM963" s="17"/>
      <c r="AN963" s="17"/>
      <c r="AO963" s="17"/>
      <c r="AP963" s="28" t="str">
        <f t="shared" si="186"/>
        <v>20207</v>
      </c>
      <c r="AQ963" s="28" t="str">
        <f t="shared" si="187"/>
        <v>20207RMB</v>
      </c>
    </row>
    <row r="964" spans="1:43" s="12" customFormat="1">
      <c r="A964" s="13" t="s">
        <v>35</v>
      </c>
      <c r="B964" s="179">
        <v>2020</v>
      </c>
      <c r="C964" s="179">
        <v>7</v>
      </c>
      <c r="D964" s="39" t="str">
        <f t="shared" si="177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179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180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178"/>
        <v>7900000</v>
      </c>
      <c r="AA964" s="13">
        <v>7.3400000000000007E-2</v>
      </c>
      <c r="AB964" s="21">
        <f t="shared" si="176"/>
        <v>579860</v>
      </c>
      <c r="AC964" s="185">
        <f t="shared" si="181"/>
        <v>87152.957999999999</v>
      </c>
      <c r="AD964" s="141">
        <v>0.15029999999999999</v>
      </c>
      <c r="AE964" s="186">
        <f t="shared" si="182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183"/>
        <v>35384300.169380538</v>
      </c>
      <c r="AJ964" s="19">
        <f t="shared" si="184"/>
        <v>5044538.8896988481</v>
      </c>
      <c r="AK964" s="20">
        <f t="shared" si="185"/>
        <v>0.14256432557804524</v>
      </c>
      <c r="AL964" s="17"/>
      <c r="AM964" s="17"/>
      <c r="AN964" s="17"/>
      <c r="AO964" s="17"/>
      <c r="AP964" s="28" t="str">
        <f t="shared" si="186"/>
        <v>20207</v>
      </c>
      <c r="AQ964" s="28" t="str">
        <f t="shared" si="187"/>
        <v>20207JPY</v>
      </c>
    </row>
    <row r="965" spans="1:43" s="12" customFormat="1">
      <c r="A965" s="13" t="s">
        <v>35</v>
      </c>
      <c r="B965" s="179">
        <v>2020</v>
      </c>
      <c r="C965" s="179">
        <v>7</v>
      </c>
      <c r="D965" s="39" t="str">
        <f t="shared" si="177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179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180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178"/>
        <v>12663000</v>
      </c>
      <c r="AA965" s="13">
        <v>7.3400000000000007E-2</v>
      </c>
      <c r="AB965" s="21">
        <f t="shared" si="176"/>
        <v>929464.20000000007</v>
      </c>
      <c r="AC965" s="185">
        <f t="shared" si="181"/>
        <v>122503.38156000001</v>
      </c>
      <c r="AD965" s="141">
        <v>0.1318</v>
      </c>
      <c r="AE965" s="186">
        <f t="shared" si="182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183"/>
        <v>35384300.169380538</v>
      </c>
      <c r="AJ965" s="19">
        <f t="shared" si="184"/>
        <v>5044538.8896988481</v>
      </c>
      <c r="AK965" s="20">
        <f t="shared" si="185"/>
        <v>0.14256432557804524</v>
      </c>
      <c r="AL965" s="17"/>
      <c r="AM965" s="17"/>
      <c r="AN965" s="17"/>
      <c r="AO965" s="17"/>
      <c r="AP965" s="28" t="str">
        <f t="shared" si="186"/>
        <v>20207</v>
      </c>
      <c r="AQ965" s="28" t="str">
        <f t="shared" si="187"/>
        <v>20207JPY</v>
      </c>
    </row>
    <row r="966" spans="1:43" s="12" customFormat="1">
      <c r="A966" s="13" t="s">
        <v>35</v>
      </c>
      <c r="B966" s="179">
        <v>2020</v>
      </c>
      <c r="C966" s="179">
        <v>7</v>
      </c>
      <c r="D966" s="39" t="str">
        <f t="shared" si="177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179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180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178"/>
        <v>21400000</v>
      </c>
      <c r="AA966" s="13">
        <v>7.3400000000000007E-2</v>
      </c>
      <c r="AB966" s="21">
        <f t="shared" si="176"/>
        <v>1570760.0000000002</v>
      </c>
      <c r="AC966" s="185">
        <f t="shared" si="181"/>
        <v>171212.84000000003</v>
      </c>
      <c r="AD966" s="141">
        <v>0.109</v>
      </c>
      <c r="AE966" s="186">
        <f t="shared" si="182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183"/>
        <v>35384300.169380538</v>
      </c>
      <c r="AJ966" s="19">
        <f t="shared" si="184"/>
        <v>5044538.8896988481</v>
      </c>
      <c r="AK966" s="20">
        <f t="shared" si="185"/>
        <v>0.14256432557804524</v>
      </c>
      <c r="AL966" s="17"/>
      <c r="AM966" s="17"/>
      <c r="AN966" s="17"/>
      <c r="AO966" s="17"/>
      <c r="AP966" s="28" t="str">
        <f t="shared" si="186"/>
        <v>20207</v>
      </c>
      <c r="AQ966" s="28" t="str">
        <f t="shared" si="187"/>
        <v>20207JPY</v>
      </c>
    </row>
    <row r="967" spans="1:43" s="12" customFormat="1">
      <c r="A967" s="13" t="s">
        <v>35</v>
      </c>
      <c r="B967" s="179">
        <v>2020</v>
      </c>
      <c r="C967" s="179">
        <v>7</v>
      </c>
      <c r="D967" s="39" t="str">
        <f t="shared" si="177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179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180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178"/>
        <v>575200</v>
      </c>
      <c r="AA967" s="13">
        <v>1.095</v>
      </c>
      <c r="AB967" s="21">
        <f t="shared" si="176"/>
        <v>557384.07079646026</v>
      </c>
      <c r="AC967" s="185">
        <f t="shared" si="181"/>
        <v>90296.219469026561</v>
      </c>
      <c r="AD967" s="141">
        <v>0.16200000000000001</v>
      </c>
      <c r="AE967" s="186">
        <f t="shared" si="182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183"/>
        <v>35384300.169380538</v>
      </c>
      <c r="AJ967" s="19">
        <f t="shared" si="184"/>
        <v>5044538.8896988481</v>
      </c>
      <c r="AK967" s="20">
        <f t="shared" si="185"/>
        <v>0.14256432557804524</v>
      </c>
      <c r="AL967" s="17"/>
      <c r="AM967" s="17"/>
      <c r="AN967" s="17"/>
      <c r="AO967" s="17"/>
      <c r="AP967" s="28" t="str">
        <f t="shared" si="186"/>
        <v>20207</v>
      </c>
      <c r="AQ967" s="28" t="str">
        <f t="shared" si="187"/>
        <v>20207RMB</v>
      </c>
    </row>
    <row r="968" spans="1:43" s="12" customFormat="1">
      <c r="A968" s="13" t="s">
        <v>34</v>
      </c>
      <c r="B968" s="179">
        <v>2020</v>
      </c>
      <c r="C968" s="179">
        <v>2</v>
      </c>
      <c r="D968" s="39" t="str">
        <f t="shared" si="177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179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180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178"/>
        <v>610000</v>
      </c>
      <c r="AA968" s="13">
        <v>1.089</v>
      </c>
      <c r="AB968" s="21">
        <f t="shared" si="176"/>
        <v>587867.25663716823</v>
      </c>
      <c r="AC968" s="185">
        <f t="shared" si="181"/>
        <v>72425.24601769913</v>
      </c>
      <c r="AD968" s="141">
        <v>0.1232</v>
      </c>
      <c r="AE968" s="186">
        <f t="shared" si="182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183"/>
        <v>29183109.055752221</v>
      </c>
      <c r="AJ968" s="19">
        <f t="shared" si="184"/>
        <v>3741266.5648721238</v>
      </c>
      <c r="AK968" s="20">
        <f t="shared" si="185"/>
        <v>0.12819972531798118</v>
      </c>
      <c r="AL968" s="17"/>
      <c r="AM968" s="17"/>
      <c r="AN968" s="17"/>
      <c r="AO968" s="17"/>
      <c r="AP968" s="28" t="str">
        <f t="shared" si="186"/>
        <v>20206</v>
      </c>
      <c r="AQ968" s="28" t="str">
        <f t="shared" si="187"/>
        <v>20206RMB</v>
      </c>
    </row>
    <row r="969" spans="1:43" s="12" customFormat="1">
      <c r="A969" s="13" t="s">
        <v>34</v>
      </c>
      <c r="B969" s="179">
        <v>2020</v>
      </c>
      <c r="C969" s="179">
        <v>3</v>
      </c>
      <c r="D969" s="39" t="str">
        <f t="shared" si="177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179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180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178"/>
        <v>600000</v>
      </c>
      <c r="AA969" s="13">
        <v>1.089</v>
      </c>
      <c r="AB969" s="21">
        <f t="shared" si="176"/>
        <v>578230.08849557524</v>
      </c>
      <c r="AC969" s="185">
        <f t="shared" si="181"/>
        <v>96390.95575221238</v>
      </c>
      <c r="AD969" s="141">
        <v>0.16669999999999999</v>
      </c>
      <c r="AE969" s="186">
        <f t="shared" si="182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183"/>
        <v>29183109.055752221</v>
      </c>
      <c r="AJ969" s="19">
        <f t="shared" si="184"/>
        <v>3741266.5648721238</v>
      </c>
      <c r="AK969" s="20">
        <f t="shared" si="185"/>
        <v>0.12819972531798118</v>
      </c>
      <c r="AL969" s="17"/>
      <c r="AM969" s="17"/>
      <c r="AN969" s="17"/>
      <c r="AO969" s="17"/>
      <c r="AP969" s="28" t="str">
        <f t="shared" si="186"/>
        <v>20206</v>
      </c>
      <c r="AQ969" s="28" t="str">
        <f t="shared" si="187"/>
        <v>20206RMB</v>
      </c>
    </row>
    <row r="970" spans="1:43" s="12" customFormat="1">
      <c r="A970" s="13" t="s">
        <v>34</v>
      </c>
      <c r="B970" s="179">
        <v>2020</v>
      </c>
      <c r="C970" s="179">
        <v>3</v>
      </c>
      <c r="D970" s="39" t="str">
        <f t="shared" si="177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179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180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178"/>
        <v>900000</v>
      </c>
      <c r="AA970" s="13">
        <v>1.089</v>
      </c>
      <c r="AB970" s="21">
        <f t="shared" ref="AB970:AB1033" si="188">IF(AND(R970&lt;&gt;"C66",R970&lt;&gt;""),Z970/Y970*AA970,"")</f>
        <v>867345.1327433628</v>
      </c>
      <c r="AC970" s="185">
        <f t="shared" si="181"/>
        <v>144586.43362831857</v>
      </c>
      <c r="AD970" s="141">
        <v>0.16669999999999999</v>
      </c>
      <c r="AE970" s="186">
        <f t="shared" si="182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183"/>
        <v>29183109.055752221</v>
      </c>
      <c r="AJ970" s="19">
        <f t="shared" si="184"/>
        <v>3741266.5648721238</v>
      </c>
      <c r="AK970" s="20">
        <f t="shared" si="185"/>
        <v>0.12819972531798118</v>
      </c>
      <c r="AL970" s="17"/>
      <c r="AM970" s="17"/>
      <c r="AN970" s="17"/>
      <c r="AO970" s="17"/>
      <c r="AP970" s="28" t="str">
        <f t="shared" si="186"/>
        <v>20206</v>
      </c>
      <c r="AQ970" s="28" t="str">
        <f t="shared" si="187"/>
        <v>20206RMB</v>
      </c>
    </row>
    <row r="971" spans="1:43" s="12" customFormat="1">
      <c r="A971" s="13" t="s">
        <v>34</v>
      </c>
      <c r="B971" s="179">
        <v>2020</v>
      </c>
      <c r="C971" s="179">
        <v>3</v>
      </c>
      <c r="D971" s="39" t="str">
        <f t="shared" si="177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179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180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178"/>
        <v>1217968</v>
      </c>
      <c r="AA971" s="13">
        <v>1.089</v>
      </c>
      <c r="AB971" s="21">
        <f t="shared" si="188"/>
        <v>1173776.2407079646</v>
      </c>
      <c r="AC971" s="185">
        <f t="shared" si="181"/>
        <v>189799.6181224779</v>
      </c>
      <c r="AD971" s="141">
        <v>0.16170000000000001</v>
      </c>
      <c r="AE971" s="186">
        <f t="shared" si="182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183"/>
        <v>29183109.055752221</v>
      </c>
      <c r="AJ971" s="19">
        <f t="shared" si="184"/>
        <v>3741266.5648721238</v>
      </c>
      <c r="AK971" s="20">
        <f t="shared" si="185"/>
        <v>0.12819972531798118</v>
      </c>
      <c r="AL971" s="17"/>
      <c r="AM971" s="17"/>
      <c r="AN971" s="17"/>
      <c r="AO971" s="17"/>
      <c r="AP971" s="28" t="str">
        <f t="shared" si="186"/>
        <v>20206</v>
      </c>
      <c r="AQ971" s="28" t="str">
        <f t="shared" si="187"/>
        <v>20206RMB</v>
      </c>
    </row>
    <row r="972" spans="1:43" s="12" customFormat="1">
      <c r="A972" s="13" t="s">
        <v>34</v>
      </c>
      <c r="B972" s="179">
        <v>2020</v>
      </c>
      <c r="C972" s="179">
        <v>3</v>
      </c>
      <c r="D972" s="39" t="str">
        <f t="shared" si="177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179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180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178"/>
        <v>879563</v>
      </c>
      <c r="AA972" s="13">
        <v>1.089</v>
      </c>
      <c r="AB972" s="21">
        <f t="shared" si="188"/>
        <v>847649.6522123894</v>
      </c>
      <c r="AC972" s="185">
        <f t="shared" si="181"/>
        <v>137064.94876274338</v>
      </c>
      <c r="AD972" s="141">
        <v>0.16170000000000001</v>
      </c>
      <c r="AE972" s="186">
        <f t="shared" si="182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183"/>
        <v>29183109.055752221</v>
      </c>
      <c r="AJ972" s="19">
        <f t="shared" si="184"/>
        <v>3741266.5648721238</v>
      </c>
      <c r="AK972" s="20">
        <f t="shared" si="185"/>
        <v>0.12819972531798118</v>
      </c>
      <c r="AL972" s="17"/>
      <c r="AM972" s="17"/>
      <c r="AN972" s="17"/>
      <c r="AO972" s="17"/>
      <c r="AP972" s="28" t="str">
        <f t="shared" si="186"/>
        <v>20206</v>
      </c>
      <c r="AQ972" s="28" t="str">
        <f t="shared" si="187"/>
        <v>20206RMB</v>
      </c>
    </row>
    <row r="973" spans="1:43" s="12" customFormat="1">
      <c r="A973" s="13" t="s">
        <v>35</v>
      </c>
      <c r="B973" s="179">
        <v>2020</v>
      </c>
      <c r="C973" s="179">
        <v>4</v>
      </c>
      <c r="D973" s="39" t="str">
        <f t="shared" si="177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179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180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178"/>
        <v>15800000</v>
      </c>
      <c r="AA973" s="13">
        <v>7.3400000000000007E-2</v>
      </c>
      <c r="AB973" s="21">
        <f t="shared" si="188"/>
        <v>1159720</v>
      </c>
      <c r="AC973" s="185">
        <f t="shared" si="181"/>
        <v>106346.32400000001</v>
      </c>
      <c r="AD973" s="141">
        <v>9.1700000000000004E-2</v>
      </c>
      <c r="AE973" s="186">
        <f t="shared" si="182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183"/>
        <v>29183109.055752221</v>
      </c>
      <c r="AJ973" s="19">
        <f t="shared" si="184"/>
        <v>3741266.5648721238</v>
      </c>
      <c r="AK973" s="20">
        <f t="shared" si="185"/>
        <v>0.12819972531798118</v>
      </c>
      <c r="AL973" s="17"/>
      <c r="AM973" s="17"/>
      <c r="AN973" s="17"/>
      <c r="AO973" s="17"/>
      <c r="AP973" s="28" t="str">
        <f t="shared" si="186"/>
        <v>20206</v>
      </c>
      <c r="AQ973" s="28" t="str">
        <f t="shared" si="187"/>
        <v>20206JPY</v>
      </c>
    </row>
    <row r="974" spans="1:43" s="12" customFormat="1">
      <c r="A974" s="13" t="s">
        <v>35</v>
      </c>
      <c r="B974" s="179">
        <v>2020</v>
      </c>
      <c r="C974" s="179">
        <v>4</v>
      </c>
      <c r="D974" s="39" t="str">
        <f t="shared" si="177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179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180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178"/>
        <v>643012</v>
      </c>
      <c r="AA974" s="13">
        <v>1.089</v>
      </c>
      <c r="AB974" s="21">
        <f t="shared" si="188"/>
        <v>619681.47610619478</v>
      </c>
      <c r="AC974" s="185">
        <f t="shared" si="181"/>
        <v>89172.164411681428</v>
      </c>
      <c r="AD974" s="141">
        <v>0.1439</v>
      </c>
      <c r="AE974" s="186">
        <f t="shared" si="182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183"/>
        <v>29183109.055752221</v>
      </c>
      <c r="AJ974" s="19">
        <f t="shared" si="184"/>
        <v>3741266.5648721238</v>
      </c>
      <c r="AK974" s="20">
        <f t="shared" si="185"/>
        <v>0.12819972531798118</v>
      </c>
      <c r="AL974" s="17"/>
      <c r="AM974" s="17"/>
      <c r="AN974" s="17"/>
      <c r="AO974" s="17"/>
      <c r="AP974" s="28" t="str">
        <f t="shared" si="186"/>
        <v>20206</v>
      </c>
      <c r="AQ974" s="28" t="str">
        <f t="shared" si="187"/>
        <v>20206RMB</v>
      </c>
    </row>
    <row r="975" spans="1:43" s="12" customFormat="1">
      <c r="A975" s="13" t="s">
        <v>35</v>
      </c>
      <c r="B975" s="179">
        <v>2020</v>
      </c>
      <c r="C975" s="179">
        <v>4</v>
      </c>
      <c r="D975" s="39" t="str">
        <f t="shared" si="177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179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180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178"/>
        <v>1158250</v>
      </c>
      <c r="AA975" s="13">
        <v>1.089</v>
      </c>
      <c r="AB975" s="21">
        <f t="shared" si="188"/>
        <v>1116225</v>
      </c>
      <c r="AC975" s="185">
        <f t="shared" si="181"/>
        <v>261308.27249999999</v>
      </c>
      <c r="AD975" s="141">
        <v>0.2341</v>
      </c>
      <c r="AE975" s="186">
        <f t="shared" si="182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183"/>
        <v>29183109.055752221</v>
      </c>
      <c r="AJ975" s="19">
        <f t="shared" si="184"/>
        <v>3741266.5648721238</v>
      </c>
      <c r="AK975" s="20">
        <f t="shared" si="185"/>
        <v>0.12819972531798118</v>
      </c>
      <c r="AL975" s="17"/>
      <c r="AM975" s="17"/>
      <c r="AN975" s="17"/>
      <c r="AO975" s="17"/>
      <c r="AP975" s="28" t="str">
        <f t="shared" si="186"/>
        <v>20206</v>
      </c>
      <c r="AQ975" s="28" t="str">
        <f t="shared" si="187"/>
        <v>20206RMB</v>
      </c>
    </row>
    <row r="976" spans="1:43" s="12" customFormat="1">
      <c r="A976" s="13" t="s">
        <v>35</v>
      </c>
      <c r="B976" s="179">
        <v>2020</v>
      </c>
      <c r="C976" s="179">
        <v>4</v>
      </c>
      <c r="D976" s="39" t="str">
        <f t="shared" si="177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179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180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178"/>
        <v>1158250</v>
      </c>
      <c r="AA976" s="13">
        <v>1.089</v>
      </c>
      <c r="AB976" s="21">
        <f t="shared" si="188"/>
        <v>1116225</v>
      </c>
      <c r="AC976" s="185">
        <f t="shared" si="181"/>
        <v>261308.27249999999</v>
      </c>
      <c r="AD976" s="141">
        <v>0.2341</v>
      </c>
      <c r="AE976" s="186">
        <f t="shared" si="182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183"/>
        <v>29183109.055752221</v>
      </c>
      <c r="AJ976" s="19">
        <f t="shared" si="184"/>
        <v>3741266.5648721238</v>
      </c>
      <c r="AK976" s="20">
        <f t="shared" si="185"/>
        <v>0.12819972531798118</v>
      </c>
      <c r="AL976" s="17"/>
      <c r="AM976" s="17"/>
      <c r="AN976" s="17"/>
      <c r="AO976" s="17"/>
      <c r="AP976" s="28" t="str">
        <f t="shared" si="186"/>
        <v>20206</v>
      </c>
      <c r="AQ976" s="28" t="str">
        <f t="shared" si="187"/>
        <v>20206RMB</v>
      </c>
    </row>
    <row r="977" spans="1:43" s="12" customFormat="1">
      <c r="A977" s="13" t="s">
        <v>35</v>
      </c>
      <c r="B977" s="179">
        <v>2020</v>
      </c>
      <c r="C977" s="179">
        <v>4</v>
      </c>
      <c r="D977" s="39" t="str">
        <f t="shared" si="177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179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180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178"/>
        <v>1158250</v>
      </c>
      <c r="AA977" s="13">
        <v>1.089</v>
      </c>
      <c r="AB977" s="21">
        <f t="shared" si="188"/>
        <v>1116225</v>
      </c>
      <c r="AC977" s="185">
        <f t="shared" si="181"/>
        <v>261308.27249999999</v>
      </c>
      <c r="AD977" s="141">
        <v>0.2341</v>
      </c>
      <c r="AE977" s="186">
        <f t="shared" si="182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183"/>
        <v>29183109.055752221</v>
      </c>
      <c r="AJ977" s="19">
        <f t="shared" si="184"/>
        <v>3741266.5648721238</v>
      </c>
      <c r="AK977" s="20">
        <f t="shared" si="185"/>
        <v>0.12819972531798118</v>
      </c>
      <c r="AL977" s="17"/>
      <c r="AM977" s="17"/>
      <c r="AN977" s="17"/>
      <c r="AO977" s="17"/>
      <c r="AP977" s="28" t="str">
        <f t="shared" si="186"/>
        <v>20206</v>
      </c>
      <c r="AQ977" s="28" t="str">
        <f t="shared" si="187"/>
        <v>20206RMB</v>
      </c>
    </row>
    <row r="978" spans="1:43" s="12" customFormat="1">
      <c r="A978" s="13" t="s">
        <v>35</v>
      </c>
      <c r="B978" s="179">
        <v>2020</v>
      </c>
      <c r="C978" s="179">
        <v>4</v>
      </c>
      <c r="D978" s="39" t="str">
        <f t="shared" si="177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179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180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178"/>
        <v>824500</v>
      </c>
      <c r="AA978" s="13">
        <v>1.089</v>
      </c>
      <c r="AB978" s="21">
        <f t="shared" si="188"/>
        <v>794584.51327433635</v>
      </c>
      <c r="AC978" s="185">
        <f t="shared" si="181"/>
        <v>116724.46500000001</v>
      </c>
      <c r="AD978" s="141">
        <v>0.1469</v>
      </c>
      <c r="AE978" s="186">
        <f t="shared" si="182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183"/>
        <v>29183109.055752221</v>
      </c>
      <c r="AJ978" s="19">
        <f t="shared" si="184"/>
        <v>3741266.5648721238</v>
      </c>
      <c r="AK978" s="20">
        <f t="shared" si="185"/>
        <v>0.12819972531798118</v>
      </c>
      <c r="AL978" s="17"/>
      <c r="AM978" s="17"/>
      <c r="AN978" s="17"/>
      <c r="AO978" s="17"/>
      <c r="AP978" s="28" t="str">
        <f t="shared" si="186"/>
        <v>20206</v>
      </c>
      <c r="AQ978" s="28" t="str">
        <f t="shared" si="187"/>
        <v>20206RMB</v>
      </c>
    </row>
    <row r="979" spans="1:43" s="12" customFormat="1">
      <c r="A979" s="13" t="s">
        <v>35</v>
      </c>
      <c r="B979" s="179">
        <v>2020</v>
      </c>
      <c r="C979" s="179">
        <v>4</v>
      </c>
      <c r="D979" s="39" t="str">
        <f t="shared" si="177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179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180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178"/>
        <v>11000000</v>
      </c>
      <c r="AA979" s="13">
        <v>7.3400000000000007E-2</v>
      </c>
      <c r="AB979" s="21">
        <f t="shared" si="188"/>
        <v>807400.00000000012</v>
      </c>
      <c r="AC979" s="185">
        <f t="shared" si="181"/>
        <v>88814.000000000015</v>
      </c>
      <c r="AD979" s="141">
        <v>0.11</v>
      </c>
      <c r="AE979" s="186">
        <f t="shared" si="182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183"/>
        <v>29183109.055752221</v>
      </c>
      <c r="AJ979" s="19">
        <f t="shared" si="184"/>
        <v>3741266.5648721238</v>
      </c>
      <c r="AK979" s="20">
        <f t="shared" si="185"/>
        <v>0.12819972531798118</v>
      </c>
      <c r="AL979" s="17"/>
      <c r="AM979" s="17"/>
      <c r="AN979" s="17"/>
      <c r="AO979" s="17"/>
      <c r="AP979" s="28" t="str">
        <f t="shared" si="186"/>
        <v>20206</v>
      </c>
      <c r="AQ979" s="28" t="str">
        <f t="shared" si="187"/>
        <v>20206JPY</v>
      </c>
    </row>
    <row r="980" spans="1:43" s="12" customFormat="1">
      <c r="A980" s="13" t="s">
        <v>34</v>
      </c>
      <c r="B980" s="179">
        <v>2020</v>
      </c>
      <c r="C980" s="179">
        <v>1</v>
      </c>
      <c r="D980" s="39" t="str">
        <f t="shared" si="177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179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180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178"/>
        <v>1400000</v>
      </c>
      <c r="AA980" s="13">
        <v>1.089</v>
      </c>
      <c r="AB980" s="21">
        <f t="shared" si="188"/>
        <v>1349203.5398230089</v>
      </c>
      <c r="AC980" s="185">
        <f t="shared" si="181"/>
        <v>61658.601769911504</v>
      </c>
      <c r="AD980" s="141">
        <v>4.5699999999999998E-2</v>
      </c>
      <c r="AE980" s="186">
        <f t="shared" si="182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183"/>
        <v>29183109.055752221</v>
      </c>
      <c r="AJ980" s="19">
        <f t="shared" si="184"/>
        <v>3741266.5648721238</v>
      </c>
      <c r="AK980" s="20">
        <f t="shared" si="185"/>
        <v>0.12819972531798118</v>
      </c>
      <c r="AL980" s="17"/>
      <c r="AM980" s="17"/>
      <c r="AN980" s="17"/>
      <c r="AO980" s="17"/>
      <c r="AP980" s="28" t="str">
        <f t="shared" si="186"/>
        <v>20206</v>
      </c>
      <c r="AQ980" s="28" t="str">
        <f t="shared" si="187"/>
        <v>20206RMB</v>
      </c>
    </row>
    <row r="981" spans="1:43" s="12" customFormat="1">
      <c r="A981" s="13" t="s">
        <v>35</v>
      </c>
      <c r="B981" s="179">
        <v>2020</v>
      </c>
      <c r="C981" s="179">
        <v>4</v>
      </c>
      <c r="D981" s="39" t="str">
        <f t="shared" si="177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179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180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178"/>
        <v>1000000</v>
      </c>
      <c r="AA981" s="13">
        <v>1.089</v>
      </c>
      <c r="AB981" s="21">
        <f t="shared" si="188"/>
        <v>963716.81415929215</v>
      </c>
      <c r="AC981" s="185">
        <f t="shared" si="181"/>
        <v>80759.469026548686</v>
      </c>
      <c r="AD981" s="141">
        <v>8.3799999999999999E-2</v>
      </c>
      <c r="AE981" s="186">
        <f t="shared" si="182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183"/>
        <v>29183109.055752221</v>
      </c>
      <c r="AJ981" s="19">
        <f t="shared" si="184"/>
        <v>3741266.5648721238</v>
      </c>
      <c r="AK981" s="20">
        <f t="shared" si="185"/>
        <v>0.12819972531798118</v>
      </c>
      <c r="AL981" s="17"/>
      <c r="AM981" s="17"/>
      <c r="AN981" s="17"/>
      <c r="AO981" s="17"/>
      <c r="AP981" s="28" t="str">
        <f t="shared" si="186"/>
        <v>20206</v>
      </c>
      <c r="AQ981" s="28" t="str">
        <f t="shared" si="187"/>
        <v>20206RMB</v>
      </c>
    </row>
    <row r="982" spans="1:43" s="12" customFormat="1">
      <c r="A982" s="13" t="s">
        <v>35</v>
      </c>
      <c r="B982" s="179">
        <v>2020</v>
      </c>
      <c r="C982" s="179">
        <v>4</v>
      </c>
      <c r="D982" s="39" t="str">
        <f t="shared" si="177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179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180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178"/>
        <v>899000</v>
      </c>
      <c r="AA982" s="13">
        <v>1.089</v>
      </c>
      <c r="AB982" s="21">
        <f t="shared" si="188"/>
        <v>866381.41592920362</v>
      </c>
      <c r="AC982" s="185">
        <f t="shared" si="181"/>
        <v>72602.762654867256</v>
      </c>
      <c r="AD982" s="141">
        <v>8.3799999999999999E-2</v>
      </c>
      <c r="AE982" s="186">
        <f t="shared" si="182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183"/>
        <v>29183109.055752221</v>
      </c>
      <c r="AJ982" s="19">
        <f t="shared" si="184"/>
        <v>3741266.5648721238</v>
      </c>
      <c r="AK982" s="20">
        <f t="shared" si="185"/>
        <v>0.12819972531798118</v>
      </c>
      <c r="AL982" s="17"/>
      <c r="AM982" s="17"/>
      <c r="AN982" s="17"/>
      <c r="AO982" s="17"/>
      <c r="AP982" s="28" t="str">
        <f t="shared" si="186"/>
        <v>20206</v>
      </c>
      <c r="AQ982" s="28" t="str">
        <f t="shared" si="187"/>
        <v>20206RMB</v>
      </c>
    </row>
    <row r="983" spans="1:43" s="12" customFormat="1">
      <c r="A983" s="13" t="s">
        <v>35</v>
      </c>
      <c r="B983" s="179">
        <v>2020</v>
      </c>
      <c r="C983" s="179">
        <v>5</v>
      </c>
      <c r="D983" s="39" t="str">
        <f t="shared" si="177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179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180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178"/>
        <v>1045000</v>
      </c>
      <c r="AA983" s="13">
        <v>1.089</v>
      </c>
      <c r="AB983" s="21">
        <f t="shared" si="188"/>
        <v>1007084.0707964603</v>
      </c>
      <c r="AC983" s="185">
        <f t="shared" si="181"/>
        <v>145221.52300884956</v>
      </c>
      <c r="AD983" s="141">
        <v>0.14419999999999999</v>
      </c>
      <c r="AE983" s="186">
        <f t="shared" si="182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183"/>
        <v>29183109.055752221</v>
      </c>
      <c r="AJ983" s="19">
        <f t="shared" si="184"/>
        <v>3741266.5648721238</v>
      </c>
      <c r="AK983" s="20">
        <f t="shared" si="185"/>
        <v>0.12819972531798118</v>
      </c>
      <c r="AL983" s="17"/>
      <c r="AM983" s="17"/>
      <c r="AN983" s="17"/>
      <c r="AO983" s="17"/>
      <c r="AP983" s="28" t="str">
        <f t="shared" si="186"/>
        <v>20206</v>
      </c>
      <c r="AQ983" s="28" t="str">
        <f t="shared" si="187"/>
        <v>20206RMB</v>
      </c>
    </row>
    <row r="984" spans="1:43" s="12" customFormat="1">
      <c r="A984" s="13" t="s">
        <v>35</v>
      </c>
      <c r="B984" s="179">
        <v>2020</v>
      </c>
      <c r="C984" s="179">
        <v>5</v>
      </c>
      <c r="D984" s="39" t="str">
        <f t="shared" si="177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179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180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178"/>
        <v>1045000</v>
      </c>
      <c r="AA984" s="13">
        <v>1.089</v>
      </c>
      <c r="AB984" s="21">
        <f t="shared" si="188"/>
        <v>1007084.0707964603</v>
      </c>
      <c r="AC984" s="185">
        <f t="shared" si="181"/>
        <v>145221.52300884956</v>
      </c>
      <c r="AD984" s="141">
        <v>0.14419999999999999</v>
      </c>
      <c r="AE984" s="186">
        <f t="shared" si="182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183"/>
        <v>29183109.055752221</v>
      </c>
      <c r="AJ984" s="19">
        <f t="shared" si="184"/>
        <v>3741266.5648721238</v>
      </c>
      <c r="AK984" s="20">
        <f t="shared" si="185"/>
        <v>0.12819972531798118</v>
      </c>
      <c r="AL984" s="17"/>
      <c r="AM984" s="17"/>
      <c r="AN984" s="17"/>
      <c r="AO984" s="17"/>
      <c r="AP984" s="28" t="str">
        <f t="shared" si="186"/>
        <v>20206</v>
      </c>
      <c r="AQ984" s="28" t="str">
        <f t="shared" si="187"/>
        <v>20206RMB</v>
      </c>
    </row>
    <row r="985" spans="1:43" s="12" customFormat="1">
      <c r="A985" s="13" t="s">
        <v>35</v>
      </c>
      <c r="B985" s="179">
        <v>2020</v>
      </c>
      <c r="C985" s="179">
        <v>5</v>
      </c>
      <c r="D985" s="39" t="str">
        <f t="shared" si="177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179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180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178"/>
        <v>780000</v>
      </c>
      <c r="AA985" s="13">
        <v>1.089</v>
      </c>
      <c r="AB985" s="21">
        <f t="shared" si="188"/>
        <v>751699.11504424782</v>
      </c>
      <c r="AC985" s="185">
        <f t="shared" si="181"/>
        <v>92158.311504424782</v>
      </c>
      <c r="AD985" s="141">
        <v>0.1226</v>
      </c>
      <c r="AE985" s="186">
        <f t="shared" si="182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183"/>
        <v>29183109.055752221</v>
      </c>
      <c r="AJ985" s="19">
        <f t="shared" si="184"/>
        <v>3741266.5648721238</v>
      </c>
      <c r="AK985" s="20">
        <f t="shared" si="185"/>
        <v>0.12819972531798118</v>
      </c>
      <c r="AL985" s="17"/>
      <c r="AM985" s="17"/>
      <c r="AN985" s="17"/>
      <c r="AO985" s="17"/>
      <c r="AP985" s="28" t="str">
        <f t="shared" si="186"/>
        <v>20206</v>
      </c>
      <c r="AQ985" s="28" t="str">
        <f t="shared" si="187"/>
        <v>20206RMB</v>
      </c>
    </row>
    <row r="986" spans="1:43" s="12" customFormat="1">
      <c r="A986" s="13" t="s">
        <v>35</v>
      </c>
      <c r="B986" s="179">
        <v>2020</v>
      </c>
      <c r="C986" s="179">
        <v>5</v>
      </c>
      <c r="D986" s="39" t="str">
        <f t="shared" si="177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179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180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178"/>
        <v>10300000</v>
      </c>
      <c r="AA986" s="13">
        <v>7.3400000000000007E-2</v>
      </c>
      <c r="AB986" s="21">
        <f t="shared" si="188"/>
        <v>756020.00000000012</v>
      </c>
      <c r="AC986" s="185">
        <f t="shared" si="181"/>
        <v>63959.292000000009</v>
      </c>
      <c r="AD986" s="141">
        <v>8.4599999999999995E-2</v>
      </c>
      <c r="AE986" s="186">
        <f t="shared" si="182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183"/>
        <v>29183109.055752221</v>
      </c>
      <c r="AJ986" s="19">
        <f t="shared" si="184"/>
        <v>3741266.5648721238</v>
      </c>
      <c r="AK986" s="20">
        <f t="shared" si="185"/>
        <v>0.12819972531798118</v>
      </c>
      <c r="AL986" s="17"/>
      <c r="AM986" s="17"/>
      <c r="AN986" s="17"/>
      <c r="AO986" s="17"/>
      <c r="AP986" s="28" t="str">
        <f t="shared" si="186"/>
        <v>20206</v>
      </c>
      <c r="AQ986" s="28" t="str">
        <f t="shared" si="187"/>
        <v>20206JPY</v>
      </c>
    </row>
    <row r="987" spans="1:43" s="12" customFormat="1">
      <c r="A987" s="13" t="s">
        <v>35</v>
      </c>
      <c r="B987" s="179">
        <v>2020</v>
      </c>
      <c r="C987" s="179">
        <v>5</v>
      </c>
      <c r="D987" s="39" t="str">
        <f t="shared" si="177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179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180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178"/>
        <v>10300000</v>
      </c>
      <c r="AA987" s="13">
        <v>7.3400000000000007E-2</v>
      </c>
      <c r="AB987" s="21">
        <f t="shared" si="188"/>
        <v>756020.00000000012</v>
      </c>
      <c r="AC987" s="185">
        <f t="shared" si="181"/>
        <v>63959.292000000009</v>
      </c>
      <c r="AD987" s="141">
        <v>8.4599999999999995E-2</v>
      </c>
      <c r="AE987" s="186">
        <f t="shared" si="182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183"/>
        <v>29183109.055752221</v>
      </c>
      <c r="AJ987" s="19">
        <f t="shared" si="184"/>
        <v>3741266.5648721238</v>
      </c>
      <c r="AK987" s="20">
        <f t="shared" si="185"/>
        <v>0.12819972531798118</v>
      </c>
      <c r="AL987" s="17"/>
      <c r="AM987" s="17"/>
      <c r="AN987" s="17"/>
      <c r="AO987" s="17"/>
      <c r="AP987" s="28" t="str">
        <f t="shared" si="186"/>
        <v>20206</v>
      </c>
      <c r="AQ987" s="28" t="str">
        <f t="shared" si="187"/>
        <v>20206JPY</v>
      </c>
    </row>
    <row r="988" spans="1:43" s="12" customFormat="1">
      <c r="A988" s="13" t="s">
        <v>35</v>
      </c>
      <c r="B988" s="179">
        <v>2020</v>
      </c>
      <c r="C988" s="179">
        <v>5</v>
      </c>
      <c r="D988" s="39" t="str">
        <f t="shared" si="177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179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180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178"/>
        <v>10300000</v>
      </c>
      <c r="AA988" s="13">
        <v>7.3400000000000007E-2</v>
      </c>
      <c r="AB988" s="21">
        <f t="shared" si="188"/>
        <v>756020.00000000012</v>
      </c>
      <c r="AC988" s="185">
        <f t="shared" si="181"/>
        <v>63959.292000000009</v>
      </c>
      <c r="AD988" s="141">
        <v>8.4599999999999995E-2</v>
      </c>
      <c r="AE988" s="186">
        <f t="shared" si="182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183"/>
        <v>29183109.055752221</v>
      </c>
      <c r="AJ988" s="19">
        <f t="shared" si="184"/>
        <v>3741266.5648721238</v>
      </c>
      <c r="AK988" s="20">
        <f t="shared" si="185"/>
        <v>0.12819972531798118</v>
      </c>
      <c r="AL988" s="17"/>
      <c r="AM988" s="17"/>
      <c r="AN988" s="17"/>
      <c r="AO988" s="17"/>
      <c r="AP988" s="28" t="str">
        <f t="shared" si="186"/>
        <v>20206</v>
      </c>
      <c r="AQ988" s="28" t="str">
        <f t="shared" si="187"/>
        <v>20206JPY</v>
      </c>
    </row>
    <row r="989" spans="1:43" s="12" customFormat="1">
      <c r="A989" s="13" t="s">
        <v>35</v>
      </c>
      <c r="B989" s="179">
        <v>2020</v>
      </c>
      <c r="C989" s="179">
        <v>5</v>
      </c>
      <c r="D989" s="39" t="str">
        <f t="shared" si="177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179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180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178"/>
        <v>570000</v>
      </c>
      <c r="AA989" s="13">
        <v>1.089</v>
      </c>
      <c r="AB989" s="21">
        <f t="shared" si="188"/>
        <v>549318.5840707965</v>
      </c>
      <c r="AC989" s="185">
        <f t="shared" si="181"/>
        <v>69873.323893805325</v>
      </c>
      <c r="AD989" s="141">
        <v>0.12720000000000001</v>
      </c>
      <c r="AE989" s="186">
        <f t="shared" si="182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183"/>
        <v>29183109.055752221</v>
      </c>
      <c r="AJ989" s="19">
        <f t="shared" si="184"/>
        <v>3741266.5648721238</v>
      </c>
      <c r="AK989" s="20">
        <f t="shared" si="185"/>
        <v>0.12819972531798118</v>
      </c>
      <c r="AL989" s="17"/>
      <c r="AM989" s="17"/>
      <c r="AN989" s="17"/>
      <c r="AO989" s="17"/>
      <c r="AP989" s="28" t="str">
        <f t="shared" si="186"/>
        <v>20206</v>
      </c>
      <c r="AQ989" s="28" t="str">
        <f t="shared" si="187"/>
        <v>20206RMB</v>
      </c>
    </row>
    <row r="990" spans="1:43" s="12" customFormat="1">
      <c r="A990" s="13" t="s">
        <v>35</v>
      </c>
      <c r="B990" s="179">
        <v>2020</v>
      </c>
      <c r="C990" s="179">
        <v>6</v>
      </c>
      <c r="D990" s="39" t="str">
        <f t="shared" si="177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179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180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178"/>
        <v>745000</v>
      </c>
      <c r="AA990" s="13">
        <v>1.089</v>
      </c>
      <c r="AB990" s="21">
        <f t="shared" si="188"/>
        <v>717969.0265486727</v>
      </c>
      <c r="AC990" s="185">
        <f t="shared" si="181"/>
        <v>75817.529203539831</v>
      </c>
      <c r="AD990" s="141">
        <v>0.1056</v>
      </c>
      <c r="AE990" s="186">
        <f t="shared" si="182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183"/>
        <v>29183109.055752221</v>
      </c>
      <c r="AJ990" s="19">
        <f t="shared" si="184"/>
        <v>3741266.5648721238</v>
      </c>
      <c r="AK990" s="20">
        <f t="shared" si="185"/>
        <v>0.12819972531798118</v>
      </c>
      <c r="AL990" s="17"/>
      <c r="AM990" s="17"/>
      <c r="AN990" s="17"/>
      <c r="AO990" s="17"/>
      <c r="AP990" s="28" t="str">
        <f t="shared" si="186"/>
        <v>20206</v>
      </c>
      <c r="AQ990" s="28" t="str">
        <f t="shared" si="187"/>
        <v>20206RMB</v>
      </c>
    </row>
    <row r="991" spans="1:43" s="12" customFormat="1">
      <c r="A991" s="13" t="s">
        <v>35</v>
      </c>
      <c r="B991" s="179">
        <v>2020</v>
      </c>
      <c r="C991" s="179">
        <v>6</v>
      </c>
      <c r="D991" s="39" t="str">
        <f t="shared" si="177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179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180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178"/>
        <v>745000</v>
      </c>
      <c r="AA991" s="13">
        <v>1.089</v>
      </c>
      <c r="AB991" s="21">
        <f t="shared" si="188"/>
        <v>717969.0265486727</v>
      </c>
      <c r="AC991" s="185">
        <f t="shared" si="181"/>
        <v>75817.529203539831</v>
      </c>
      <c r="AD991" s="141">
        <v>0.1056</v>
      </c>
      <c r="AE991" s="186">
        <f t="shared" si="182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183"/>
        <v>29183109.055752221</v>
      </c>
      <c r="AJ991" s="19">
        <f t="shared" si="184"/>
        <v>3741266.5648721238</v>
      </c>
      <c r="AK991" s="20">
        <f t="shared" si="185"/>
        <v>0.12819972531798118</v>
      </c>
      <c r="AL991" s="17"/>
      <c r="AM991" s="17"/>
      <c r="AN991" s="17"/>
      <c r="AO991" s="17"/>
      <c r="AP991" s="28" t="str">
        <f t="shared" si="186"/>
        <v>20206</v>
      </c>
      <c r="AQ991" s="28" t="str">
        <f t="shared" si="187"/>
        <v>20206RMB</v>
      </c>
    </row>
    <row r="992" spans="1:43" s="12" customFormat="1">
      <c r="A992" s="13" t="s">
        <v>35</v>
      </c>
      <c r="B992" s="179">
        <v>2020</v>
      </c>
      <c r="C992" s="179">
        <v>6</v>
      </c>
      <c r="D992" s="39" t="str">
        <f t="shared" si="177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179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180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178"/>
        <v>550000</v>
      </c>
      <c r="AA992" s="13">
        <v>1.089</v>
      </c>
      <c r="AB992" s="21">
        <f t="shared" si="188"/>
        <v>530044.24778761063</v>
      </c>
      <c r="AC992" s="185">
        <f t="shared" si="181"/>
        <v>43304.615044247788</v>
      </c>
      <c r="AD992" s="141">
        <v>8.1699999999999995E-2</v>
      </c>
      <c r="AE992" s="186">
        <f t="shared" si="182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183"/>
        <v>29183109.055752221</v>
      </c>
      <c r="AJ992" s="19">
        <f t="shared" si="184"/>
        <v>3741266.5648721238</v>
      </c>
      <c r="AK992" s="20">
        <f t="shared" si="185"/>
        <v>0.12819972531798118</v>
      </c>
      <c r="AL992" s="17"/>
      <c r="AM992" s="17"/>
      <c r="AN992" s="17"/>
      <c r="AO992" s="17"/>
      <c r="AP992" s="28" t="str">
        <f t="shared" si="186"/>
        <v>20206</v>
      </c>
      <c r="AQ992" s="28" t="str">
        <f t="shared" si="187"/>
        <v>20206RMB</v>
      </c>
    </row>
    <row r="993" spans="1:43" s="12" customFormat="1">
      <c r="A993" s="13" t="s">
        <v>35</v>
      </c>
      <c r="B993" s="179">
        <v>2020</v>
      </c>
      <c r="C993" s="179">
        <v>6</v>
      </c>
      <c r="D993" s="39" t="str">
        <f t="shared" si="177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179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180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178"/>
        <v>550000</v>
      </c>
      <c r="AA993" s="13">
        <v>1.089</v>
      </c>
      <c r="AB993" s="21">
        <f t="shared" si="188"/>
        <v>530044.24778761063</v>
      </c>
      <c r="AC993" s="185">
        <f t="shared" si="181"/>
        <v>43304.615044247788</v>
      </c>
      <c r="AD993" s="141">
        <v>8.1699999999999995E-2</v>
      </c>
      <c r="AE993" s="186">
        <f t="shared" si="182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183"/>
        <v>29183109.055752221</v>
      </c>
      <c r="AJ993" s="19">
        <f t="shared" si="184"/>
        <v>3741266.5648721238</v>
      </c>
      <c r="AK993" s="20">
        <f t="shared" si="185"/>
        <v>0.12819972531798118</v>
      </c>
      <c r="AL993" s="17"/>
      <c r="AM993" s="17"/>
      <c r="AN993" s="17"/>
      <c r="AO993" s="17"/>
      <c r="AP993" s="28" t="str">
        <f t="shared" si="186"/>
        <v>20206</v>
      </c>
      <c r="AQ993" s="28" t="str">
        <f t="shared" si="187"/>
        <v>20206RMB</v>
      </c>
    </row>
    <row r="994" spans="1:43" s="12" customFormat="1">
      <c r="A994" s="13" t="s">
        <v>35</v>
      </c>
      <c r="B994" s="179">
        <v>2020</v>
      </c>
      <c r="C994" s="179">
        <v>6</v>
      </c>
      <c r="D994" s="39" t="str">
        <f t="shared" ref="D994:D1057" si="189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179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180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190">IF(X994="","",X994*MAX(O994,N994))</f>
        <v>570000</v>
      </c>
      <c r="AA994" s="13">
        <v>1.089</v>
      </c>
      <c r="AB994" s="21">
        <f t="shared" si="188"/>
        <v>549318.5840707965</v>
      </c>
      <c r="AC994" s="185">
        <f t="shared" si="181"/>
        <v>66357.684955752222</v>
      </c>
      <c r="AD994" s="141">
        <v>0.1208</v>
      </c>
      <c r="AE994" s="186">
        <f t="shared" si="182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183"/>
        <v>29183109.055752221</v>
      </c>
      <c r="AJ994" s="19">
        <f t="shared" si="184"/>
        <v>3741266.5648721238</v>
      </c>
      <c r="AK994" s="20">
        <f t="shared" si="185"/>
        <v>0.12819972531798118</v>
      </c>
      <c r="AL994" s="17"/>
      <c r="AM994" s="17"/>
      <c r="AN994" s="17"/>
      <c r="AO994" s="17"/>
      <c r="AP994" s="28" t="str">
        <f t="shared" si="186"/>
        <v>20206</v>
      </c>
      <c r="AQ994" s="28" t="str">
        <f t="shared" si="187"/>
        <v>20206RMB</v>
      </c>
    </row>
    <row r="995" spans="1:43" s="12" customFormat="1">
      <c r="A995" s="13" t="s">
        <v>35</v>
      </c>
      <c r="B995" s="179">
        <v>2020</v>
      </c>
      <c r="C995" s="179">
        <v>6</v>
      </c>
      <c r="D995" s="39" t="str">
        <f t="shared" si="189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179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180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190"/>
        <v>7000000</v>
      </c>
      <c r="AA995" s="13">
        <v>7.3400000000000007E-2</v>
      </c>
      <c r="AB995" s="21">
        <f t="shared" si="188"/>
        <v>513800.00000000006</v>
      </c>
      <c r="AC995" s="185">
        <f t="shared" si="181"/>
        <v>84006.300000000017</v>
      </c>
      <c r="AD995" s="141">
        <v>0.16350000000000001</v>
      </c>
      <c r="AE995" s="186">
        <f t="shared" si="182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183"/>
        <v>29183109.055752221</v>
      </c>
      <c r="AJ995" s="19">
        <f t="shared" si="184"/>
        <v>3741266.5648721238</v>
      </c>
      <c r="AK995" s="20">
        <f t="shared" si="185"/>
        <v>0.12819972531798118</v>
      </c>
      <c r="AL995" s="17"/>
      <c r="AM995" s="17"/>
      <c r="AN995" s="17"/>
      <c r="AO995" s="17"/>
      <c r="AP995" s="28" t="str">
        <f t="shared" si="186"/>
        <v>20206</v>
      </c>
      <c r="AQ995" s="28" t="str">
        <f t="shared" si="187"/>
        <v>20206JPY</v>
      </c>
    </row>
    <row r="996" spans="1:43" s="12" customFormat="1" ht="26.4">
      <c r="A996" s="13" t="s">
        <v>35</v>
      </c>
      <c r="B996" s="179">
        <v>2020</v>
      </c>
      <c r="C996" s="179">
        <v>6</v>
      </c>
      <c r="D996" s="39" t="str">
        <f t="shared" si="189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179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180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190"/>
        <v>111434</v>
      </c>
      <c r="AA996" s="13">
        <v>1.089</v>
      </c>
      <c r="AB996" s="21">
        <f t="shared" si="188"/>
        <v>107390.81946902655</v>
      </c>
      <c r="AC996" s="185">
        <f t="shared" si="181"/>
        <v>12886.898336283186</v>
      </c>
      <c r="AD996" s="141">
        <v>0.12</v>
      </c>
      <c r="AE996" s="186">
        <f t="shared" si="182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183"/>
        <v>29183109.055752221</v>
      </c>
      <c r="AJ996" s="19">
        <f t="shared" si="184"/>
        <v>3741266.5648721238</v>
      </c>
      <c r="AK996" s="20">
        <f t="shared" si="185"/>
        <v>0.12819972531798118</v>
      </c>
      <c r="AL996" s="17"/>
      <c r="AM996" s="17"/>
      <c r="AN996" s="17"/>
      <c r="AO996" s="17"/>
      <c r="AP996" s="28" t="str">
        <f t="shared" si="186"/>
        <v>20206</v>
      </c>
      <c r="AQ996" s="28" t="str">
        <f t="shared" si="187"/>
        <v>20206RMB</v>
      </c>
    </row>
    <row r="997" spans="1:43" s="12" customFormat="1">
      <c r="A997" s="13" t="s">
        <v>35</v>
      </c>
      <c r="B997" s="179">
        <v>2020</v>
      </c>
      <c r="C997" s="179">
        <v>6</v>
      </c>
      <c r="D997" s="39" t="str">
        <f t="shared" si="189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179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180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190"/>
        <v>12000000</v>
      </c>
      <c r="AA997" s="13">
        <v>7.3400000000000007E-2</v>
      </c>
      <c r="AB997" s="21">
        <f t="shared" si="188"/>
        <v>880800.00000000012</v>
      </c>
      <c r="AC997" s="185">
        <f t="shared" si="181"/>
        <v>99530.400000000009</v>
      </c>
      <c r="AD997" s="141">
        <v>0.113</v>
      </c>
      <c r="AE997" s="186">
        <f t="shared" si="182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183"/>
        <v>29183109.055752221</v>
      </c>
      <c r="AJ997" s="19">
        <f t="shared" si="184"/>
        <v>3741266.5648721238</v>
      </c>
      <c r="AK997" s="20">
        <f t="shared" si="185"/>
        <v>0.12819972531798118</v>
      </c>
      <c r="AL997" s="17"/>
      <c r="AM997" s="17"/>
      <c r="AN997" s="17"/>
      <c r="AO997" s="17"/>
      <c r="AP997" s="28" t="str">
        <f t="shared" si="186"/>
        <v>20206</v>
      </c>
      <c r="AQ997" s="28" t="str">
        <f t="shared" si="187"/>
        <v>20206JPY</v>
      </c>
    </row>
    <row r="998" spans="1:43" s="12" customFormat="1">
      <c r="A998" s="13" t="s">
        <v>35</v>
      </c>
      <c r="B998" s="179">
        <v>2020</v>
      </c>
      <c r="C998" s="179">
        <v>6</v>
      </c>
      <c r="D998" s="39" t="str">
        <f t="shared" si="189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179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180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190"/>
        <v>8200000</v>
      </c>
      <c r="AA998" s="13">
        <v>7.3400000000000007E-2</v>
      </c>
      <c r="AB998" s="21">
        <f t="shared" si="188"/>
        <v>601880</v>
      </c>
      <c r="AC998" s="185">
        <f t="shared" si="181"/>
        <v>68012.44</v>
      </c>
      <c r="AD998" s="141">
        <v>0.113</v>
      </c>
      <c r="AE998" s="186">
        <f t="shared" si="182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183"/>
        <v>29183109.055752221</v>
      </c>
      <c r="AJ998" s="19">
        <f t="shared" si="184"/>
        <v>3741266.5648721238</v>
      </c>
      <c r="AK998" s="20">
        <f t="shared" si="185"/>
        <v>0.12819972531798118</v>
      </c>
      <c r="AL998" s="17"/>
      <c r="AM998" s="17"/>
      <c r="AN998" s="17"/>
      <c r="AO998" s="17"/>
      <c r="AP998" s="28" t="str">
        <f t="shared" si="186"/>
        <v>20206</v>
      </c>
      <c r="AQ998" s="28" t="str">
        <f t="shared" si="187"/>
        <v>20206JPY</v>
      </c>
    </row>
    <row r="999" spans="1:43" s="12" customFormat="1">
      <c r="A999" s="13" t="s">
        <v>34</v>
      </c>
      <c r="B999" s="179">
        <v>2020</v>
      </c>
      <c r="C999" s="179">
        <v>3</v>
      </c>
      <c r="D999" s="39" t="str">
        <f t="shared" si="189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179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180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190"/>
        <v>600000</v>
      </c>
      <c r="AA999" s="13">
        <v>1.095</v>
      </c>
      <c r="AB999" s="21">
        <f t="shared" si="188"/>
        <v>581415.92920353985</v>
      </c>
      <c r="AC999" s="185">
        <f t="shared" si="181"/>
        <v>69014.070796460175</v>
      </c>
      <c r="AD999" s="141">
        <v>0.1187</v>
      </c>
      <c r="AE999" s="186">
        <f t="shared" si="182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183"/>
        <v>23168285.927433632</v>
      </c>
      <c r="AJ999" s="19">
        <f t="shared" si="184"/>
        <v>2764878.9168780539</v>
      </c>
      <c r="AK999" s="20">
        <f t="shared" si="185"/>
        <v>0.11933895004309115</v>
      </c>
      <c r="AL999" s="17"/>
      <c r="AM999" s="17"/>
      <c r="AN999" s="17"/>
      <c r="AO999" s="17"/>
      <c r="AP999" s="28" t="str">
        <f t="shared" si="186"/>
        <v>20203</v>
      </c>
      <c r="AQ999" s="28" t="str">
        <f t="shared" si="187"/>
        <v>20203RMB</v>
      </c>
    </row>
    <row r="1000" spans="1:43" s="12" customFormat="1">
      <c r="A1000" s="13" t="s">
        <v>34</v>
      </c>
      <c r="B1000" s="179">
        <v>2020</v>
      </c>
      <c r="C1000" s="179">
        <v>3</v>
      </c>
      <c r="D1000" s="39" t="str">
        <f t="shared" si="189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179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180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190"/>
        <v>7400000</v>
      </c>
      <c r="AA1000" s="13">
        <v>7.2999999999999995E-2</v>
      </c>
      <c r="AB1000" s="21">
        <f t="shared" si="188"/>
        <v>540200</v>
      </c>
      <c r="AC1000" s="185">
        <f t="shared" si="181"/>
        <v>70982.28</v>
      </c>
      <c r="AD1000" s="141">
        <v>0.13139999999999999</v>
      </c>
      <c r="AE1000" s="186">
        <f t="shared" si="182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183"/>
        <v>23168285.927433632</v>
      </c>
      <c r="AJ1000" s="19">
        <f t="shared" si="184"/>
        <v>2764878.9168780539</v>
      </c>
      <c r="AK1000" s="20">
        <f t="shared" si="185"/>
        <v>0.11933895004309115</v>
      </c>
      <c r="AL1000" s="17"/>
      <c r="AM1000" s="17"/>
      <c r="AN1000" s="17"/>
      <c r="AO1000" s="17"/>
      <c r="AP1000" s="28" t="str">
        <f t="shared" si="186"/>
        <v>20203</v>
      </c>
      <c r="AQ1000" s="28" t="str">
        <f t="shared" si="187"/>
        <v>20203JPY</v>
      </c>
    </row>
    <row r="1001" spans="1:43" s="12" customFormat="1">
      <c r="A1001" s="13" t="s">
        <v>34</v>
      </c>
      <c r="B1001" s="179">
        <v>2020</v>
      </c>
      <c r="C1001" s="179">
        <v>3</v>
      </c>
      <c r="D1001" s="39" t="str">
        <f t="shared" si="189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179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180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190"/>
        <v>882530</v>
      </c>
      <c r="AA1001" s="13">
        <v>1.1100000000000001</v>
      </c>
      <c r="AB1001" s="21">
        <f t="shared" si="188"/>
        <v>866910.00000000023</v>
      </c>
      <c r="AC1001" s="185">
        <f t="shared" si="181"/>
        <v>90158.640000000014</v>
      </c>
      <c r="AD1001" s="141">
        <v>0.104</v>
      </c>
      <c r="AE1001" s="186">
        <f t="shared" si="182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183"/>
        <v>23168285.927433632</v>
      </c>
      <c r="AJ1001" s="19">
        <f t="shared" si="184"/>
        <v>2764878.9168780539</v>
      </c>
      <c r="AK1001" s="20">
        <f t="shared" si="185"/>
        <v>0.11933895004309115</v>
      </c>
      <c r="AL1001" s="17"/>
      <c r="AM1001" s="17"/>
      <c r="AN1001" s="17"/>
      <c r="AO1001" s="17"/>
      <c r="AP1001" s="28" t="str">
        <f t="shared" si="186"/>
        <v>20203</v>
      </c>
      <c r="AQ1001" s="28" t="str">
        <f t="shared" si="187"/>
        <v>20203RMB</v>
      </c>
    </row>
    <row r="1002" spans="1:43" s="12" customFormat="1">
      <c r="A1002" s="13" t="s">
        <v>34</v>
      </c>
      <c r="B1002" s="179">
        <v>2020</v>
      </c>
      <c r="C1002" s="179">
        <v>3</v>
      </c>
      <c r="D1002" s="39" t="str">
        <f t="shared" si="189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179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180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190"/>
        <v>680000</v>
      </c>
      <c r="AA1002" s="13">
        <v>1.1100000000000001</v>
      </c>
      <c r="AB1002" s="21">
        <f t="shared" si="188"/>
        <v>667964.60176991171</v>
      </c>
      <c r="AC1002" s="185">
        <f t="shared" si="181"/>
        <v>184825.80530973457</v>
      </c>
      <c r="AD1002" s="141">
        <v>0.2767</v>
      </c>
      <c r="AE1002" s="186">
        <f t="shared" si="182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183"/>
        <v>23168285.927433632</v>
      </c>
      <c r="AJ1002" s="19">
        <f t="shared" si="184"/>
        <v>2764878.9168780539</v>
      </c>
      <c r="AK1002" s="20">
        <f t="shared" si="185"/>
        <v>0.11933895004309115</v>
      </c>
      <c r="AL1002" s="17"/>
      <c r="AM1002" s="17"/>
      <c r="AN1002" s="17"/>
      <c r="AO1002" s="17"/>
      <c r="AP1002" s="28" t="str">
        <f t="shared" si="186"/>
        <v>20203</v>
      </c>
      <c r="AQ1002" s="28" t="str">
        <f t="shared" si="187"/>
        <v>20203RMB</v>
      </c>
    </row>
    <row r="1003" spans="1:43" s="12" customFormat="1">
      <c r="A1003" s="13" t="s">
        <v>34</v>
      </c>
      <c r="B1003" s="179">
        <v>2020</v>
      </c>
      <c r="C1003" s="179">
        <v>3</v>
      </c>
      <c r="D1003" s="39" t="str">
        <f t="shared" si="189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179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180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190"/>
        <v>10800000</v>
      </c>
      <c r="AA1003" s="13">
        <v>7.2999999999999995E-2</v>
      </c>
      <c r="AB1003" s="21">
        <f t="shared" si="188"/>
        <v>788400</v>
      </c>
      <c r="AC1003" s="185">
        <f t="shared" si="181"/>
        <v>89325.72</v>
      </c>
      <c r="AD1003" s="141">
        <v>0.1133</v>
      </c>
      <c r="AE1003" s="186">
        <f t="shared" si="182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183"/>
        <v>23168285.927433632</v>
      </c>
      <c r="AJ1003" s="19">
        <f t="shared" si="184"/>
        <v>2764878.9168780539</v>
      </c>
      <c r="AK1003" s="20">
        <f t="shared" si="185"/>
        <v>0.11933895004309115</v>
      </c>
      <c r="AL1003" s="17"/>
      <c r="AM1003" s="17"/>
      <c r="AN1003" s="17"/>
      <c r="AO1003" s="17"/>
      <c r="AP1003" s="28" t="str">
        <f t="shared" si="186"/>
        <v>20203</v>
      </c>
      <c r="AQ1003" s="28" t="str">
        <f t="shared" si="187"/>
        <v>20203JPY</v>
      </c>
    </row>
    <row r="1004" spans="1:43" s="12" customFormat="1">
      <c r="A1004" s="13" t="s">
        <v>34</v>
      </c>
      <c r="B1004" s="179">
        <v>2020</v>
      </c>
      <c r="C1004" s="179">
        <v>1</v>
      </c>
      <c r="D1004" s="39" t="str">
        <f t="shared" si="189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179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180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190"/>
        <v>14500000</v>
      </c>
      <c r="AA1004" s="13">
        <v>7.2999999999999995E-2</v>
      </c>
      <c r="AB1004" s="21">
        <f t="shared" si="188"/>
        <v>1058500</v>
      </c>
      <c r="AC1004" s="185">
        <f t="shared" si="181"/>
        <v>201220.84999999998</v>
      </c>
      <c r="AD1004" s="141">
        <v>0.19009999999999999</v>
      </c>
      <c r="AE1004" s="186">
        <f t="shared" si="182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183"/>
        <v>23168285.927433632</v>
      </c>
      <c r="AJ1004" s="19">
        <f t="shared" si="184"/>
        <v>2764878.9168780539</v>
      </c>
      <c r="AK1004" s="20">
        <f t="shared" si="185"/>
        <v>0.11933895004309115</v>
      </c>
      <c r="AL1004" s="17"/>
      <c r="AM1004" s="17"/>
      <c r="AN1004" s="17"/>
      <c r="AO1004" s="17"/>
      <c r="AP1004" s="28" t="str">
        <f t="shared" si="186"/>
        <v>20203</v>
      </c>
      <c r="AQ1004" s="28" t="str">
        <f t="shared" si="187"/>
        <v>20203JPY</v>
      </c>
    </row>
    <row r="1005" spans="1:43" s="12" customFormat="1">
      <c r="A1005" s="13" t="s">
        <v>34</v>
      </c>
      <c r="B1005" s="179">
        <v>2020</v>
      </c>
      <c r="C1005" s="179">
        <v>1</v>
      </c>
      <c r="D1005" s="39" t="str">
        <f t="shared" si="189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179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180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190"/>
        <v>10400000</v>
      </c>
      <c r="AA1005" s="13">
        <v>7.2999999999999995E-2</v>
      </c>
      <c r="AB1005" s="21">
        <f t="shared" si="188"/>
        <v>759200</v>
      </c>
      <c r="AC1005" s="185">
        <f t="shared" si="181"/>
        <v>88978.240000000005</v>
      </c>
      <c r="AD1005" s="141">
        <v>0.1172</v>
      </c>
      <c r="AE1005" s="186">
        <f t="shared" si="182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183"/>
        <v>23168285.927433632</v>
      </c>
      <c r="AJ1005" s="19">
        <f t="shared" si="184"/>
        <v>2764878.9168780539</v>
      </c>
      <c r="AK1005" s="20">
        <f t="shared" si="185"/>
        <v>0.11933895004309115</v>
      </c>
      <c r="AL1005" s="17"/>
      <c r="AM1005" s="17"/>
      <c r="AN1005" s="17"/>
      <c r="AO1005" s="17"/>
      <c r="AP1005" s="28" t="str">
        <f t="shared" si="186"/>
        <v>20203</v>
      </c>
      <c r="AQ1005" s="28" t="str">
        <f t="shared" si="187"/>
        <v>20203JPY</v>
      </c>
    </row>
    <row r="1006" spans="1:43" s="12" customFormat="1">
      <c r="A1006" s="13" t="s">
        <v>34</v>
      </c>
      <c r="B1006" s="179">
        <v>2020</v>
      </c>
      <c r="C1006" s="179">
        <v>1</v>
      </c>
      <c r="D1006" s="39" t="str">
        <f t="shared" si="189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179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180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190"/>
        <v>7200000</v>
      </c>
      <c r="AA1006" s="13">
        <v>7.2999999999999995E-2</v>
      </c>
      <c r="AB1006" s="21">
        <f t="shared" si="188"/>
        <v>525600</v>
      </c>
      <c r="AC1006" s="185">
        <f t="shared" si="181"/>
        <v>61600.32</v>
      </c>
      <c r="AD1006" s="141">
        <v>0.1172</v>
      </c>
      <c r="AE1006" s="186">
        <f t="shared" si="182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183"/>
        <v>23168285.927433632</v>
      </c>
      <c r="AJ1006" s="19">
        <f t="shared" si="184"/>
        <v>2764878.9168780539</v>
      </c>
      <c r="AK1006" s="20">
        <f t="shared" si="185"/>
        <v>0.11933895004309115</v>
      </c>
      <c r="AL1006" s="17"/>
      <c r="AM1006" s="17"/>
      <c r="AN1006" s="17"/>
      <c r="AO1006" s="17"/>
      <c r="AP1006" s="28" t="str">
        <f t="shared" si="186"/>
        <v>20203</v>
      </c>
      <c r="AQ1006" s="28" t="str">
        <f t="shared" si="187"/>
        <v>20203JPY</v>
      </c>
    </row>
    <row r="1007" spans="1:43" s="12" customFormat="1">
      <c r="A1007" s="13" t="s">
        <v>34</v>
      </c>
      <c r="B1007" s="179">
        <v>2020</v>
      </c>
      <c r="C1007" s="179">
        <v>1</v>
      </c>
      <c r="D1007" s="39" t="str">
        <f t="shared" si="189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179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180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190"/>
        <v>11300000</v>
      </c>
      <c r="AA1007" s="13">
        <v>7.2999999999999995E-2</v>
      </c>
      <c r="AB1007" s="21">
        <f t="shared" si="188"/>
        <v>824900</v>
      </c>
      <c r="AC1007" s="185">
        <f t="shared" si="181"/>
        <v>69374.09</v>
      </c>
      <c r="AD1007" s="141">
        <v>8.4099999999999994E-2</v>
      </c>
      <c r="AE1007" s="186">
        <f t="shared" si="182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183"/>
        <v>23168285.927433632</v>
      </c>
      <c r="AJ1007" s="19">
        <f t="shared" si="184"/>
        <v>2764878.9168780539</v>
      </c>
      <c r="AK1007" s="20">
        <f t="shared" si="185"/>
        <v>0.11933895004309115</v>
      </c>
      <c r="AL1007" s="17"/>
      <c r="AM1007" s="17"/>
      <c r="AN1007" s="17"/>
      <c r="AO1007" s="17"/>
      <c r="AP1007" s="28" t="str">
        <f t="shared" si="186"/>
        <v>20203</v>
      </c>
      <c r="AQ1007" s="28" t="str">
        <f t="shared" si="187"/>
        <v>20203JPY</v>
      </c>
    </row>
    <row r="1008" spans="1:43" s="12" customFormat="1">
      <c r="A1008" s="13" t="s">
        <v>34</v>
      </c>
      <c r="B1008" s="179">
        <v>2020</v>
      </c>
      <c r="C1008" s="179">
        <v>1</v>
      </c>
      <c r="D1008" s="39" t="str">
        <f t="shared" si="189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179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180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190"/>
        <v>8367850</v>
      </c>
      <c r="AA1008" s="13">
        <v>7.2999999999999995E-2</v>
      </c>
      <c r="AB1008" s="21">
        <f t="shared" si="188"/>
        <v>610853.04999999993</v>
      </c>
      <c r="AC1008" s="185">
        <f t="shared" si="181"/>
        <v>100729.66794499998</v>
      </c>
      <c r="AD1008" s="141">
        <v>0.16489999999999999</v>
      </c>
      <c r="AE1008" s="186">
        <f t="shared" si="182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183"/>
        <v>23168285.927433632</v>
      </c>
      <c r="AJ1008" s="19">
        <f t="shared" si="184"/>
        <v>2764878.9168780539</v>
      </c>
      <c r="AK1008" s="20">
        <f t="shared" si="185"/>
        <v>0.11933895004309115</v>
      </c>
      <c r="AL1008" s="17"/>
      <c r="AM1008" s="17"/>
      <c r="AN1008" s="17"/>
      <c r="AO1008" s="17"/>
      <c r="AP1008" s="28" t="str">
        <f t="shared" si="186"/>
        <v>20203</v>
      </c>
      <c r="AQ1008" s="28" t="str">
        <f t="shared" si="187"/>
        <v>20203JPY</v>
      </c>
    </row>
    <row r="1009" spans="1:43" s="12" customFormat="1">
      <c r="A1009" s="13" t="s">
        <v>34</v>
      </c>
      <c r="B1009" s="179">
        <v>2020</v>
      </c>
      <c r="C1009" s="179">
        <v>1</v>
      </c>
      <c r="D1009" s="39" t="str">
        <f t="shared" si="189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179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180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190"/>
        <v>8367850</v>
      </c>
      <c r="AA1009" s="13">
        <v>7.2999999999999995E-2</v>
      </c>
      <c r="AB1009" s="21">
        <f t="shared" si="188"/>
        <v>610853.04999999993</v>
      </c>
      <c r="AC1009" s="185">
        <f t="shared" si="181"/>
        <v>100729.66794499998</v>
      </c>
      <c r="AD1009" s="141">
        <v>0.16489999999999999</v>
      </c>
      <c r="AE1009" s="186">
        <f t="shared" si="182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183"/>
        <v>23168285.927433632</v>
      </c>
      <c r="AJ1009" s="19">
        <f t="shared" si="184"/>
        <v>2764878.9168780539</v>
      </c>
      <c r="AK1009" s="20">
        <f t="shared" si="185"/>
        <v>0.11933895004309115</v>
      </c>
      <c r="AL1009" s="17"/>
      <c r="AM1009" s="17"/>
      <c r="AN1009" s="17"/>
      <c r="AO1009" s="17"/>
      <c r="AP1009" s="28" t="str">
        <f t="shared" si="186"/>
        <v>20203</v>
      </c>
      <c r="AQ1009" s="28" t="str">
        <f t="shared" si="187"/>
        <v>20203JPY</v>
      </c>
    </row>
    <row r="1010" spans="1:43" s="12" customFormat="1">
      <c r="A1010" s="13" t="s">
        <v>34</v>
      </c>
      <c r="B1010" s="179">
        <v>2020</v>
      </c>
      <c r="C1010" s="179">
        <v>1</v>
      </c>
      <c r="D1010" s="39" t="str">
        <f t="shared" si="189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179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180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190"/>
        <v>850000</v>
      </c>
      <c r="AA1010" s="13">
        <v>1.1100000000000001</v>
      </c>
      <c r="AB1010" s="21">
        <f t="shared" si="188"/>
        <v>834955.75221238949</v>
      </c>
      <c r="AC1010" s="185">
        <f t="shared" si="181"/>
        <v>91511.150442477883</v>
      </c>
      <c r="AD1010" s="141">
        <v>0.1096</v>
      </c>
      <c r="AE1010" s="186">
        <f t="shared" si="182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183"/>
        <v>23168285.927433632</v>
      </c>
      <c r="AJ1010" s="19">
        <f t="shared" si="184"/>
        <v>2764878.9168780539</v>
      </c>
      <c r="AK1010" s="20">
        <f t="shared" si="185"/>
        <v>0.11933895004309115</v>
      </c>
      <c r="AL1010" s="17"/>
      <c r="AM1010" s="17"/>
      <c r="AN1010" s="17"/>
      <c r="AO1010" s="17"/>
      <c r="AP1010" s="28" t="str">
        <f t="shared" si="186"/>
        <v>20203</v>
      </c>
      <c r="AQ1010" s="28" t="str">
        <f t="shared" si="187"/>
        <v>20203RMB</v>
      </c>
    </row>
    <row r="1011" spans="1:43" s="12" customFormat="1">
      <c r="A1011" s="13" t="s">
        <v>34</v>
      </c>
      <c r="B1011" s="179">
        <v>2020</v>
      </c>
      <c r="C1011" s="179">
        <v>1</v>
      </c>
      <c r="D1011" s="39" t="str">
        <f t="shared" si="189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179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180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190"/>
        <v>850000</v>
      </c>
      <c r="AA1011" s="13">
        <v>1.1100000000000001</v>
      </c>
      <c r="AB1011" s="21">
        <f t="shared" si="188"/>
        <v>834955.75221238949</v>
      </c>
      <c r="AC1011" s="185">
        <f t="shared" si="181"/>
        <v>91511.150442477883</v>
      </c>
      <c r="AD1011" s="141">
        <v>0.1096</v>
      </c>
      <c r="AE1011" s="186">
        <f t="shared" si="182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183"/>
        <v>23168285.927433632</v>
      </c>
      <c r="AJ1011" s="19">
        <f t="shared" si="184"/>
        <v>2764878.9168780539</v>
      </c>
      <c r="AK1011" s="20">
        <f t="shared" si="185"/>
        <v>0.11933895004309115</v>
      </c>
      <c r="AL1011" s="17"/>
      <c r="AM1011" s="17"/>
      <c r="AN1011" s="17"/>
      <c r="AO1011" s="17"/>
      <c r="AP1011" s="28" t="str">
        <f t="shared" si="186"/>
        <v>20203</v>
      </c>
      <c r="AQ1011" s="28" t="str">
        <f t="shared" si="187"/>
        <v>20203RMB</v>
      </c>
    </row>
    <row r="1012" spans="1:43" s="12" customFormat="1">
      <c r="A1012" s="13" t="s">
        <v>34</v>
      </c>
      <c r="B1012" s="179">
        <v>2020</v>
      </c>
      <c r="C1012" s="179">
        <v>2</v>
      </c>
      <c r="D1012" s="39" t="str">
        <f t="shared" si="189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179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180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190"/>
        <v>528000</v>
      </c>
      <c r="AA1012" s="13">
        <v>1.095</v>
      </c>
      <c r="AB1012" s="21">
        <f t="shared" si="188"/>
        <v>511646.01769911509</v>
      </c>
      <c r="AC1012" s="185">
        <f t="shared" si="181"/>
        <v>46457.458407079655</v>
      </c>
      <c r="AD1012" s="141">
        <v>9.0800000000000006E-2</v>
      </c>
      <c r="AE1012" s="186">
        <f t="shared" si="182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183"/>
        <v>23168285.927433632</v>
      </c>
      <c r="AJ1012" s="19">
        <f t="shared" si="184"/>
        <v>2764878.9168780539</v>
      </c>
      <c r="AK1012" s="20">
        <f t="shared" si="185"/>
        <v>0.11933895004309115</v>
      </c>
      <c r="AL1012" s="17"/>
      <c r="AM1012" s="17"/>
      <c r="AN1012" s="17"/>
      <c r="AO1012" s="17"/>
      <c r="AP1012" s="28" t="str">
        <f t="shared" si="186"/>
        <v>20203</v>
      </c>
      <c r="AQ1012" s="28" t="str">
        <f t="shared" si="187"/>
        <v>20203RMB</v>
      </c>
    </row>
    <row r="1013" spans="1:43" s="12" customFormat="1">
      <c r="A1013" s="13" t="s">
        <v>34</v>
      </c>
      <c r="B1013" s="179">
        <v>2020</v>
      </c>
      <c r="C1013" s="179">
        <v>2</v>
      </c>
      <c r="D1013" s="39" t="str">
        <f t="shared" si="189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179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180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190"/>
        <v>800000</v>
      </c>
      <c r="AA1013" s="13">
        <v>1.095</v>
      </c>
      <c r="AB1013" s="21">
        <f t="shared" si="188"/>
        <v>775221.23893805314</v>
      </c>
      <c r="AC1013" s="185">
        <f t="shared" si="181"/>
        <v>70390.088495575226</v>
      </c>
      <c r="AD1013" s="141">
        <v>9.0800000000000006E-2</v>
      </c>
      <c r="AE1013" s="186">
        <f t="shared" si="182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183"/>
        <v>23168285.927433632</v>
      </c>
      <c r="AJ1013" s="19">
        <f t="shared" si="184"/>
        <v>2764878.9168780539</v>
      </c>
      <c r="AK1013" s="20">
        <f t="shared" si="185"/>
        <v>0.11933895004309115</v>
      </c>
      <c r="AL1013" s="17"/>
      <c r="AM1013" s="17"/>
      <c r="AN1013" s="17"/>
      <c r="AO1013" s="17"/>
      <c r="AP1013" s="28" t="str">
        <f t="shared" si="186"/>
        <v>20203</v>
      </c>
      <c r="AQ1013" s="28" t="str">
        <f t="shared" si="187"/>
        <v>20203RMB</v>
      </c>
    </row>
    <row r="1014" spans="1:43" s="12" customFormat="1">
      <c r="A1014" s="13" t="s">
        <v>34</v>
      </c>
      <c r="B1014" s="179">
        <v>2020</v>
      </c>
      <c r="C1014" s="179">
        <v>1</v>
      </c>
      <c r="D1014" s="39" t="str">
        <f t="shared" si="189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179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180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190"/>
        <v>11344000</v>
      </c>
      <c r="AA1014" s="13">
        <v>7.4300000000000005E-2</v>
      </c>
      <c r="AB1014" s="21">
        <f t="shared" si="188"/>
        <v>842859.20000000007</v>
      </c>
      <c r="AC1014" s="185">
        <f t="shared" si="181"/>
        <v>93135.941600000006</v>
      </c>
      <c r="AD1014" s="141">
        <v>0.1105</v>
      </c>
      <c r="AE1014" s="186">
        <f t="shared" si="182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183"/>
        <v>28065694.408805318</v>
      </c>
      <c r="AJ1014" s="19">
        <f t="shared" si="184"/>
        <v>4157433.2906989693</v>
      </c>
      <c r="AK1014" s="20">
        <f t="shared" si="185"/>
        <v>0.14813220831602222</v>
      </c>
      <c r="AL1014" s="17"/>
      <c r="AM1014" s="17"/>
      <c r="AN1014" s="17"/>
      <c r="AO1014" s="17"/>
      <c r="AP1014" s="28" t="str">
        <f t="shared" si="186"/>
        <v>20205</v>
      </c>
      <c r="AQ1014" s="28" t="str">
        <f t="shared" si="187"/>
        <v>20205JPY</v>
      </c>
    </row>
    <row r="1015" spans="1:43" s="12" customFormat="1">
      <c r="A1015" s="13" t="s">
        <v>34</v>
      </c>
      <c r="B1015" s="179">
        <v>2020</v>
      </c>
      <c r="C1015" s="179">
        <v>1</v>
      </c>
      <c r="D1015" s="39" t="str">
        <f t="shared" si="189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179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180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190"/>
        <v>9163000</v>
      </c>
      <c r="AA1015" s="13">
        <v>7.4300000000000005E-2</v>
      </c>
      <c r="AB1015" s="21">
        <f t="shared" si="188"/>
        <v>680810.9</v>
      </c>
      <c r="AC1015" s="185">
        <f t="shared" si="181"/>
        <v>108521.25745999999</v>
      </c>
      <c r="AD1015" s="141">
        <v>0.15939999999999999</v>
      </c>
      <c r="AE1015" s="186">
        <f t="shared" si="182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183"/>
        <v>28065694.408805318</v>
      </c>
      <c r="AJ1015" s="19">
        <f t="shared" si="184"/>
        <v>4157433.2906989693</v>
      </c>
      <c r="AK1015" s="20">
        <f t="shared" si="185"/>
        <v>0.14813220831602222</v>
      </c>
      <c r="AL1015" s="17"/>
      <c r="AM1015" s="17"/>
      <c r="AN1015" s="17"/>
      <c r="AO1015" s="17"/>
      <c r="AP1015" s="28" t="str">
        <f t="shared" si="186"/>
        <v>20205</v>
      </c>
      <c r="AQ1015" s="28" t="str">
        <f t="shared" si="187"/>
        <v>20205JPY</v>
      </c>
    </row>
    <row r="1016" spans="1:43" s="12" customFormat="1">
      <c r="A1016" s="13" t="s">
        <v>34</v>
      </c>
      <c r="B1016" s="179">
        <v>2020</v>
      </c>
      <c r="C1016" s="179">
        <v>3</v>
      </c>
      <c r="D1016" s="39" t="str">
        <f t="shared" si="189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179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180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190"/>
        <v>9800000</v>
      </c>
      <c r="AA1016" s="13">
        <v>7.4300000000000005E-2</v>
      </c>
      <c r="AB1016" s="21">
        <f t="shared" si="188"/>
        <v>728140</v>
      </c>
      <c r="AC1016" s="185">
        <f t="shared" si="181"/>
        <v>73469.326000000001</v>
      </c>
      <c r="AD1016" s="141">
        <v>0.1009</v>
      </c>
      <c r="AE1016" s="186">
        <f t="shared" si="182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183"/>
        <v>28065694.408805318</v>
      </c>
      <c r="AJ1016" s="19">
        <f t="shared" si="184"/>
        <v>4157433.2906989693</v>
      </c>
      <c r="AK1016" s="20">
        <f t="shared" si="185"/>
        <v>0.14813220831602222</v>
      </c>
      <c r="AL1016" s="17"/>
      <c r="AM1016" s="17"/>
      <c r="AN1016" s="17"/>
      <c r="AO1016" s="17"/>
      <c r="AP1016" s="28" t="str">
        <f t="shared" si="186"/>
        <v>20205</v>
      </c>
      <c r="AQ1016" s="28" t="str">
        <f t="shared" si="187"/>
        <v>20205JPY</v>
      </c>
    </row>
    <row r="1017" spans="1:43" s="12" customFormat="1">
      <c r="A1017" s="13" t="s">
        <v>34</v>
      </c>
      <c r="B1017" s="179">
        <v>2020</v>
      </c>
      <c r="C1017" s="179">
        <v>3</v>
      </c>
      <c r="D1017" s="39" t="str">
        <f t="shared" si="189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179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180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190"/>
        <v>19000000</v>
      </c>
      <c r="AA1017" s="13">
        <v>7.4300000000000005E-2</v>
      </c>
      <c r="AB1017" s="21">
        <f t="shared" si="188"/>
        <v>1411700</v>
      </c>
      <c r="AC1017" s="185">
        <f t="shared" si="181"/>
        <v>178297.71</v>
      </c>
      <c r="AD1017" s="141">
        <v>0.1263</v>
      </c>
      <c r="AE1017" s="186">
        <f t="shared" si="182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183"/>
        <v>28065694.408805318</v>
      </c>
      <c r="AJ1017" s="19">
        <f t="shared" si="184"/>
        <v>4157433.2906989693</v>
      </c>
      <c r="AK1017" s="20">
        <f t="shared" si="185"/>
        <v>0.14813220831602222</v>
      </c>
      <c r="AL1017" s="17"/>
      <c r="AM1017" s="17"/>
      <c r="AN1017" s="17"/>
      <c r="AO1017" s="17"/>
      <c r="AP1017" s="28" t="str">
        <f t="shared" si="186"/>
        <v>20205</v>
      </c>
      <c r="AQ1017" s="28" t="str">
        <f t="shared" si="187"/>
        <v>20205JPY</v>
      </c>
    </row>
    <row r="1018" spans="1:43" s="12" customFormat="1">
      <c r="A1018" s="13" t="s">
        <v>34</v>
      </c>
      <c r="B1018" s="179">
        <v>2020</v>
      </c>
      <c r="C1018" s="179">
        <v>3</v>
      </c>
      <c r="D1018" s="39" t="str">
        <f t="shared" si="189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179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180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190"/>
        <v>15800000</v>
      </c>
      <c r="AA1018" s="13">
        <v>7.4300000000000005E-2</v>
      </c>
      <c r="AB1018" s="21">
        <f t="shared" si="188"/>
        <v>1173940</v>
      </c>
      <c r="AC1018" s="185">
        <f t="shared" si="181"/>
        <v>169751.72400000002</v>
      </c>
      <c r="AD1018" s="141">
        <v>0.14460000000000001</v>
      </c>
      <c r="AE1018" s="186">
        <f t="shared" si="182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183"/>
        <v>28065694.408805318</v>
      </c>
      <c r="AJ1018" s="19">
        <f t="shared" si="184"/>
        <v>4157433.2906989693</v>
      </c>
      <c r="AK1018" s="20">
        <f t="shared" si="185"/>
        <v>0.14813220831602222</v>
      </c>
      <c r="AL1018" s="17"/>
      <c r="AM1018" s="17"/>
      <c r="AN1018" s="17"/>
      <c r="AO1018" s="17"/>
      <c r="AP1018" s="28" t="str">
        <f t="shared" si="186"/>
        <v>20205</v>
      </c>
      <c r="AQ1018" s="28" t="str">
        <f t="shared" si="187"/>
        <v>20205JPY</v>
      </c>
    </row>
    <row r="1019" spans="1:43" s="12" customFormat="1">
      <c r="A1019" s="13" t="s">
        <v>34</v>
      </c>
      <c r="B1019" s="179">
        <v>2020</v>
      </c>
      <c r="C1019" s="179">
        <v>3</v>
      </c>
      <c r="D1019" s="39" t="str">
        <f t="shared" si="189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179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180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190"/>
        <v>15943175</v>
      </c>
      <c r="AA1019" s="13">
        <v>7.4300000000000005E-2</v>
      </c>
      <c r="AB1019" s="21">
        <f t="shared" si="188"/>
        <v>1184577.9025000001</v>
      </c>
      <c r="AC1019" s="185">
        <f t="shared" si="181"/>
        <v>225899.00600675002</v>
      </c>
      <c r="AD1019" s="141">
        <v>0.19070000000000001</v>
      </c>
      <c r="AE1019" s="186">
        <f t="shared" si="182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183"/>
        <v>28065694.408805318</v>
      </c>
      <c r="AJ1019" s="19">
        <f t="shared" si="184"/>
        <v>4157433.2906989693</v>
      </c>
      <c r="AK1019" s="20">
        <f t="shared" si="185"/>
        <v>0.14813220831602222</v>
      </c>
      <c r="AL1019" s="17"/>
      <c r="AM1019" s="17"/>
      <c r="AN1019" s="17"/>
      <c r="AO1019" s="17"/>
      <c r="AP1019" s="28" t="str">
        <f t="shared" si="186"/>
        <v>20205</v>
      </c>
      <c r="AQ1019" s="28" t="str">
        <f t="shared" si="187"/>
        <v>20205JPY</v>
      </c>
    </row>
    <row r="1020" spans="1:43" s="12" customFormat="1">
      <c r="A1020" s="13" t="s">
        <v>34</v>
      </c>
      <c r="B1020" s="179">
        <v>2020</v>
      </c>
      <c r="C1020" s="179">
        <v>3</v>
      </c>
      <c r="D1020" s="39" t="str">
        <f t="shared" si="189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179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180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190"/>
        <v>15943175</v>
      </c>
      <c r="AA1020" s="13">
        <v>7.4300000000000005E-2</v>
      </c>
      <c r="AB1020" s="21">
        <f t="shared" si="188"/>
        <v>1184577.9025000001</v>
      </c>
      <c r="AC1020" s="185">
        <f t="shared" si="181"/>
        <v>225899.00600675002</v>
      </c>
      <c r="AD1020" s="141">
        <v>0.19070000000000001</v>
      </c>
      <c r="AE1020" s="186">
        <f t="shared" si="182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183"/>
        <v>28065694.408805318</v>
      </c>
      <c r="AJ1020" s="19">
        <f t="shared" si="184"/>
        <v>4157433.2906989693</v>
      </c>
      <c r="AK1020" s="20">
        <f t="shared" si="185"/>
        <v>0.14813220831602222</v>
      </c>
      <c r="AL1020" s="17"/>
      <c r="AM1020" s="17"/>
      <c r="AN1020" s="17"/>
      <c r="AO1020" s="17"/>
      <c r="AP1020" s="28" t="str">
        <f t="shared" si="186"/>
        <v>20205</v>
      </c>
      <c r="AQ1020" s="28" t="str">
        <f t="shared" si="187"/>
        <v>20205JPY</v>
      </c>
    </row>
    <row r="1021" spans="1:43" s="12" customFormat="1">
      <c r="A1021" s="13" t="s">
        <v>34</v>
      </c>
      <c r="B1021" s="179">
        <v>2020</v>
      </c>
      <c r="C1021" s="179">
        <v>3</v>
      </c>
      <c r="D1021" s="39" t="str">
        <f t="shared" si="189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179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180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190"/>
        <v>11000000</v>
      </c>
      <c r="AA1021" s="13">
        <v>7.4300000000000005E-2</v>
      </c>
      <c r="AB1021" s="21">
        <f t="shared" si="188"/>
        <v>817300</v>
      </c>
      <c r="AC1021" s="185">
        <f t="shared" si="181"/>
        <v>155859.11000000002</v>
      </c>
      <c r="AD1021" s="141">
        <v>0.19070000000000001</v>
      </c>
      <c r="AE1021" s="186">
        <f t="shared" si="182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183"/>
        <v>28065694.408805318</v>
      </c>
      <c r="AJ1021" s="19">
        <f t="shared" si="184"/>
        <v>4157433.2906989693</v>
      </c>
      <c r="AK1021" s="20">
        <f t="shared" si="185"/>
        <v>0.14813220831602222</v>
      </c>
      <c r="AL1021" s="17"/>
      <c r="AM1021" s="17"/>
      <c r="AN1021" s="17"/>
      <c r="AO1021" s="17"/>
      <c r="AP1021" s="28" t="str">
        <f t="shared" si="186"/>
        <v>20205</v>
      </c>
      <c r="AQ1021" s="28" t="str">
        <f t="shared" si="187"/>
        <v>20205JPY</v>
      </c>
    </row>
    <row r="1022" spans="1:43" s="12" customFormat="1">
      <c r="A1022" s="13" t="s">
        <v>34</v>
      </c>
      <c r="B1022" s="179">
        <v>2020</v>
      </c>
      <c r="C1022" s="179">
        <v>3</v>
      </c>
      <c r="D1022" s="39" t="str">
        <f t="shared" si="189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179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180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190"/>
        <v>11000000</v>
      </c>
      <c r="AA1022" s="13">
        <v>7.4300000000000005E-2</v>
      </c>
      <c r="AB1022" s="21">
        <f t="shared" si="188"/>
        <v>817300</v>
      </c>
      <c r="AC1022" s="185">
        <f t="shared" si="181"/>
        <v>155859.11000000002</v>
      </c>
      <c r="AD1022" s="141">
        <v>0.19070000000000001</v>
      </c>
      <c r="AE1022" s="186">
        <f t="shared" si="182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183"/>
        <v>28065694.408805318</v>
      </c>
      <c r="AJ1022" s="19">
        <f t="shared" si="184"/>
        <v>4157433.2906989693</v>
      </c>
      <c r="AK1022" s="20">
        <f t="shared" si="185"/>
        <v>0.14813220831602222</v>
      </c>
      <c r="AL1022" s="17"/>
      <c r="AM1022" s="17"/>
      <c r="AN1022" s="17"/>
      <c r="AO1022" s="17"/>
      <c r="AP1022" s="28" t="str">
        <f t="shared" si="186"/>
        <v>20205</v>
      </c>
      <c r="AQ1022" s="28" t="str">
        <f t="shared" si="187"/>
        <v>20205JPY</v>
      </c>
    </row>
    <row r="1023" spans="1:43" s="12" customFormat="1">
      <c r="A1023" s="13" t="s">
        <v>35</v>
      </c>
      <c r="B1023" s="179">
        <v>2020</v>
      </c>
      <c r="C1023" s="179">
        <v>4</v>
      </c>
      <c r="D1023" s="39" t="str">
        <f t="shared" si="189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179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180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190"/>
        <v>10800000</v>
      </c>
      <c r="AA1023" s="13">
        <v>7.4300000000000005E-2</v>
      </c>
      <c r="AB1023" s="21">
        <f t="shared" si="188"/>
        <v>802440</v>
      </c>
      <c r="AC1023" s="185">
        <f t="shared" si="181"/>
        <v>88188.156000000003</v>
      </c>
      <c r="AD1023" s="141">
        <v>0.1099</v>
      </c>
      <c r="AE1023" s="186">
        <f t="shared" si="182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183"/>
        <v>28065694.408805318</v>
      </c>
      <c r="AJ1023" s="19">
        <f t="shared" si="184"/>
        <v>4157433.2906989693</v>
      </c>
      <c r="AK1023" s="20">
        <f t="shared" si="185"/>
        <v>0.14813220831602222</v>
      </c>
      <c r="AL1023" s="17"/>
      <c r="AM1023" s="17"/>
      <c r="AN1023" s="17"/>
      <c r="AO1023" s="17"/>
      <c r="AP1023" s="28" t="str">
        <f t="shared" si="186"/>
        <v>20205</v>
      </c>
      <c r="AQ1023" s="28" t="str">
        <f t="shared" si="187"/>
        <v>20205JPY</v>
      </c>
    </row>
    <row r="1024" spans="1:43" s="12" customFormat="1">
      <c r="A1024" s="13" t="s">
        <v>34</v>
      </c>
      <c r="B1024" s="179">
        <v>2020</v>
      </c>
      <c r="C1024" s="179">
        <v>3</v>
      </c>
      <c r="D1024" s="39" t="str">
        <f t="shared" si="189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179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180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190"/>
        <v>1031822</v>
      </c>
      <c r="AA1024" s="13">
        <v>1.095</v>
      </c>
      <c r="AB1024" s="21">
        <f t="shared" si="188"/>
        <v>999862.91150442488</v>
      </c>
      <c r="AC1024" s="185">
        <f t="shared" si="181"/>
        <v>161477.86020796461</v>
      </c>
      <c r="AD1024" s="141">
        <v>0.1615</v>
      </c>
      <c r="AE1024" s="186">
        <f t="shared" si="182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183"/>
        <v>28065694.408805318</v>
      </c>
      <c r="AJ1024" s="19">
        <f t="shared" si="184"/>
        <v>4157433.2906989693</v>
      </c>
      <c r="AK1024" s="20">
        <f t="shared" si="185"/>
        <v>0.14813220831602222</v>
      </c>
      <c r="AL1024" s="17"/>
      <c r="AM1024" s="17"/>
      <c r="AN1024" s="17"/>
      <c r="AO1024" s="17"/>
      <c r="AP1024" s="28" t="str">
        <f t="shared" si="186"/>
        <v>20205</v>
      </c>
      <c r="AQ1024" s="28" t="str">
        <f t="shared" si="187"/>
        <v>20205RMB</v>
      </c>
    </row>
    <row r="1025" spans="1:43" s="12" customFormat="1">
      <c r="A1025" s="13" t="s">
        <v>34</v>
      </c>
      <c r="B1025" s="179">
        <v>2020</v>
      </c>
      <c r="C1025" s="179">
        <v>3</v>
      </c>
      <c r="D1025" s="39" t="str">
        <f t="shared" si="189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179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180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190"/>
        <v>670000</v>
      </c>
      <c r="AA1025" s="13">
        <v>1.095</v>
      </c>
      <c r="AB1025" s="21">
        <f t="shared" si="188"/>
        <v>649247.78761061956</v>
      </c>
      <c r="AC1025" s="185">
        <f t="shared" si="181"/>
        <v>71806.805309734526</v>
      </c>
      <c r="AD1025" s="141">
        <v>0.1106</v>
      </c>
      <c r="AE1025" s="186">
        <f t="shared" si="182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183"/>
        <v>28065694.408805318</v>
      </c>
      <c r="AJ1025" s="19">
        <f t="shared" si="184"/>
        <v>4157433.2906989693</v>
      </c>
      <c r="AK1025" s="20">
        <f t="shared" si="185"/>
        <v>0.14813220831602222</v>
      </c>
      <c r="AL1025" s="17"/>
      <c r="AM1025" s="17"/>
      <c r="AN1025" s="17"/>
      <c r="AO1025" s="17"/>
      <c r="AP1025" s="28" t="str">
        <f t="shared" si="186"/>
        <v>20205</v>
      </c>
      <c r="AQ1025" s="28" t="str">
        <f t="shared" si="187"/>
        <v>20205RMB</v>
      </c>
    </row>
    <row r="1026" spans="1:43" s="12" customFormat="1">
      <c r="A1026" s="13" t="s">
        <v>35</v>
      </c>
      <c r="B1026" s="179">
        <v>2020</v>
      </c>
      <c r="C1026" s="179">
        <v>4</v>
      </c>
      <c r="D1026" s="39" t="str">
        <f t="shared" si="189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192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190"/>
        <v>670000</v>
      </c>
      <c r="AA1026" s="13">
        <v>1.095</v>
      </c>
      <c r="AB1026" s="21">
        <f t="shared" si="188"/>
        <v>649247.78761061956</v>
      </c>
      <c r="AC1026" s="185">
        <f t="shared" ref="AC1026:AC1089" si="193">IF(R1026&lt;&gt;"",AB1026*AD1026,"")</f>
        <v>87129.053097345153</v>
      </c>
      <c r="AD1026" s="141">
        <v>0.13420000000000001</v>
      </c>
      <c r="AE1026" s="186">
        <f t="shared" ref="AE1026:AE1089" si="194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195">IF(P1026="C66 SERVICE","",SUMIFS(AB:AB,F:F,F1026,G:G,G1026,E:E,E1026))</f>
        <v>28065694.408805318</v>
      </c>
      <c r="AJ1026" s="19">
        <f t="shared" ref="AJ1026:AJ1089" si="196">IF(P1026="C66 SERVICE","",SUMIFS(AC:AC,F:F,F1026,G:G,G1026,E:E,E1026))</f>
        <v>4157433.2906989693</v>
      </c>
      <c r="AK1026" s="20">
        <f t="shared" ref="AK1026:AK1089" si="197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198">IF(F1026="","",F1026&amp;G1026)</f>
        <v>20205</v>
      </c>
      <c r="AQ1026" s="28" t="str">
        <f t="shared" ref="AQ1026:AQ1089" si="199">IF(W1026="","",F1026&amp;G1026&amp;W1026)</f>
        <v>20205RMB</v>
      </c>
    </row>
    <row r="1027" spans="1:43" s="12" customFormat="1">
      <c r="A1027" s="13" t="s">
        <v>35</v>
      </c>
      <c r="B1027" s="179">
        <v>2020</v>
      </c>
      <c r="C1027" s="179">
        <v>4</v>
      </c>
      <c r="D1027" s="39" t="str">
        <f t="shared" si="189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191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192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190"/>
        <v>830000</v>
      </c>
      <c r="AA1027" s="13">
        <v>1.095</v>
      </c>
      <c r="AB1027" s="21">
        <f t="shared" si="188"/>
        <v>804292.03539823007</v>
      </c>
      <c r="AC1027" s="185">
        <f t="shared" si="193"/>
        <v>88954.699115044248</v>
      </c>
      <c r="AD1027" s="141">
        <v>0.1106</v>
      </c>
      <c r="AE1027" s="186">
        <f t="shared" si="194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195"/>
        <v>28065694.408805318</v>
      </c>
      <c r="AJ1027" s="19">
        <f t="shared" si="196"/>
        <v>4157433.2906989693</v>
      </c>
      <c r="AK1027" s="20">
        <f t="shared" si="197"/>
        <v>0.14813220831602222</v>
      </c>
      <c r="AL1027" s="17"/>
      <c r="AM1027" s="17"/>
      <c r="AN1027" s="17"/>
      <c r="AO1027" s="17"/>
      <c r="AP1027" s="28" t="str">
        <f t="shared" si="198"/>
        <v>20205</v>
      </c>
      <c r="AQ1027" s="28" t="str">
        <f t="shared" si="199"/>
        <v>20205RMB</v>
      </c>
    </row>
    <row r="1028" spans="1:43" s="12" customFormat="1">
      <c r="A1028" s="13" t="s">
        <v>35</v>
      </c>
      <c r="B1028" s="179">
        <v>2020</v>
      </c>
      <c r="C1028" s="179">
        <v>4</v>
      </c>
      <c r="D1028" s="39" t="str">
        <f t="shared" si="189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191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192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190"/>
        <v>830000</v>
      </c>
      <c r="AA1028" s="13">
        <v>1.095</v>
      </c>
      <c r="AB1028" s="21">
        <f t="shared" si="188"/>
        <v>804292.03539823007</v>
      </c>
      <c r="AC1028" s="185">
        <f t="shared" si="193"/>
        <v>88954.699115044248</v>
      </c>
      <c r="AD1028" s="141">
        <v>0.1106</v>
      </c>
      <c r="AE1028" s="186">
        <f t="shared" si="194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195"/>
        <v>28065694.408805318</v>
      </c>
      <c r="AJ1028" s="19">
        <f t="shared" si="196"/>
        <v>4157433.2906989693</v>
      </c>
      <c r="AK1028" s="20">
        <f t="shared" si="197"/>
        <v>0.14813220831602222</v>
      </c>
      <c r="AL1028" s="17"/>
      <c r="AM1028" s="17"/>
      <c r="AN1028" s="17"/>
      <c r="AO1028" s="17"/>
      <c r="AP1028" s="28" t="str">
        <f t="shared" si="198"/>
        <v>20205</v>
      </c>
      <c r="AQ1028" s="28" t="str">
        <f t="shared" si="199"/>
        <v>20205RMB</v>
      </c>
    </row>
    <row r="1029" spans="1:43" s="12" customFormat="1">
      <c r="A1029" s="13" t="s">
        <v>35</v>
      </c>
      <c r="B1029" s="179">
        <v>2020</v>
      </c>
      <c r="C1029" s="179">
        <v>4</v>
      </c>
      <c r="D1029" s="39" t="str">
        <f t="shared" si="189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191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192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190"/>
        <v>830000</v>
      </c>
      <c r="AA1029" s="13">
        <v>1.095</v>
      </c>
      <c r="AB1029" s="21">
        <f t="shared" si="188"/>
        <v>804292.03539823007</v>
      </c>
      <c r="AC1029" s="185">
        <f t="shared" si="193"/>
        <v>88954.699115044248</v>
      </c>
      <c r="AD1029" s="141">
        <v>0.1106</v>
      </c>
      <c r="AE1029" s="186">
        <f t="shared" si="194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195"/>
        <v>28065694.408805318</v>
      </c>
      <c r="AJ1029" s="19">
        <f t="shared" si="196"/>
        <v>4157433.2906989693</v>
      </c>
      <c r="AK1029" s="20">
        <f t="shared" si="197"/>
        <v>0.14813220831602222</v>
      </c>
      <c r="AL1029" s="17"/>
      <c r="AM1029" s="17"/>
      <c r="AN1029" s="17"/>
      <c r="AO1029" s="17"/>
      <c r="AP1029" s="28" t="str">
        <f t="shared" si="198"/>
        <v>20205</v>
      </c>
      <c r="AQ1029" s="28" t="str">
        <f t="shared" si="199"/>
        <v>20205RMB</v>
      </c>
    </row>
    <row r="1030" spans="1:43" s="12" customFormat="1">
      <c r="A1030" s="13" t="s">
        <v>35</v>
      </c>
      <c r="B1030" s="179">
        <v>2020</v>
      </c>
      <c r="C1030" s="179">
        <v>4</v>
      </c>
      <c r="D1030" s="39" t="str">
        <f t="shared" si="189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191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192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190"/>
        <v>830000</v>
      </c>
      <c r="AA1030" s="13">
        <v>1.095</v>
      </c>
      <c r="AB1030" s="21">
        <f t="shared" si="188"/>
        <v>804292.03539823007</v>
      </c>
      <c r="AC1030" s="185">
        <f t="shared" si="193"/>
        <v>88954.699115044248</v>
      </c>
      <c r="AD1030" s="141">
        <v>0.1106</v>
      </c>
      <c r="AE1030" s="186">
        <f t="shared" si="194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195"/>
        <v>28065694.408805318</v>
      </c>
      <c r="AJ1030" s="19">
        <f t="shared" si="196"/>
        <v>4157433.2906989693</v>
      </c>
      <c r="AK1030" s="20">
        <f t="shared" si="197"/>
        <v>0.14813220831602222</v>
      </c>
      <c r="AL1030" s="17"/>
      <c r="AM1030" s="17"/>
      <c r="AN1030" s="17"/>
      <c r="AO1030" s="17"/>
      <c r="AP1030" s="28" t="str">
        <f t="shared" si="198"/>
        <v>20205</v>
      </c>
      <c r="AQ1030" s="28" t="str">
        <f t="shared" si="199"/>
        <v>20205RMB</v>
      </c>
    </row>
    <row r="1031" spans="1:43" s="12" customFormat="1">
      <c r="A1031" s="13" t="s">
        <v>35</v>
      </c>
      <c r="B1031" s="179">
        <v>2020</v>
      </c>
      <c r="C1031" s="179">
        <v>4</v>
      </c>
      <c r="D1031" s="39" t="str">
        <f t="shared" si="189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191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192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190"/>
        <v>860000</v>
      </c>
      <c r="AA1031" s="13">
        <v>1.095</v>
      </c>
      <c r="AB1031" s="21">
        <f t="shared" si="188"/>
        <v>833362.83185840712</v>
      </c>
      <c r="AC1031" s="185">
        <f t="shared" si="193"/>
        <v>170756.04424778762</v>
      </c>
      <c r="AD1031" s="141">
        <v>0.2049</v>
      </c>
      <c r="AE1031" s="186">
        <f t="shared" si="194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195"/>
        <v>28065694.408805318</v>
      </c>
      <c r="AJ1031" s="19">
        <f t="shared" si="196"/>
        <v>4157433.2906989693</v>
      </c>
      <c r="AK1031" s="20">
        <f t="shared" si="197"/>
        <v>0.14813220831602222</v>
      </c>
      <c r="AL1031" s="17"/>
      <c r="AM1031" s="17"/>
      <c r="AN1031" s="17"/>
      <c r="AO1031" s="17"/>
      <c r="AP1031" s="28" t="str">
        <f t="shared" si="198"/>
        <v>20205</v>
      </c>
      <c r="AQ1031" s="28" t="str">
        <f t="shared" si="199"/>
        <v>20205RMB</v>
      </c>
    </row>
    <row r="1032" spans="1:43" s="12" customFormat="1">
      <c r="A1032" s="13" t="s">
        <v>35</v>
      </c>
      <c r="B1032" s="179">
        <v>2020</v>
      </c>
      <c r="C1032" s="179">
        <v>4</v>
      </c>
      <c r="D1032" s="39" t="str">
        <f t="shared" si="189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191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192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190"/>
        <v>1000000</v>
      </c>
      <c r="AA1032" s="13">
        <v>1.095</v>
      </c>
      <c r="AB1032" s="21">
        <f t="shared" si="188"/>
        <v>969026.54867256642</v>
      </c>
      <c r="AC1032" s="185">
        <f t="shared" si="193"/>
        <v>198553.53982300885</v>
      </c>
      <c r="AD1032" s="141">
        <v>0.2049</v>
      </c>
      <c r="AE1032" s="186">
        <f t="shared" si="194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195"/>
        <v>28065694.408805318</v>
      </c>
      <c r="AJ1032" s="19">
        <f t="shared" si="196"/>
        <v>4157433.2906989693</v>
      </c>
      <c r="AK1032" s="20">
        <f t="shared" si="197"/>
        <v>0.14813220831602222</v>
      </c>
      <c r="AL1032" s="17"/>
      <c r="AM1032" s="17"/>
      <c r="AN1032" s="17"/>
      <c r="AO1032" s="17"/>
      <c r="AP1032" s="28" t="str">
        <f t="shared" si="198"/>
        <v>20205</v>
      </c>
      <c r="AQ1032" s="28" t="str">
        <f t="shared" si="199"/>
        <v>20205RMB</v>
      </c>
    </row>
    <row r="1033" spans="1:43" s="12" customFormat="1">
      <c r="A1033" s="13" t="s">
        <v>35</v>
      </c>
      <c r="B1033" s="179">
        <v>2020</v>
      </c>
      <c r="C1033" s="179">
        <v>4</v>
      </c>
      <c r="D1033" s="39" t="str">
        <f t="shared" si="189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191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192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190"/>
        <v>810000</v>
      </c>
      <c r="AA1033" s="13">
        <v>1.095</v>
      </c>
      <c r="AB1033" s="21">
        <f t="shared" si="188"/>
        <v>784911.50442477886</v>
      </c>
      <c r="AC1033" s="185">
        <f t="shared" si="193"/>
        <v>181707.01327433632</v>
      </c>
      <c r="AD1033" s="141">
        <v>0.23150000000000001</v>
      </c>
      <c r="AE1033" s="186">
        <f t="shared" si="194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195"/>
        <v>28065694.408805318</v>
      </c>
      <c r="AJ1033" s="19">
        <f t="shared" si="196"/>
        <v>4157433.2906989693</v>
      </c>
      <c r="AK1033" s="20">
        <f t="shared" si="197"/>
        <v>0.14813220831602222</v>
      </c>
      <c r="AL1033" s="17"/>
      <c r="AM1033" s="17"/>
      <c r="AN1033" s="17"/>
      <c r="AO1033" s="17"/>
      <c r="AP1033" s="28" t="str">
        <f t="shared" si="198"/>
        <v>20205</v>
      </c>
      <c r="AQ1033" s="28" t="str">
        <f t="shared" si="199"/>
        <v>20205RMB</v>
      </c>
    </row>
    <row r="1034" spans="1:43" s="12" customFormat="1">
      <c r="A1034" s="13" t="s">
        <v>35</v>
      </c>
      <c r="B1034" s="179">
        <v>2020</v>
      </c>
      <c r="C1034" s="179">
        <v>4</v>
      </c>
      <c r="D1034" s="39" t="str">
        <f t="shared" si="189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191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192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190"/>
        <v>1050000</v>
      </c>
      <c r="AA1034" s="13">
        <v>1.095</v>
      </c>
      <c r="AB1034" s="21">
        <f t="shared" ref="AB1034:AB1097" si="200">IF(AND(R1034&lt;&gt;"C66",R1034&lt;&gt;""),Z1034/Y1034*AA1034,"")</f>
        <v>1017477.8761061948</v>
      </c>
      <c r="AC1034" s="185">
        <f t="shared" si="193"/>
        <v>155063.62831858409</v>
      </c>
      <c r="AD1034" s="141">
        <v>0.15240000000000001</v>
      </c>
      <c r="AE1034" s="186">
        <f t="shared" si="194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195"/>
        <v>28065694.408805318</v>
      </c>
      <c r="AJ1034" s="19">
        <f t="shared" si="196"/>
        <v>4157433.2906989693</v>
      </c>
      <c r="AK1034" s="20">
        <f t="shared" si="197"/>
        <v>0.14813220831602222</v>
      </c>
      <c r="AL1034" s="17"/>
      <c r="AM1034" s="17"/>
      <c r="AN1034" s="17"/>
      <c r="AO1034" s="17" t="s">
        <v>1199</v>
      </c>
      <c r="AP1034" s="28" t="str">
        <f t="shared" si="198"/>
        <v>20205</v>
      </c>
      <c r="AQ1034" s="28" t="str">
        <f t="shared" si="199"/>
        <v>20205RMB</v>
      </c>
    </row>
    <row r="1035" spans="1:43" s="12" customFormat="1">
      <c r="A1035" s="13" t="s">
        <v>35</v>
      </c>
      <c r="B1035" s="179">
        <v>2020</v>
      </c>
      <c r="C1035" s="179">
        <v>4</v>
      </c>
      <c r="D1035" s="39" t="str">
        <f t="shared" si="189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191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192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190"/>
        <v>700000</v>
      </c>
      <c r="AA1035" s="13">
        <v>1.095</v>
      </c>
      <c r="AB1035" s="21">
        <f t="shared" si="200"/>
        <v>678318.5840707965</v>
      </c>
      <c r="AC1035" s="185">
        <f t="shared" si="193"/>
        <v>103375.75221238939</v>
      </c>
      <c r="AD1035" s="141">
        <v>0.15240000000000001</v>
      </c>
      <c r="AE1035" s="186">
        <f t="shared" si="194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195"/>
        <v>28065694.408805318</v>
      </c>
      <c r="AJ1035" s="19">
        <f t="shared" si="196"/>
        <v>4157433.2906989693</v>
      </c>
      <c r="AK1035" s="20">
        <f t="shared" si="197"/>
        <v>0.14813220831602222</v>
      </c>
      <c r="AL1035" s="17"/>
      <c r="AM1035" s="17"/>
      <c r="AN1035" s="17"/>
      <c r="AO1035" s="17" t="s">
        <v>1199</v>
      </c>
      <c r="AP1035" s="28" t="str">
        <f t="shared" si="198"/>
        <v>20205</v>
      </c>
      <c r="AQ1035" s="28" t="str">
        <f t="shared" si="199"/>
        <v>20205RMB</v>
      </c>
    </row>
    <row r="1036" spans="1:43" s="12" customFormat="1">
      <c r="A1036" s="13" t="s">
        <v>35</v>
      </c>
      <c r="B1036" s="179">
        <v>2020</v>
      </c>
      <c r="C1036" s="179">
        <v>4</v>
      </c>
      <c r="D1036" s="39" t="str">
        <f t="shared" si="189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191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192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190"/>
        <v>1100000</v>
      </c>
      <c r="AA1036" s="13">
        <v>1.095</v>
      </c>
      <c r="AB1036" s="21">
        <f t="shared" si="200"/>
        <v>1065929.2035398229</v>
      </c>
      <c r="AC1036" s="185">
        <f t="shared" si="193"/>
        <v>124713.7168141593</v>
      </c>
      <c r="AD1036" s="141">
        <v>0.11700000000000001</v>
      </c>
      <c r="AE1036" s="186">
        <f t="shared" si="194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195"/>
        <v>28065694.408805318</v>
      </c>
      <c r="AJ1036" s="19">
        <f t="shared" si="196"/>
        <v>4157433.2906989693</v>
      </c>
      <c r="AK1036" s="20">
        <f t="shared" si="197"/>
        <v>0.14813220831602222</v>
      </c>
      <c r="AL1036" s="17"/>
      <c r="AM1036" s="17"/>
      <c r="AN1036" s="17"/>
      <c r="AO1036" s="17"/>
      <c r="AP1036" s="28" t="str">
        <f t="shared" si="198"/>
        <v>20205</v>
      </c>
      <c r="AQ1036" s="28" t="str">
        <f t="shared" si="199"/>
        <v>20205RMB</v>
      </c>
    </row>
    <row r="1037" spans="1:43" s="12" customFormat="1">
      <c r="A1037" s="13" t="s">
        <v>35</v>
      </c>
      <c r="B1037" s="179">
        <v>2020</v>
      </c>
      <c r="C1037" s="179">
        <v>4</v>
      </c>
      <c r="D1037" s="39" t="str">
        <f t="shared" si="189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191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192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190"/>
        <v>640000</v>
      </c>
      <c r="AA1037" s="13">
        <v>1.095</v>
      </c>
      <c r="AB1037" s="21">
        <f t="shared" si="200"/>
        <v>620176.99115044251</v>
      </c>
      <c r="AC1037" s="185">
        <f t="shared" si="193"/>
        <v>71382.371681415927</v>
      </c>
      <c r="AD1037" s="141">
        <v>0.11509999999999999</v>
      </c>
      <c r="AE1037" s="186">
        <f t="shared" si="194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195"/>
        <v>28065694.408805318</v>
      </c>
      <c r="AJ1037" s="19">
        <f t="shared" si="196"/>
        <v>4157433.2906989693</v>
      </c>
      <c r="AK1037" s="20">
        <f t="shared" si="197"/>
        <v>0.14813220831602222</v>
      </c>
      <c r="AL1037" s="17"/>
      <c r="AM1037" s="17"/>
      <c r="AN1037" s="17"/>
      <c r="AO1037" s="17"/>
      <c r="AP1037" s="28" t="str">
        <f t="shared" si="198"/>
        <v>20205</v>
      </c>
      <c r="AQ1037" s="28" t="str">
        <f t="shared" si="199"/>
        <v>20205RMB</v>
      </c>
    </row>
    <row r="1038" spans="1:43" s="12" customFormat="1">
      <c r="A1038" s="13" t="s">
        <v>35</v>
      </c>
      <c r="B1038" s="179">
        <v>2020</v>
      </c>
      <c r="C1038" s="179">
        <v>4</v>
      </c>
      <c r="D1038" s="39" t="str">
        <f t="shared" si="189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191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192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190"/>
        <v>640000</v>
      </c>
      <c r="AA1038" s="13">
        <v>1.095</v>
      </c>
      <c r="AB1038" s="21">
        <f t="shared" si="200"/>
        <v>620176.99115044251</v>
      </c>
      <c r="AC1038" s="185">
        <f t="shared" si="193"/>
        <v>71382.371681415927</v>
      </c>
      <c r="AD1038" s="141">
        <v>0.11509999999999999</v>
      </c>
      <c r="AE1038" s="186">
        <f t="shared" si="194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195"/>
        <v>28065694.408805318</v>
      </c>
      <c r="AJ1038" s="19">
        <f t="shared" si="196"/>
        <v>4157433.2906989693</v>
      </c>
      <c r="AK1038" s="20">
        <f t="shared" si="197"/>
        <v>0.14813220831602222</v>
      </c>
      <c r="AL1038" s="17"/>
      <c r="AM1038" s="17"/>
      <c r="AN1038" s="17"/>
      <c r="AO1038" s="17"/>
      <c r="AP1038" s="28" t="str">
        <f t="shared" si="198"/>
        <v>20205</v>
      </c>
      <c r="AQ1038" s="28" t="str">
        <f t="shared" si="199"/>
        <v>20205RMB</v>
      </c>
    </row>
    <row r="1039" spans="1:43" s="12" customFormat="1">
      <c r="A1039" s="13" t="s">
        <v>35</v>
      </c>
      <c r="B1039" s="179">
        <v>2020</v>
      </c>
      <c r="C1039" s="179">
        <v>5</v>
      </c>
      <c r="D1039" s="39" t="str">
        <f t="shared" si="189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191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192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190"/>
        <v>900000</v>
      </c>
      <c r="AA1039" s="13">
        <v>1.095</v>
      </c>
      <c r="AB1039" s="21">
        <f t="shared" si="200"/>
        <v>872123.89380530978</v>
      </c>
      <c r="AC1039" s="185">
        <f t="shared" si="193"/>
        <v>100032.61061946902</v>
      </c>
      <c r="AD1039" s="141">
        <v>0.1147</v>
      </c>
      <c r="AE1039" s="186">
        <f t="shared" si="194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195"/>
        <v>28065694.408805318</v>
      </c>
      <c r="AJ1039" s="19">
        <f t="shared" si="196"/>
        <v>4157433.2906989693</v>
      </c>
      <c r="AK1039" s="20">
        <f t="shared" si="197"/>
        <v>0.14813220831602222</v>
      </c>
      <c r="AL1039" s="17"/>
      <c r="AM1039" s="17"/>
      <c r="AN1039" s="17"/>
      <c r="AO1039" s="17"/>
      <c r="AP1039" s="28" t="str">
        <f t="shared" si="198"/>
        <v>20205</v>
      </c>
      <c r="AQ1039" s="28" t="str">
        <f t="shared" si="199"/>
        <v>20205RMB</v>
      </c>
    </row>
    <row r="1040" spans="1:43" s="12" customFormat="1">
      <c r="A1040" s="13" t="s">
        <v>35</v>
      </c>
      <c r="B1040" s="179">
        <v>2020</v>
      </c>
      <c r="C1040" s="179">
        <v>5</v>
      </c>
      <c r="D1040" s="39" t="str">
        <f t="shared" si="189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191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192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190"/>
        <v>620000</v>
      </c>
      <c r="AA1040" s="13">
        <v>1.095</v>
      </c>
      <c r="AB1040" s="21">
        <f t="shared" si="200"/>
        <v>600796.4601769913</v>
      </c>
      <c r="AC1040" s="185">
        <f t="shared" si="193"/>
        <v>68911.353982300905</v>
      </c>
      <c r="AD1040" s="141">
        <v>0.1147</v>
      </c>
      <c r="AE1040" s="186">
        <f t="shared" si="194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195"/>
        <v>28065694.408805318</v>
      </c>
      <c r="AJ1040" s="19">
        <f t="shared" si="196"/>
        <v>4157433.2906989693</v>
      </c>
      <c r="AK1040" s="20">
        <f t="shared" si="197"/>
        <v>0.14813220831602222</v>
      </c>
      <c r="AL1040" s="17"/>
      <c r="AM1040" s="17"/>
      <c r="AN1040" s="17"/>
      <c r="AO1040" s="17"/>
      <c r="AP1040" s="28" t="str">
        <f t="shared" si="198"/>
        <v>20205</v>
      </c>
      <c r="AQ1040" s="28" t="str">
        <f t="shared" si="199"/>
        <v>20205RMB</v>
      </c>
    </row>
    <row r="1041" spans="1:43" s="12" customFormat="1">
      <c r="A1041" s="13" t="s">
        <v>35</v>
      </c>
      <c r="B1041" s="179">
        <v>2020</v>
      </c>
      <c r="C1041" s="179">
        <v>5</v>
      </c>
      <c r="D1041" s="39" t="str">
        <f t="shared" si="189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191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192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190"/>
        <v>980000</v>
      </c>
      <c r="AA1041" s="13">
        <v>1.095</v>
      </c>
      <c r="AB1041" s="21">
        <f t="shared" si="200"/>
        <v>949646.01769911509</v>
      </c>
      <c r="AC1041" s="185">
        <f t="shared" si="193"/>
        <v>119370.50442477877</v>
      </c>
      <c r="AD1041" s="141">
        <v>0.12570000000000001</v>
      </c>
      <c r="AE1041" s="186">
        <f t="shared" si="194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195"/>
        <v>28065694.408805318</v>
      </c>
      <c r="AJ1041" s="19">
        <f t="shared" si="196"/>
        <v>4157433.2906989693</v>
      </c>
      <c r="AK1041" s="20">
        <f t="shared" si="197"/>
        <v>0.14813220831602222</v>
      </c>
      <c r="AL1041" s="17"/>
      <c r="AM1041" s="17"/>
      <c r="AN1041" s="17"/>
      <c r="AO1041" s="17"/>
      <c r="AP1041" s="28" t="str">
        <f t="shared" si="198"/>
        <v>20205</v>
      </c>
      <c r="AQ1041" s="28" t="str">
        <f t="shared" si="199"/>
        <v>20205RMB</v>
      </c>
    </row>
    <row r="1042" spans="1:43" s="12" customFormat="1">
      <c r="A1042" s="13" t="s">
        <v>35</v>
      </c>
      <c r="B1042" s="179">
        <v>2020</v>
      </c>
      <c r="C1042" s="179">
        <v>5</v>
      </c>
      <c r="D1042" s="39" t="str">
        <f t="shared" si="189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191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192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190"/>
        <v>1120652</v>
      </c>
      <c r="AA1042" s="13">
        <v>1.095</v>
      </c>
      <c r="AB1042" s="21">
        <f t="shared" si="200"/>
        <v>1085941.5398230089</v>
      </c>
      <c r="AC1042" s="185">
        <f t="shared" si="193"/>
        <v>144104.4423345133</v>
      </c>
      <c r="AD1042" s="141">
        <v>0.13270000000000001</v>
      </c>
      <c r="AE1042" s="186">
        <f t="shared" si="194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195"/>
        <v>28065694.408805318</v>
      </c>
      <c r="AJ1042" s="19">
        <f t="shared" si="196"/>
        <v>4157433.2906989693</v>
      </c>
      <c r="AK1042" s="20">
        <f t="shared" si="197"/>
        <v>0.14813220831602222</v>
      </c>
      <c r="AL1042" s="17"/>
      <c r="AM1042" s="17"/>
      <c r="AN1042" s="17"/>
      <c r="AO1042" s="17"/>
      <c r="AP1042" s="28" t="str">
        <f t="shared" si="198"/>
        <v>20205</v>
      </c>
      <c r="AQ1042" s="28" t="str">
        <f t="shared" si="199"/>
        <v>20205RMB</v>
      </c>
    </row>
    <row r="1043" spans="1:43" s="12" customFormat="1">
      <c r="A1043" s="13" t="s">
        <v>35</v>
      </c>
      <c r="B1043" s="179">
        <v>2020</v>
      </c>
      <c r="C1043" s="179">
        <v>5</v>
      </c>
      <c r="D1043" s="39" t="str">
        <f t="shared" si="189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191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192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190"/>
        <v>11256350</v>
      </c>
      <c r="AA1043" s="13">
        <v>7.4300000000000005E-2</v>
      </c>
      <c r="AB1043" s="21">
        <f t="shared" si="200"/>
        <v>836346.80500000005</v>
      </c>
      <c r="AC1043" s="185">
        <f t="shared" si="193"/>
        <v>196206.96045300001</v>
      </c>
      <c r="AD1043" s="141">
        <v>0.2346</v>
      </c>
      <c r="AE1043" s="186">
        <f t="shared" si="194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195"/>
        <v>28065694.408805318</v>
      </c>
      <c r="AJ1043" s="19">
        <f t="shared" si="196"/>
        <v>4157433.2906989693</v>
      </c>
      <c r="AK1043" s="20">
        <f t="shared" si="197"/>
        <v>0.14813220831602222</v>
      </c>
      <c r="AL1043" s="17"/>
      <c r="AM1043" s="17"/>
      <c r="AN1043" s="17"/>
      <c r="AO1043" s="17"/>
      <c r="AP1043" s="28" t="str">
        <f t="shared" si="198"/>
        <v>20205</v>
      </c>
      <c r="AQ1043" s="28" t="str">
        <f t="shared" si="199"/>
        <v>20205JPY</v>
      </c>
    </row>
    <row r="1044" spans="1:43" s="12" customFormat="1">
      <c r="A1044" s="13" t="s">
        <v>35</v>
      </c>
      <c r="B1044" s="179">
        <v>2020</v>
      </c>
      <c r="C1044" s="179">
        <v>5</v>
      </c>
      <c r="D1044" s="39" t="str">
        <f t="shared" si="189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191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192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190"/>
        <v>11256350</v>
      </c>
      <c r="AA1044" s="13">
        <v>7.4300000000000005E-2</v>
      </c>
      <c r="AB1044" s="21">
        <f t="shared" si="200"/>
        <v>836346.80500000005</v>
      </c>
      <c r="AC1044" s="185">
        <f t="shared" si="193"/>
        <v>196206.96045300001</v>
      </c>
      <c r="AD1044" s="141">
        <v>0.2346</v>
      </c>
      <c r="AE1044" s="186">
        <f t="shared" si="194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195"/>
        <v>28065694.408805318</v>
      </c>
      <c r="AJ1044" s="19">
        <f t="shared" si="196"/>
        <v>4157433.2906989693</v>
      </c>
      <c r="AK1044" s="20">
        <f t="shared" si="197"/>
        <v>0.14813220831602222</v>
      </c>
      <c r="AL1044" s="17"/>
      <c r="AM1044" s="17"/>
      <c r="AN1044" s="17"/>
      <c r="AO1044" s="17"/>
      <c r="AP1044" s="28" t="str">
        <f t="shared" si="198"/>
        <v>20205</v>
      </c>
      <c r="AQ1044" s="28" t="str">
        <f t="shared" si="199"/>
        <v>20205JPY</v>
      </c>
    </row>
    <row r="1045" spans="1:43" s="12" customFormat="1">
      <c r="A1045" s="13" t="s">
        <v>35</v>
      </c>
      <c r="B1045" s="179">
        <v>2020</v>
      </c>
      <c r="C1045" s="179">
        <v>7</v>
      </c>
      <c r="D1045" s="39" t="str">
        <f t="shared" si="189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191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192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190"/>
        <v>1600000</v>
      </c>
      <c r="AA1045" s="13">
        <v>1.135</v>
      </c>
      <c r="AB1045" s="21">
        <f t="shared" si="200"/>
        <v>1607079.6460176993</v>
      </c>
      <c r="AC1045" s="185">
        <f t="shared" si="193"/>
        <v>260186.19469026549</v>
      </c>
      <c r="AD1045" s="141">
        <v>0.16189999999999999</v>
      </c>
      <c r="AE1045" s="186">
        <f t="shared" si="194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195"/>
        <v>28011162.254106205</v>
      </c>
      <c r="AJ1045" s="19">
        <f t="shared" si="196"/>
        <v>3401347.1124888421</v>
      </c>
      <c r="AK1045" s="20">
        <f t="shared" si="197"/>
        <v>0.12142827497242578</v>
      </c>
      <c r="AL1045" s="17"/>
      <c r="AM1045" s="17"/>
      <c r="AN1045" s="17"/>
      <c r="AO1045" s="17"/>
      <c r="AP1045" s="28" t="str">
        <f t="shared" si="198"/>
        <v>202010</v>
      </c>
      <c r="AQ1045" s="28" t="str">
        <f t="shared" si="199"/>
        <v>202010RMB</v>
      </c>
    </row>
    <row r="1046" spans="1:43" s="12" customFormat="1">
      <c r="A1046" s="13" t="s">
        <v>35</v>
      </c>
      <c r="B1046" s="179">
        <v>2020</v>
      </c>
      <c r="C1046" s="179">
        <v>8</v>
      </c>
      <c r="D1046" s="39" t="str">
        <f t="shared" si="189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191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192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190"/>
        <v>950000</v>
      </c>
      <c r="AA1046" s="13">
        <v>1.155</v>
      </c>
      <c r="AB1046" s="21">
        <f t="shared" si="200"/>
        <v>971017.69911504444</v>
      </c>
      <c r="AC1046" s="185">
        <f t="shared" si="193"/>
        <v>121862.72123893807</v>
      </c>
      <c r="AD1046" s="141">
        <v>0.1255</v>
      </c>
      <c r="AE1046" s="186">
        <f t="shared" si="194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195"/>
        <v>44078731.611185834</v>
      </c>
      <c r="AJ1046" s="19">
        <f t="shared" si="196"/>
        <v>5508173.2163771475</v>
      </c>
      <c r="AK1046" s="20">
        <f t="shared" si="197"/>
        <v>0.12496215328889686</v>
      </c>
      <c r="AL1046" s="17"/>
      <c r="AM1046" s="17"/>
      <c r="AN1046" s="17"/>
      <c r="AO1046" s="17"/>
      <c r="AP1046" s="28" t="str">
        <f t="shared" si="198"/>
        <v>202011</v>
      </c>
      <c r="AQ1046" s="28" t="str">
        <f t="shared" si="199"/>
        <v>202011RMB</v>
      </c>
    </row>
    <row r="1047" spans="1:43" s="12" customFormat="1">
      <c r="A1047" s="13" t="s">
        <v>35</v>
      </c>
      <c r="B1047" s="179">
        <v>2020</v>
      </c>
      <c r="C1047" s="179">
        <v>8</v>
      </c>
      <c r="D1047" s="39" t="str">
        <f t="shared" si="189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191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192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190"/>
        <v>650000</v>
      </c>
      <c r="AA1047" s="13">
        <v>1.155</v>
      </c>
      <c r="AB1047" s="21">
        <f t="shared" si="200"/>
        <v>664380.53097345144</v>
      </c>
      <c r="AC1047" s="185">
        <f t="shared" si="193"/>
        <v>83379.756637168161</v>
      </c>
      <c r="AD1047" s="141">
        <v>0.1255</v>
      </c>
      <c r="AE1047" s="186">
        <f t="shared" si="194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195"/>
        <v>44078731.611185834</v>
      </c>
      <c r="AJ1047" s="19">
        <f t="shared" si="196"/>
        <v>5508173.2163771475</v>
      </c>
      <c r="AK1047" s="20">
        <f t="shared" si="197"/>
        <v>0.12496215328889686</v>
      </c>
      <c r="AL1047" s="17"/>
      <c r="AM1047" s="17"/>
      <c r="AN1047" s="17"/>
      <c r="AO1047" s="17"/>
      <c r="AP1047" s="28" t="str">
        <f t="shared" si="198"/>
        <v>202011</v>
      </c>
      <c r="AQ1047" s="28" t="str">
        <f t="shared" si="199"/>
        <v>202011RMB</v>
      </c>
    </row>
    <row r="1048" spans="1:43" s="12" customFormat="1">
      <c r="A1048" s="13" t="s">
        <v>35</v>
      </c>
      <c r="B1048" s="179">
        <v>2020</v>
      </c>
      <c r="C1048" s="179">
        <v>8</v>
      </c>
      <c r="D1048" s="39" t="str">
        <f t="shared" si="189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191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192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190"/>
        <v>1010000</v>
      </c>
      <c r="AA1048" s="13">
        <v>1.135</v>
      </c>
      <c r="AB1048" s="21">
        <f t="shared" si="200"/>
        <v>1014469.0265486727</v>
      </c>
      <c r="AC1048" s="185">
        <f t="shared" si="193"/>
        <v>124272.45575221241</v>
      </c>
      <c r="AD1048" s="141">
        <v>0.1225</v>
      </c>
      <c r="AE1048" s="186">
        <f t="shared" si="194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195"/>
        <v>28011162.254106205</v>
      </c>
      <c r="AJ1048" s="19">
        <f t="shared" si="196"/>
        <v>3401347.1124888421</v>
      </c>
      <c r="AK1048" s="20">
        <f t="shared" si="197"/>
        <v>0.12142827497242578</v>
      </c>
      <c r="AL1048" s="17"/>
      <c r="AM1048" s="17"/>
      <c r="AN1048" s="17"/>
      <c r="AO1048" s="17"/>
      <c r="AP1048" s="28" t="str">
        <f t="shared" si="198"/>
        <v>202010</v>
      </c>
      <c r="AQ1048" s="28" t="str">
        <f t="shared" si="199"/>
        <v>202010RMB</v>
      </c>
    </row>
    <row r="1049" spans="1:43" s="12" customFormat="1">
      <c r="A1049" s="13" t="s">
        <v>35</v>
      </c>
      <c r="B1049" s="179">
        <v>2020</v>
      </c>
      <c r="C1049" s="179">
        <v>8</v>
      </c>
      <c r="D1049" s="39" t="str">
        <f t="shared" si="189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191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192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190"/>
        <v>500000</v>
      </c>
      <c r="AA1049" s="13">
        <v>1.155</v>
      </c>
      <c r="AB1049" s="21">
        <f t="shared" si="200"/>
        <v>511061.94690265495</v>
      </c>
      <c r="AC1049" s="185">
        <f t="shared" si="193"/>
        <v>63422.787610619482</v>
      </c>
      <c r="AD1049" s="141">
        <v>0.1241</v>
      </c>
      <c r="AE1049" s="186">
        <f t="shared" si="194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195"/>
        <v>44078731.611185834</v>
      </c>
      <c r="AJ1049" s="19">
        <f t="shared" si="196"/>
        <v>5508173.2163771475</v>
      </c>
      <c r="AK1049" s="20">
        <f t="shared" si="197"/>
        <v>0.12496215328889686</v>
      </c>
      <c r="AL1049" s="17"/>
      <c r="AM1049" s="17"/>
      <c r="AN1049" s="17"/>
      <c r="AO1049" s="17"/>
      <c r="AP1049" s="28" t="str">
        <f t="shared" si="198"/>
        <v>202011</v>
      </c>
      <c r="AQ1049" s="28" t="str">
        <f t="shared" si="199"/>
        <v>202011RMB</v>
      </c>
    </row>
    <row r="1050" spans="1:43" s="12" customFormat="1">
      <c r="A1050" s="13" t="s">
        <v>35</v>
      </c>
      <c r="B1050" s="179">
        <v>2020</v>
      </c>
      <c r="C1050" s="179">
        <v>8</v>
      </c>
      <c r="D1050" s="39" t="str">
        <f t="shared" si="189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191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192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190"/>
        <v>6850000</v>
      </c>
      <c r="AA1050" s="13">
        <v>7.6100000000000001E-2</v>
      </c>
      <c r="AB1050" s="21">
        <f t="shared" si="200"/>
        <v>521285</v>
      </c>
      <c r="AC1050" s="185">
        <f t="shared" si="193"/>
        <v>66724.479999999996</v>
      </c>
      <c r="AD1050" s="141">
        <v>0.128</v>
      </c>
      <c r="AE1050" s="186">
        <f t="shared" si="194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195"/>
        <v>44078731.611185834</v>
      </c>
      <c r="AJ1050" s="19">
        <f t="shared" si="196"/>
        <v>5508173.2163771475</v>
      </c>
      <c r="AK1050" s="20">
        <f t="shared" si="197"/>
        <v>0.12496215328889686</v>
      </c>
      <c r="AL1050" s="17"/>
      <c r="AM1050" s="17"/>
      <c r="AN1050" s="17"/>
      <c r="AO1050" s="17"/>
      <c r="AP1050" s="28" t="str">
        <f t="shared" si="198"/>
        <v>202011</v>
      </c>
      <c r="AQ1050" s="28" t="str">
        <f t="shared" si="199"/>
        <v>202011JPY</v>
      </c>
    </row>
    <row r="1051" spans="1:43" s="12" customFormat="1">
      <c r="A1051" s="13" t="s">
        <v>35</v>
      </c>
      <c r="B1051" s="179">
        <v>2020</v>
      </c>
      <c r="C1051" s="179">
        <v>8</v>
      </c>
      <c r="D1051" s="39" t="str">
        <f t="shared" si="189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191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192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190"/>
        <v>78997</v>
      </c>
      <c r="AA1051" s="13">
        <v>7.8</v>
      </c>
      <c r="AB1051" s="21">
        <f t="shared" si="200"/>
        <v>616176.6</v>
      </c>
      <c r="AC1051" s="185">
        <f t="shared" si="193"/>
        <v>133895.17517999999</v>
      </c>
      <c r="AD1051" s="141">
        <v>0.21729999999999999</v>
      </c>
      <c r="AE1051" s="186">
        <f t="shared" si="194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195"/>
        <v>44078731.611185834</v>
      </c>
      <c r="AJ1051" s="19">
        <f t="shared" si="196"/>
        <v>5508173.2163771475</v>
      </c>
      <c r="AK1051" s="20">
        <f t="shared" si="197"/>
        <v>0.12496215328889686</v>
      </c>
      <c r="AL1051" s="17"/>
      <c r="AM1051" s="17"/>
      <c r="AN1051" s="17"/>
      <c r="AO1051" s="17"/>
      <c r="AP1051" s="28" t="str">
        <f t="shared" si="198"/>
        <v>202011</v>
      </c>
      <c r="AQ1051" s="28" t="str">
        <f t="shared" si="199"/>
        <v>202011USD</v>
      </c>
    </row>
    <row r="1052" spans="1:43" s="12" customFormat="1">
      <c r="A1052" s="13" t="s">
        <v>35</v>
      </c>
      <c r="B1052" s="179">
        <v>2020</v>
      </c>
      <c r="C1052" s="179">
        <v>9</v>
      </c>
      <c r="D1052" s="39" t="str">
        <f t="shared" si="189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191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192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190"/>
        <v>900000</v>
      </c>
      <c r="AA1052" s="13">
        <v>1.155</v>
      </c>
      <c r="AB1052" s="21">
        <f t="shared" si="200"/>
        <v>919911.50442477886</v>
      </c>
      <c r="AC1052" s="185">
        <f t="shared" si="193"/>
        <v>114620.97345132745</v>
      </c>
      <c r="AD1052" s="141">
        <v>0.1246</v>
      </c>
      <c r="AE1052" s="186">
        <f t="shared" si="194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195"/>
        <v>44078731.611185834</v>
      </c>
      <c r="AJ1052" s="19">
        <f t="shared" si="196"/>
        <v>5508173.2163771475</v>
      </c>
      <c r="AK1052" s="20">
        <f t="shared" si="197"/>
        <v>0.12496215328889686</v>
      </c>
      <c r="AL1052" s="17"/>
      <c r="AM1052" s="17"/>
      <c r="AN1052" s="17"/>
      <c r="AO1052" s="17"/>
      <c r="AP1052" s="28" t="str">
        <f t="shared" si="198"/>
        <v>202011</v>
      </c>
      <c r="AQ1052" s="28" t="str">
        <f t="shared" si="199"/>
        <v>202011RMB</v>
      </c>
    </row>
    <row r="1053" spans="1:43" s="12" customFormat="1">
      <c r="A1053" s="13" t="s">
        <v>34</v>
      </c>
      <c r="B1053" s="179">
        <v>2020</v>
      </c>
      <c r="C1053" s="179">
        <v>3</v>
      </c>
      <c r="D1053" s="39" t="str">
        <f t="shared" si="189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191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192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190"/>
        <v>845000</v>
      </c>
      <c r="AA1053" s="13">
        <v>1.135</v>
      </c>
      <c r="AB1053" s="21">
        <f t="shared" si="200"/>
        <v>848738.93805309746</v>
      </c>
      <c r="AC1053" s="185">
        <f t="shared" si="193"/>
        <v>108553.71017699118</v>
      </c>
      <c r="AD1053" s="141">
        <v>0.12790000000000001</v>
      </c>
      <c r="AE1053" s="186">
        <f t="shared" si="194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195"/>
        <v>28011162.254106205</v>
      </c>
      <c r="AJ1053" s="19">
        <f t="shared" si="196"/>
        <v>3401347.1124888421</v>
      </c>
      <c r="AK1053" s="20">
        <f t="shared" si="197"/>
        <v>0.12142827497242578</v>
      </c>
      <c r="AL1053" s="17"/>
      <c r="AM1053" s="17"/>
      <c r="AN1053" s="17"/>
      <c r="AO1053" s="17"/>
      <c r="AP1053" s="28" t="str">
        <f t="shared" si="198"/>
        <v>202010</v>
      </c>
      <c r="AQ1053" s="28" t="str">
        <f t="shared" si="199"/>
        <v>202010RMB</v>
      </c>
    </row>
    <row r="1054" spans="1:43" s="12" customFormat="1">
      <c r="A1054" s="13" t="s">
        <v>34</v>
      </c>
      <c r="B1054" s="179">
        <v>2020</v>
      </c>
      <c r="C1054" s="179">
        <v>3</v>
      </c>
      <c r="D1054" s="39" t="str">
        <f t="shared" si="189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191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192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190"/>
        <v>845000</v>
      </c>
      <c r="AA1054" s="13">
        <v>1.135</v>
      </c>
      <c r="AB1054" s="21">
        <f t="shared" si="200"/>
        <v>848738.93805309746</v>
      </c>
      <c r="AC1054" s="185">
        <f t="shared" si="193"/>
        <v>108553.71017699118</v>
      </c>
      <c r="AD1054" s="141">
        <v>0.12790000000000001</v>
      </c>
      <c r="AE1054" s="186">
        <f t="shared" si="194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195"/>
        <v>28011162.254106205</v>
      </c>
      <c r="AJ1054" s="19">
        <f t="shared" si="196"/>
        <v>3401347.1124888421</v>
      </c>
      <c r="AK1054" s="20">
        <f t="shared" si="197"/>
        <v>0.12142827497242578</v>
      </c>
      <c r="AL1054" s="17"/>
      <c r="AM1054" s="17"/>
      <c r="AN1054" s="17"/>
      <c r="AO1054" s="17"/>
      <c r="AP1054" s="28" t="str">
        <f t="shared" si="198"/>
        <v>202010</v>
      </c>
      <c r="AQ1054" s="28" t="str">
        <f t="shared" si="199"/>
        <v>202010RMB</v>
      </c>
    </row>
    <row r="1055" spans="1:43" s="12" customFormat="1">
      <c r="A1055" s="13" t="s">
        <v>35</v>
      </c>
      <c r="B1055" s="179">
        <v>2020</v>
      </c>
      <c r="C1055" s="179">
        <v>4</v>
      </c>
      <c r="D1055" s="39" t="str">
        <f t="shared" si="189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191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192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190"/>
        <v>875000</v>
      </c>
      <c r="AA1055" s="13">
        <v>1.175</v>
      </c>
      <c r="AB1055" s="21">
        <f t="shared" si="200"/>
        <v>909845.13274336304</v>
      </c>
      <c r="AC1055" s="185">
        <f t="shared" si="193"/>
        <v>89801.714601769927</v>
      </c>
      <c r="AD1055" s="141">
        <v>9.8699999999999996E-2</v>
      </c>
      <c r="AE1055" s="186">
        <f t="shared" si="194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195"/>
        <v>48763143.537654869</v>
      </c>
      <c r="AJ1055" s="19">
        <f t="shared" si="196"/>
        <v>5924029.970215477</v>
      </c>
      <c r="AK1055" s="20">
        <f t="shared" si="197"/>
        <v>0.12148580957749257</v>
      </c>
      <c r="AL1055" s="17"/>
      <c r="AM1055" s="17"/>
      <c r="AN1055" s="17"/>
      <c r="AO1055" s="17"/>
      <c r="AP1055" s="28" t="str">
        <f t="shared" si="198"/>
        <v>202012</v>
      </c>
      <c r="AQ1055" s="28" t="str">
        <f t="shared" si="199"/>
        <v>202012RMB</v>
      </c>
    </row>
    <row r="1056" spans="1:43" s="12" customFormat="1">
      <c r="A1056" s="13" t="s">
        <v>35</v>
      </c>
      <c r="B1056" s="179">
        <v>2020</v>
      </c>
      <c r="C1056" s="179">
        <v>4</v>
      </c>
      <c r="D1056" s="39" t="str">
        <f t="shared" si="189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191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192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190"/>
        <v>875000</v>
      </c>
      <c r="AA1056" s="13">
        <v>1.175</v>
      </c>
      <c r="AB1056" s="21">
        <f t="shared" si="200"/>
        <v>909845.13274336304</v>
      </c>
      <c r="AC1056" s="185">
        <f t="shared" si="193"/>
        <v>89801.714601769927</v>
      </c>
      <c r="AD1056" s="141">
        <v>9.8699999999999996E-2</v>
      </c>
      <c r="AE1056" s="186">
        <f t="shared" si="194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195"/>
        <v>48763143.537654869</v>
      </c>
      <c r="AJ1056" s="19">
        <f t="shared" si="196"/>
        <v>5924029.970215477</v>
      </c>
      <c r="AK1056" s="20">
        <f t="shared" si="197"/>
        <v>0.12148580957749257</v>
      </c>
      <c r="AL1056" s="17"/>
      <c r="AM1056" s="17"/>
      <c r="AN1056" s="17"/>
      <c r="AO1056" s="17"/>
      <c r="AP1056" s="28" t="str">
        <f t="shared" si="198"/>
        <v>202012</v>
      </c>
      <c r="AQ1056" s="28" t="str">
        <f t="shared" si="199"/>
        <v>202012RMB</v>
      </c>
    </row>
    <row r="1057" spans="1:43" s="12" customFormat="1">
      <c r="A1057" s="13" t="s">
        <v>35</v>
      </c>
      <c r="B1057" s="179">
        <v>2020</v>
      </c>
      <c r="C1057" s="179">
        <v>7</v>
      </c>
      <c r="D1057" s="39" t="str">
        <f t="shared" si="189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191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192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190"/>
        <v>12100000</v>
      </c>
      <c r="AA1057" s="13">
        <v>7.4899999999999994E-2</v>
      </c>
      <c r="AB1057" s="21">
        <f t="shared" si="200"/>
        <v>906289.99999999988</v>
      </c>
      <c r="AC1057" s="185">
        <f t="shared" si="193"/>
        <v>91807.176999999996</v>
      </c>
      <c r="AD1057" s="141">
        <v>0.1013</v>
      </c>
      <c r="AE1057" s="186">
        <f t="shared" si="194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195"/>
        <v>28011162.254106205</v>
      </c>
      <c r="AJ1057" s="19">
        <f t="shared" si="196"/>
        <v>3401347.1124888421</v>
      </c>
      <c r="AK1057" s="20">
        <f t="shared" si="197"/>
        <v>0.12142827497242578</v>
      </c>
      <c r="AL1057" s="17"/>
      <c r="AM1057" s="17"/>
      <c r="AN1057" s="17"/>
      <c r="AO1057" s="17"/>
      <c r="AP1057" s="28" t="str">
        <f t="shared" si="198"/>
        <v>202010</v>
      </c>
      <c r="AQ1057" s="28" t="str">
        <f t="shared" si="199"/>
        <v>202010JPY</v>
      </c>
    </row>
    <row r="1058" spans="1:43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191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192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02">IF(X1058="","",X1058*MAX(O1058,N1058))</f>
        <v>6565000</v>
      </c>
      <c r="AA1058" s="13">
        <v>7.4899999999999994E-2</v>
      </c>
      <c r="AB1058" s="21">
        <f t="shared" si="200"/>
        <v>491718.49999999994</v>
      </c>
      <c r="AC1058" s="185">
        <f t="shared" si="193"/>
        <v>56301.768249999994</v>
      </c>
      <c r="AD1058" s="141">
        <v>0.1145</v>
      </c>
      <c r="AE1058" s="186">
        <f t="shared" si="194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195"/>
        <v>47907808.356810614</v>
      </c>
      <c r="AJ1058" s="19">
        <f t="shared" si="196"/>
        <v>6027384.8806384467</v>
      </c>
      <c r="AK1058" s="20">
        <f t="shared" si="197"/>
        <v>0.12581216063459494</v>
      </c>
      <c r="AL1058" s="17"/>
      <c r="AM1058" s="17"/>
      <c r="AN1058" s="17"/>
      <c r="AO1058" s="17"/>
      <c r="AP1058" s="28" t="str">
        <f t="shared" si="198"/>
        <v>20209</v>
      </c>
      <c r="AQ1058" s="28" t="str">
        <f t="shared" si="199"/>
        <v>20209JPY</v>
      </c>
    </row>
    <row r="1059" spans="1:43" s="12" customFormat="1">
      <c r="A1059" s="13" t="s">
        <v>35</v>
      </c>
      <c r="B1059" s="179">
        <v>2020</v>
      </c>
      <c r="C1059" s="179">
        <v>7</v>
      </c>
      <c r="D1059" s="39" t="str">
        <f t="shared" si="201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191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192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02"/>
        <v>6565000</v>
      </c>
      <c r="AA1059" s="13">
        <v>7.4899999999999994E-2</v>
      </c>
      <c r="AB1059" s="21">
        <f t="shared" si="200"/>
        <v>491718.49999999994</v>
      </c>
      <c r="AC1059" s="185">
        <f t="shared" si="193"/>
        <v>56301.768249999994</v>
      </c>
      <c r="AD1059" s="141">
        <v>0.1145</v>
      </c>
      <c r="AE1059" s="186">
        <f t="shared" si="194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195"/>
        <v>47907808.356810614</v>
      </c>
      <c r="AJ1059" s="19">
        <f t="shared" si="196"/>
        <v>6027384.8806384467</v>
      </c>
      <c r="AK1059" s="20">
        <f t="shared" si="197"/>
        <v>0.12581216063459494</v>
      </c>
      <c r="AL1059" s="17"/>
      <c r="AM1059" s="17"/>
      <c r="AN1059" s="17"/>
      <c r="AO1059" s="17"/>
      <c r="AP1059" s="28" t="str">
        <f t="shared" si="198"/>
        <v>20209</v>
      </c>
      <c r="AQ1059" s="28" t="str">
        <f t="shared" si="199"/>
        <v>20209JPY</v>
      </c>
    </row>
    <row r="1060" spans="1:43" s="12" customFormat="1">
      <c r="A1060" s="13" t="s">
        <v>35</v>
      </c>
      <c r="B1060" s="179">
        <v>2020</v>
      </c>
      <c r="C1060" s="179">
        <v>7</v>
      </c>
      <c r="D1060" s="39" t="str">
        <f t="shared" si="201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191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192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02"/>
        <v>10800000</v>
      </c>
      <c r="AA1060" s="13">
        <v>7.4899999999999994E-2</v>
      </c>
      <c r="AB1060" s="21">
        <f t="shared" si="200"/>
        <v>808919.99999999988</v>
      </c>
      <c r="AC1060" s="185">
        <f t="shared" si="193"/>
        <v>99658.943999999989</v>
      </c>
      <c r="AD1060" s="141">
        <v>0.1232</v>
      </c>
      <c r="AE1060" s="186">
        <f t="shared" si="194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195"/>
        <v>47907808.356810614</v>
      </c>
      <c r="AJ1060" s="19">
        <f t="shared" si="196"/>
        <v>6027384.8806384467</v>
      </c>
      <c r="AK1060" s="20">
        <f t="shared" si="197"/>
        <v>0.12581216063459494</v>
      </c>
      <c r="AL1060" s="17"/>
      <c r="AM1060" s="17"/>
      <c r="AN1060" s="17"/>
      <c r="AO1060" s="17"/>
      <c r="AP1060" s="28" t="str">
        <f t="shared" si="198"/>
        <v>20209</v>
      </c>
      <c r="AQ1060" s="28" t="str">
        <f t="shared" si="199"/>
        <v>20209JPY</v>
      </c>
    </row>
    <row r="1061" spans="1:43" s="12" customFormat="1">
      <c r="A1061" s="13" t="s">
        <v>35</v>
      </c>
      <c r="B1061" s="179">
        <v>2020</v>
      </c>
      <c r="C1061" s="179">
        <v>7</v>
      </c>
      <c r="D1061" s="39" t="str">
        <f t="shared" si="201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191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192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02"/>
        <v>10800000</v>
      </c>
      <c r="AA1061" s="13">
        <v>7.4899999999999994E-2</v>
      </c>
      <c r="AB1061" s="21">
        <f t="shared" si="200"/>
        <v>808919.99999999988</v>
      </c>
      <c r="AC1061" s="185">
        <f t="shared" si="193"/>
        <v>99658.943999999989</v>
      </c>
      <c r="AD1061" s="141">
        <v>0.1232</v>
      </c>
      <c r="AE1061" s="186">
        <f t="shared" si="194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195"/>
        <v>47907808.356810614</v>
      </c>
      <c r="AJ1061" s="19">
        <f t="shared" si="196"/>
        <v>6027384.8806384467</v>
      </c>
      <c r="AK1061" s="20">
        <f t="shared" si="197"/>
        <v>0.12581216063459494</v>
      </c>
      <c r="AL1061" s="17"/>
      <c r="AM1061" s="17"/>
      <c r="AN1061" s="17"/>
      <c r="AO1061" s="17"/>
      <c r="AP1061" s="28" t="str">
        <f t="shared" si="198"/>
        <v>20209</v>
      </c>
      <c r="AQ1061" s="28" t="str">
        <f t="shared" si="199"/>
        <v>20209JPY</v>
      </c>
    </row>
    <row r="1062" spans="1:43" s="12" customFormat="1">
      <c r="A1062" s="13" t="s">
        <v>35</v>
      </c>
      <c r="B1062" s="179">
        <v>2020</v>
      </c>
      <c r="C1062" s="179">
        <v>7</v>
      </c>
      <c r="D1062" s="39" t="str">
        <f t="shared" si="201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191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192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02"/>
        <v>10800000</v>
      </c>
      <c r="AA1062" s="13">
        <v>7.4899999999999994E-2</v>
      </c>
      <c r="AB1062" s="21">
        <f t="shared" si="200"/>
        <v>808919.99999999988</v>
      </c>
      <c r="AC1062" s="185">
        <f t="shared" si="193"/>
        <v>99658.943999999989</v>
      </c>
      <c r="AD1062" s="141">
        <v>0.1232</v>
      </c>
      <c r="AE1062" s="186">
        <f t="shared" si="194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195"/>
        <v>47907808.356810614</v>
      </c>
      <c r="AJ1062" s="19">
        <f t="shared" si="196"/>
        <v>6027384.8806384467</v>
      </c>
      <c r="AK1062" s="20">
        <f t="shared" si="197"/>
        <v>0.12581216063459494</v>
      </c>
      <c r="AL1062" s="17"/>
      <c r="AM1062" s="17"/>
      <c r="AN1062" s="17"/>
      <c r="AO1062" s="17"/>
      <c r="AP1062" s="28" t="str">
        <f t="shared" si="198"/>
        <v>20209</v>
      </c>
      <c r="AQ1062" s="28" t="str">
        <f t="shared" si="199"/>
        <v>20209JPY</v>
      </c>
    </row>
    <row r="1063" spans="1:43" s="12" customFormat="1">
      <c r="A1063" s="13" t="s">
        <v>35</v>
      </c>
      <c r="B1063" s="179">
        <v>2020</v>
      </c>
      <c r="C1063" s="179">
        <v>7</v>
      </c>
      <c r="D1063" s="39" t="str">
        <f t="shared" si="201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191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192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02"/>
        <v>10800000</v>
      </c>
      <c r="AA1063" s="13">
        <v>7.4899999999999994E-2</v>
      </c>
      <c r="AB1063" s="21">
        <f t="shared" si="200"/>
        <v>808919.99999999988</v>
      </c>
      <c r="AC1063" s="185">
        <f t="shared" si="193"/>
        <v>99658.943999999989</v>
      </c>
      <c r="AD1063" s="141">
        <v>0.1232</v>
      </c>
      <c r="AE1063" s="186">
        <f t="shared" si="194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195"/>
        <v>47907808.356810614</v>
      </c>
      <c r="AJ1063" s="19">
        <f t="shared" si="196"/>
        <v>6027384.8806384467</v>
      </c>
      <c r="AK1063" s="20">
        <f t="shared" si="197"/>
        <v>0.12581216063459494</v>
      </c>
      <c r="AL1063" s="17"/>
      <c r="AM1063" s="17"/>
      <c r="AN1063" s="17"/>
      <c r="AO1063" s="17"/>
      <c r="AP1063" s="28" t="str">
        <f t="shared" si="198"/>
        <v>20209</v>
      </c>
      <c r="AQ1063" s="28" t="str">
        <f t="shared" si="199"/>
        <v>20209JPY</v>
      </c>
    </row>
    <row r="1064" spans="1:43" s="12" customFormat="1">
      <c r="A1064" s="13" t="s">
        <v>35</v>
      </c>
      <c r="B1064" s="179">
        <v>2020</v>
      </c>
      <c r="C1064" s="179">
        <v>7</v>
      </c>
      <c r="D1064" s="39" t="str">
        <f t="shared" si="201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191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192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02"/>
        <v>6896000</v>
      </c>
      <c r="AA1064" s="13">
        <v>7.4899999999999994E-2</v>
      </c>
      <c r="AB1064" s="21">
        <f t="shared" si="200"/>
        <v>516510.39999999997</v>
      </c>
      <c r="AC1064" s="185">
        <f t="shared" si="193"/>
        <v>63634.081279999999</v>
      </c>
      <c r="AD1064" s="141">
        <v>0.1232</v>
      </c>
      <c r="AE1064" s="186">
        <f t="shared" si="194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195"/>
        <v>47907808.356810614</v>
      </c>
      <c r="AJ1064" s="19">
        <f t="shared" si="196"/>
        <v>6027384.8806384467</v>
      </c>
      <c r="AK1064" s="20">
        <f t="shared" si="197"/>
        <v>0.12581216063459494</v>
      </c>
      <c r="AL1064" s="17"/>
      <c r="AM1064" s="17"/>
      <c r="AN1064" s="17"/>
      <c r="AO1064" s="17"/>
      <c r="AP1064" s="28" t="str">
        <f t="shared" si="198"/>
        <v>20209</v>
      </c>
      <c r="AQ1064" s="28" t="str">
        <f t="shared" si="199"/>
        <v>20209JPY</v>
      </c>
    </row>
    <row r="1065" spans="1:43" s="12" customFormat="1">
      <c r="A1065" s="13" t="s">
        <v>35</v>
      </c>
      <c r="B1065" s="179">
        <v>2020</v>
      </c>
      <c r="C1065" s="179">
        <v>7</v>
      </c>
      <c r="D1065" s="39" t="str">
        <f t="shared" si="201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191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192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02"/>
        <v>6896000</v>
      </c>
      <c r="AA1065" s="13">
        <v>7.4899999999999994E-2</v>
      </c>
      <c r="AB1065" s="21">
        <f t="shared" si="200"/>
        <v>516510.39999999997</v>
      </c>
      <c r="AC1065" s="185">
        <f t="shared" si="193"/>
        <v>63634.081279999999</v>
      </c>
      <c r="AD1065" s="141">
        <v>0.1232</v>
      </c>
      <c r="AE1065" s="186">
        <f t="shared" si="194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195"/>
        <v>47907808.356810614</v>
      </c>
      <c r="AJ1065" s="19">
        <f t="shared" si="196"/>
        <v>6027384.8806384467</v>
      </c>
      <c r="AK1065" s="20">
        <f t="shared" si="197"/>
        <v>0.12581216063459494</v>
      </c>
      <c r="AL1065" s="17"/>
      <c r="AM1065" s="17"/>
      <c r="AN1065" s="17"/>
      <c r="AO1065" s="17"/>
      <c r="AP1065" s="28" t="str">
        <f t="shared" si="198"/>
        <v>20209</v>
      </c>
      <c r="AQ1065" s="28" t="str">
        <f t="shared" si="199"/>
        <v>20209JPY</v>
      </c>
    </row>
    <row r="1066" spans="1:43" s="12" customFormat="1">
      <c r="A1066" s="13" t="s">
        <v>35</v>
      </c>
      <c r="B1066" s="179">
        <v>2020</v>
      </c>
      <c r="C1066" s="179">
        <v>7</v>
      </c>
      <c r="D1066" s="39" t="str">
        <f t="shared" si="201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191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192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02"/>
        <v>6896000</v>
      </c>
      <c r="AA1066" s="13">
        <v>7.4899999999999994E-2</v>
      </c>
      <c r="AB1066" s="21">
        <f t="shared" si="200"/>
        <v>516510.39999999997</v>
      </c>
      <c r="AC1066" s="185">
        <f t="shared" si="193"/>
        <v>63634.081279999999</v>
      </c>
      <c r="AD1066" s="141">
        <v>0.1232</v>
      </c>
      <c r="AE1066" s="186">
        <f t="shared" si="194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195"/>
        <v>47907808.356810614</v>
      </c>
      <c r="AJ1066" s="19">
        <f t="shared" si="196"/>
        <v>6027384.8806384467</v>
      </c>
      <c r="AK1066" s="20">
        <f t="shared" si="197"/>
        <v>0.12581216063459494</v>
      </c>
      <c r="AL1066" s="17"/>
      <c r="AM1066" s="17"/>
      <c r="AN1066" s="17"/>
      <c r="AO1066" s="17"/>
      <c r="AP1066" s="28" t="str">
        <f t="shared" si="198"/>
        <v>20209</v>
      </c>
      <c r="AQ1066" s="28" t="str">
        <f t="shared" si="199"/>
        <v>20209JPY</v>
      </c>
    </row>
    <row r="1067" spans="1:43" s="12" customFormat="1">
      <c r="A1067" s="13" t="s">
        <v>35</v>
      </c>
      <c r="B1067" s="179">
        <v>2020</v>
      </c>
      <c r="C1067" s="179">
        <v>7</v>
      </c>
      <c r="D1067" s="39" t="str">
        <f t="shared" si="201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191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192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02"/>
        <v>6896000</v>
      </c>
      <c r="AA1067" s="13">
        <v>7.4899999999999994E-2</v>
      </c>
      <c r="AB1067" s="21">
        <f t="shared" si="200"/>
        <v>516510.39999999997</v>
      </c>
      <c r="AC1067" s="185">
        <f t="shared" si="193"/>
        <v>63634.081279999999</v>
      </c>
      <c r="AD1067" s="141">
        <v>0.1232</v>
      </c>
      <c r="AE1067" s="186">
        <f t="shared" si="194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195"/>
        <v>47907808.356810614</v>
      </c>
      <c r="AJ1067" s="19">
        <f t="shared" si="196"/>
        <v>6027384.8806384467</v>
      </c>
      <c r="AK1067" s="20">
        <f t="shared" si="197"/>
        <v>0.12581216063459494</v>
      </c>
      <c r="AL1067" s="17"/>
      <c r="AM1067" s="17"/>
      <c r="AN1067" s="17"/>
      <c r="AO1067" s="17"/>
      <c r="AP1067" s="28" t="str">
        <f t="shared" si="198"/>
        <v>20209</v>
      </c>
      <c r="AQ1067" s="28" t="str">
        <f t="shared" si="199"/>
        <v>20209JPY</v>
      </c>
    </row>
    <row r="1068" spans="1:43" s="12" customFormat="1">
      <c r="A1068" s="13" t="s">
        <v>35</v>
      </c>
      <c r="B1068" s="179">
        <v>2020</v>
      </c>
      <c r="C1068" s="179">
        <v>7</v>
      </c>
      <c r="D1068" s="39" t="str">
        <f t="shared" si="201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191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192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02"/>
        <v>11834000</v>
      </c>
      <c r="AA1068" s="13">
        <v>7.4899999999999994E-2</v>
      </c>
      <c r="AB1068" s="21">
        <f t="shared" si="200"/>
        <v>886366.6</v>
      </c>
      <c r="AC1068" s="185">
        <f t="shared" si="193"/>
        <v>109377.63844</v>
      </c>
      <c r="AD1068" s="141">
        <v>0.1234</v>
      </c>
      <c r="AE1068" s="186">
        <f t="shared" si="194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195"/>
        <v>47907808.356810614</v>
      </c>
      <c r="AJ1068" s="19">
        <f t="shared" si="196"/>
        <v>6027384.8806384467</v>
      </c>
      <c r="AK1068" s="20">
        <f t="shared" si="197"/>
        <v>0.12581216063459494</v>
      </c>
      <c r="AL1068" s="17"/>
      <c r="AM1068" s="17"/>
      <c r="AN1068" s="17"/>
      <c r="AO1068" s="17"/>
      <c r="AP1068" s="28" t="str">
        <f t="shared" si="198"/>
        <v>20209</v>
      </c>
      <c r="AQ1068" s="28" t="str">
        <f t="shared" si="199"/>
        <v>20209JPY</v>
      </c>
    </row>
    <row r="1069" spans="1:43" s="12" customFormat="1">
      <c r="A1069" s="13" t="s">
        <v>35</v>
      </c>
      <c r="B1069" s="179">
        <v>2020</v>
      </c>
      <c r="C1069" s="179">
        <v>7</v>
      </c>
      <c r="D1069" s="39" t="str">
        <f t="shared" si="201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191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192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02"/>
        <v>9300000</v>
      </c>
      <c r="AA1069" s="13">
        <v>7.6100000000000001E-2</v>
      </c>
      <c r="AB1069" s="21">
        <f t="shared" si="200"/>
        <v>707730</v>
      </c>
      <c r="AC1069" s="185">
        <f t="shared" si="193"/>
        <v>117058.54199999999</v>
      </c>
      <c r="AD1069" s="141">
        <v>0.16539999999999999</v>
      </c>
      <c r="AE1069" s="186">
        <f t="shared" si="194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195"/>
        <v>44078731.611185834</v>
      </c>
      <c r="AJ1069" s="19">
        <f t="shared" si="196"/>
        <v>5508173.2163771475</v>
      </c>
      <c r="AK1069" s="20">
        <f t="shared" si="197"/>
        <v>0.12496215328889686</v>
      </c>
      <c r="AL1069" s="17"/>
      <c r="AM1069" s="17"/>
      <c r="AN1069" s="17"/>
      <c r="AO1069" s="17"/>
      <c r="AP1069" s="28" t="str">
        <f t="shared" si="198"/>
        <v>202011</v>
      </c>
      <c r="AQ1069" s="28" t="str">
        <f t="shared" si="199"/>
        <v>202011JPY</v>
      </c>
    </row>
    <row r="1070" spans="1:43" s="12" customFormat="1">
      <c r="A1070" s="13" t="s">
        <v>35</v>
      </c>
      <c r="B1070" s="179">
        <v>2020</v>
      </c>
      <c r="C1070" s="179">
        <v>7</v>
      </c>
      <c r="D1070" s="39" t="str">
        <f t="shared" si="201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191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192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02"/>
        <v>10500000</v>
      </c>
      <c r="AA1070" s="13">
        <v>7.4899999999999994E-2</v>
      </c>
      <c r="AB1070" s="21">
        <f t="shared" si="200"/>
        <v>786449.99999999988</v>
      </c>
      <c r="AC1070" s="185">
        <f t="shared" si="193"/>
        <v>87846.464999999982</v>
      </c>
      <c r="AD1070" s="141">
        <v>0.11169999999999999</v>
      </c>
      <c r="AE1070" s="186">
        <f t="shared" si="194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195"/>
        <v>28011162.254106205</v>
      </c>
      <c r="AJ1070" s="19">
        <f t="shared" si="196"/>
        <v>3401347.1124888421</v>
      </c>
      <c r="AK1070" s="20">
        <f t="shared" si="197"/>
        <v>0.12142827497242578</v>
      </c>
      <c r="AL1070" s="17"/>
      <c r="AM1070" s="17"/>
      <c r="AN1070" s="17"/>
      <c r="AO1070" s="17"/>
      <c r="AP1070" s="28" t="str">
        <f t="shared" si="198"/>
        <v>202010</v>
      </c>
      <c r="AQ1070" s="28" t="str">
        <f t="shared" si="199"/>
        <v>202010JPY</v>
      </c>
    </row>
    <row r="1071" spans="1:43" s="12" customFormat="1">
      <c r="A1071" s="13" t="s">
        <v>35</v>
      </c>
      <c r="B1071" s="179">
        <v>2020</v>
      </c>
      <c r="C1071" s="179">
        <v>8</v>
      </c>
      <c r="D1071" s="39" t="str">
        <f t="shared" si="201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191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192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02"/>
        <v>980000</v>
      </c>
      <c r="AA1071" s="13">
        <v>1.135</v>
      </c>
      <c r="AB1071" s="21">
        <f t="shared" si="200"/>
        <v>984336.28318584082</v>
      </c>
      <c r="AC1071" s="185">
        <f t="shared" si="193"/>
        <v>126388.77876106194</v>
      </c>
      <c r="AD1071" s="141">
        <v>0.12839999999999999</v>
      </c>
      <c r="AE1071" s="186">
        <f t="shared" si="194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195"/>
        <v>28011162.254106205</v>
      </c>
      <c r="AJ1071" s="19">
        <f t="shared" si="196"/>
        <v>3401347.1124888421</v>
      </c>
      <c r="AK1071" s="20">
        <f t="shared" si="197"/>
        <v>0.12142827497242578</v>
      </c>
      <c r="AL1071" s="17"/>
      <c r="AM1071" s="17"/>
      <c r="AN1071" s="17"/>
      <c r="AO1071" s="17"/>
      <c r="AP1071" s="28" t="str">
        <f t="shared" si="198"/>
        <v>202010</v>
      </c>
      <c r="AQ1071" s="28" t="str">
        <f t="shared" si="199"/>
        <v>202010RMB</v>
      </c>
    </row>
    <row r="1072" spans="1:43" s="12" customFormat="1">
      <c r="A1072" s="13" t="s">
        <v>35</v>
      </c>
      <c r="B1072" s="179">
        <v>2020</v>
      </c>
      <c r="C1072" s="179">
        <v>8</v>
      </c>
      <c r="D1072" s="39" t="str">
        <f t="shared" si="201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191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192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02"/>
        <v>700000</v>
      </c>
      <c r="AA1072" s="13">
        <v>1.135</v>
      </c>
      <c r="AB1072" s="21">
        <f t="shared" si="200"/>
        <v>703097.34513274336</v>
      </c>
      <c r="AC1072" s="185">
        <f t="shared" si="193"/>
        <v>90277.699115044234</v>
      </c>
      <c r="AD1072" s="141">
        <v>0.12839999999999999</v>
      </c>
      <c r="AE1072" s="186">
        <f t="shared" si="194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195"/>
        <v>28011162.254106205</v>
      </c>
      <c r="AJ1072" s="19">
        <f t="shared" si="196"/>
        <v>3401347.1124888421</v>
      </c>
      <c r="AK1072" s="20">
        <f t="shared" si="197"/>
        <v>0.12142827497242578</v>
      </c>
      <c r="AL1072" s="17"/>
      <c r="AM1072" s="17"/>
      <c r="AN1072" s="17"/>
      <c r="AO1072" s="17"/>
      <c r="AP1072" s="28" t="str">
        <f t="shared" si="198"/>
        <v>202010</v>
      </c>
      <c r="AQ1072" s="28" t="str">
        <f t="shared" si="199"/>
        <v>202010RMB</v>
      </c>
    </row>
    <row r="1073" spans="1:43" s="12" customFormat="1">
      <c r="A1073" s="13" t="s">
        <v>35</v>
      </c>
      <c r="B1073" s="179">
        <v>2020</v>
      </c>
      <c r="C1073" s="179">
        <v>8</v>
      </c>
      <c r="D1073" s="39" t="str">
        <f t="shared" si="201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191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192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02"/>
        <v>15655000</v>
      </c>
      <c r="AA1073" s="13">
        <v>7.4899999999999994E-2</v>
      </c>
      <c r="AB1073" s="21">
        <f t="shared" si="200"/>
        <v>1172559.5</v>
      </c>
      <c r="AC1073" s="185">
        <f t="shared" si="193"/>
        <v>168379.5442</v>
      </c>
      <c r="AD1073" s="141">
        <v>0.14360000000000001</v>
      </c>
      <c r="AE1073" s="186">
        <f t="shared" si="194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195"/>
        <v>28011162.254106205</v>
      </c>
      <c r="AJ1073" s="19">
        <f t="shared" si="196"/>
        <v>3401347.1124888421</v>
      </c>
      <c r="AK1073" s="20">
        <f t="shared" si="197"/>
        <v>0.12142827497242578</v>
      </c>
      <c r="AL1073" s="17"/>
      <c r="AM1073" s="17"/>
      <c r="AN1073" s="17"/>
      <c r="AO1073" s="17"/>
      <c r="AP1073" s="28" t="str">
        <f t="shared" si="198"/>
        <v>202010</v>
      </c>
      <c r="AQ1073" s="28" t="str">
        <f t="shared" si="199"/>
        <v>202010JPY</v>
      </c>
    </row>
    <row r="1074" spans="1:43" s="12" customFormat="1">
      <c r="A1074" s="13" t="s">
        <v>35</v>
      </c>
      <c r="B1074" s="179">
        <v>2020</v>
      </c>
      <c r="C1074" s="179">
        <v>8</v>
      </c>
      <c r="D1074" s="39" t="str">
        <f t="shared" si="201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191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192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02"/>
        <v>15655000</v>
      </c>
      <c r="AA1074" s="13">
        <v>7.4899999999999994E-2</v>
      </c>
      <c r="AB1074" s="21">
        <f t="shared" si="200"/>
        <v>1172559.5</v>
      </c>
      <c r="AC1074" s="185">
        <f t="shared" si="193"/>
        <v>168379.5442</v>
      </c>
      <c r="AD1074" s="141">
        <v>0.14360000000000001</v>
      </c>
      <c r="AE1074" s="186">
        <f t="shared" si="194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195"/>
        <v>28011162.254106205</v>
      </c>
      <c r="AJ1074" s="19">
        <f t="shared" si="196"/>
        <v>3401347.1124888421</v>
      </c>
      <c r="AK1074" s="20">
        <f t="shared" si="197"/>
        <v>0.12142827497242578</v>
      </c>
      <c r="AL1074" s="17"/>
      <c r="AM1074" s="17"/>
      <c r="AN1074" s="17"/>
      <c r="AO1074" s="17"/>
      <c r="AP1074" s="28" t="str">
        <f t="shared" si="198"/>
        <v>202010</v>
      </c>
      <c r="AQ1074" s="28" t="str">
        <f t="shared" si="199"/>
        <v>202010JPY</v>
      </c>
    </row>
    <row r="1075" spans="1:43" s="12" customFormat="1">
      <c r="A1075" s="13" t="s">
        <v>35</v>
      </c>
      <c r="B1075" s="179">
        <v>2020</v>
      </c>
      <c r="C1075" s="179">
        <v>8</v>
      </c>
      <c r="D1075" s="39" t="str">
        <f t="shared" si="201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191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192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02"/>
        <v>7827500</v>
      </c>
      <c r="AA1075" s="13">
        <v>7.4899999999999994E-2</v>
      </c>
      <c r="AB1075" s="21">
        <f t="shared" si="200"/>
        <v>586279.75</v>
      </c>
      <c r="AC1075" s="185">
        <f t="shared" si="193"/>
        <v>84189.772100000002</v>
      </c>
      <c r="AD1075" s="141">
        <v>0.14360000000000001</v>
      </c>
      <c r="AE1075" s="186">
        <f t="shared" si="194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195"/>
        <v>28011162.254106205</v>
      </c>
      <c r="AJ1075" s="19">
        <f t="shared" si="196"/>
        <v>3401347.1124888421</v>
      </c>
      <c r="AK1075" s="20">
        <f t="shared" si="197"/>
        <v>0.12142827497242578</v>
      </c>
      <c r="AL1075" s="17"/>
      <c r="AM1075" s="17"/>
      <c r="AN1075" s="17"/>
      <c r="AO1075" s="17"/>
      <c r="AP1075" s="28" t="str">
        <f t="shared" si="198"/>
        <v>202010</v>
      </c>
      <c r="AQ1075" s="28" t="str">
        <f t="shared" si="199"/>
        <v>202010JPY</v>
      </c>
    </row>
    <row r="1076" spans="1:43" s="12" customFormat="1">
      <c r="A1076" s="13" t="s">
        <v>35</v>
      </c>
      <c r="B1076" s="179">
        <v>2020</v>
      </c>
      <c r="C1076" s="179">
        <v>8</v>
      </c>
      <c r="D1076" s="39" t="str">
        <f t="shared" si="201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191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192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02"/>
        <v>12545000</v>
      </c>
      <c r="AA1076" s="13">
        <v>7.4899999999999994E-2</v>
      </c>
      <c r="AB1076" s="21">
        <f t="shared" si="200"/>
        <v>939620.49999999988</v>
      </c>
      <c r="AC1076" s="185">
        <f t="shared" si="193"/>
        <v>115197.47329999998</v>
      </c>
      <c r="AD1076" s="141">
        <v>0.1226</v>
      </c>
      <c r="AE1076" s="186">
        <f t="shared" si="194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195"/>
        <v>47907808.356810614</v>
      </c>
      <c r="AJ1076" s="19">
        <f t="shared" si="196"/>
        <v>6027384.8806384467</v>
      </c>
      <c r="AK1076" s="20">
        <f t="shared" si="197"/>
        <v>0.12581216063459494</v>
      </c>
      <c r="AL1076" s="17"/>
      <c r="AM1076" s="17"/>
      <c r="AN1076" s="17"/>
      <c r="AO1076" s="17"/>
      <c r="AP1076" s="28" t="str">
        <f t="shared" si="198"/>
        <v>20209</v>
      </c>
      <c r="AQ1076" s="28" t="str">
        <f t="shared" si="199"/>
        <v>20209JPY</v>
      </c>
    </row>
    <row r="1077" spans="1:43" s="12" customFormat="1">
      <c r="A1077" s="13" t="s">
        <v>35</v>
      </c>
      <c r="B1077" s="179">
        <v>2020</v>
      </c>
      <c r="C1077" s="179">
        <v>8</v>
      </c>
      <c r="D1077" s="39" t="str">
        <f t="shared" si="201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191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192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02"/>
        <v>611500</v>
      </c>
      <c r="AA1077" s="13">
        <v>1.1299999999999999</v>
      </c>
      <c r="AB1077" s="21">
        <f t="shared" si="200"/>
        <v>611500</v>
      </c>
      <c r="AC1077" s="185">
        <f t="shared" si="193"/>
        <v>71728.95</v>
      </c>
      <c r="AD1077" s="141">
        <v>0.1173</v>
      </c>
      <c r="AE1077" s="186">
        <f t="shared" si="194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195"/>
        <v>47907808.356810614</v>
      </c>
      <c r="AJ1077" s="19">
        <f t="shared" si="196"/>
        <v>6027384.8806384467</v>
      </c>
      <c r="AK1077" s="20">
        <f t="shared" si="197"/>
        <v>0.12581216063459494</v>
      </c>
      <c r="AL1077" s="17"/>
      <c r="AM1077" s="17"/>
      <c r="AN1077" s="17"/>
      <c r="AO1077" s="17"/>
      <c r="AP1077" s="28" t="str">
        <f t="shared" si="198"/>
        <v>20209</v>
      </c>
      <c r="AQ1077" s="28" t="str">
        <f t="shared" si="199"/>
        <v>20209RMB</v>
      </c>
    </row>
    <row r="1078" spans="1:43" s="12" customFormat="1">
      <c r="A1078" s="13" t="s">
        <v>35</v>
      </c>
      <c r="B1078" s="179">
        <v>2020</v>
      </c>
      <c r="C1078" s="179">
        <v>8</v>
      </c>
      <c r="D1078" s="39" t="str">
        <f t="shared" si="201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191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192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02"/>
        <v>611500</v>
      </c>
      <c r="AA1078" s="13">
        <v>1.1299999999999999</v>
      </c>
      <c r="AB1078" s="21">
        <f t="shared" si="200"/>
        <v>611500</v>
      </c>
      <c r="AC1078" s="185">
        <f t="shared" si="193"/>
        <v>71728.95</v>
      </c>
      <c r="AD1078" s="141">
        <v>0.1173</v>
      </c>
      <c r="AE1078" s="186">
        <f t="shared" si="194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195"/>
        <v>47907808.356810614</v>
      </c>
      <c r="AJ1078" s="19">
        <f t="shared" si="196"/>
        <v>6027384.8806384467</v>
      </c>
      <c r="AK1078" s="20">
        <f t="shared" si="197"/>
        <v>0.12581216063459494</v>
      </c>
      <c r="AL1078" s="17"/>
      <c r="AM1078" s="17"/>
      <c r="AN1078" s="17"/>
      <c r="AO1078" s="17"/>
      <c r="AP1078" s="28" t="str">
        <f t="shared" si="198"/>
        <v>20209</v>
      </c>
      <c r="AQ1078" s="28" t="str">
        <f t="shared" si="199"/>
        <v>20209RMB</v>
      </c>
    </row>
    <row r="1079" spans="1:43" s="12" customFormat="1">
      <c r="A1079" s="13" t="s">
        <v>35</v>
      </c>
      <c r="B1079" s="179">
        <v>2020</v>
      </c>
      <c r="C1079" s="179">
        <v>8</v>
      </c>
      <c r="D1079" s="39" t="str">
        <f t="shared" si="201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191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192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02"/>
        <v>12099500</v>
      </c>
      <c r="AA1079" s="13">
        <v>7.4899999999999994E-2</v>
      </c>
      <c r="AB1079" s="21">
        <f t="shared" si="200"/>
        <v>906252.54999999993</v>
      </c>
      <c r="AC1079" s="185">
        <f t="shared" si="193"/>
        <v>75581.462669999994</v>
      </c>
      <c r="AD1079" s="141">
        <v>8.3400000000000002E-2</v>
      </c>
      <c r="AE1079" s="186">
        <f t="shared" si="194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195"/>
        <v>28011162.254106205</v>
      </c>
      <c r="AJ1079" s="19">
        <f t="shared" si="196"/>
        <v>3401347.1124888421</v>
      </c>
      <c r="AK1079" s="20">
        <f t="shared" si="197"/>
        <v>0.12142827497242578</v>
      </c>
      <c r="AL1079" s="17"/>
      <c r="AM1079" s="17"/>
      <c r="AN1079" s="17"/>
      <c r="AO1079" s="17"/>
      <c r="AP1079" s="28" t="str">
        <f t="shared" si="198"/>
        <v>202010</v>
      </c>
      <c r="AQ1079" s="28" t="str">
        <f t="shared" si="199"/>
        <v>202010JPY</v>
      </c>
    </row>
    <row r="1080" spans="1:43" s="12" customFormat="1">
      <c r="A1080" s="13" t="s">
        <v>35</v>
      </c>
      <c r="B1080" s="179">
        <v>2020</v>
      </c>
      <c r="C1080" s="179">
        <v>8</v>
      </c>
      <c r="D1080" s="39" t="str">
        <f t="shared" si="201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191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192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02"/>
        <v>12099500</v>
      </c>
      <c r="AA1080" s="13">
        <v>7.4899999999999994E-2</v>
      </c>
      <c r="AB1080" s="21">
        <f t="shared" si="200"/>
        <v>906252.54999999993</v>
      </c>
      <c r="AC1080" s="185">
        <f t="shared" si="193"/>
        <v>75581.462669999994</v>
      </c>
      <c r="AD1080" s="141">
        <v>8.3400000000000002E-2</v>
      </c>
      <c r="AE1080" s="186">
        <f t="shared" si="194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195"/>
        <v>28011162.254106205</v>
      </c>
      <c r="AJ1080" s="19">
        <f t="shared" si="196"/>
        <v>3401347.1124888421</v>
      </c>
      <c r="AK1080" s="20">
        <f t="shared" si="197"/>
        <v>0.12142827497242578</v>
      </c>
      <c r="AL1080" s="17"/>
      <c r="AM1080" s="17"/>
      <c r="AN1080" s="17"/>
      <c r="AO1080" s="17"/>
      <c r="AP1080" s="28" t="str">
        <f t="shared" si="198"/>
        <v>202010</v>
      </c>
      <c r="AQ1080" s="28" t="str">
        <f t="shared" si="199"/>
        <v>202010JPY</v>
      </c>
    </row>
    <row r="1081" spans="1:43" s="12" customFormat="1">
      <c r="A1081" s="13" t="s">
        <v>35</v>
      </c>
      <c r="B1081" s="179">
        <v>2020</v>
      </c>
      <c r="C1081" s="179">
        <v>8</v>
      </c>
      <c r="D1081" s="39" t="str">
        <f t="shared" si="201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191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192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02"/>
        <v>6628360</v>
      </c>
      <c r="AA1081" s="13">
        <v>7.4899999999999994E-2</v>
      </c>
      <c r="AB1081" s="21">
        <f t="shared" si="200"/>
        <v>496464.16399999999</v>
      </c>
      <c r="AC1081" s="185">
        <f t="shared" si="193"/>
        <v>49795.355649199999</v>
      </c>
      <c r="AD1081" s="141">
        <v>0.1003</v>
      </c>
      <c r="AE1081" s="186">
        <f t="shared" si="194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195"/>
        <v>28011162.254106205</v>
      </c>
      <c r="AJ1081" s="19">
        <f t="shared" si="196"/>
        <v>3401347.1124888421</v>
      </c>
      <c r="AK1081" s="20">
        <f t="shared" si="197"/>
        <v>0.12142827497242578</v>
      </c>
      <c r="AL1081" s="17"/>
      <c r="AM1081" s="17"/>
      <c r="AN1081" s="17"/>
      <c r="AO1081" s="17"/>
      <c r="AP1081" s="28" t="str">
        <f t="shared" si="198"/>
        <v>202010</v>
      </c>
      <c r="AQ1081" s="28" t="str">
        <f t="shared" si="199"/>
        <v>202010JPY</v>
      </c>
    </row>
    <row r="1082" spans="1:43" s="12" customFormat="1">
      <c r="A1082" s="13" t="s">
        <v>35</v>
      </c>
      <c r="B1082" s="179">
        <v>2020</v>
      </c>
      <c r="C1082" s="179">
        <v>8</v>
      </c>
      <c r="D1082" s="39" t="str">
        <f t="shared" si="201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191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192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02"/>
        <v>6628360</v>
      </c>
      <c r="AA1082" s="13">
        <v>7.4899999999999994E-2</v>
      </c>
      <c r="AB1082" s="21">
        <f t="shared" si="200"/>
        <v>496464.16399999999</v>
      </c>
      <c r="AC1082" s="185">
        <f t="shared" si="193"/>
        <v>49795.355649199999</v>
      </c>
      <c r="AD1082" s="141">
        <v>0.1003</v>
      </c>
      <c r="AE1082" s="186">
        <f t="shared" si="194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195"/>
        <v>28011162.254106205</v>
      </c>
      <c r="AJ1082" s="19">
        <f t="shared" si="196"/>
        <v>3401347.1124888421</v>
      </c>
      <c r="AK1082" s="20">
        <f t="shared" si="197"/>
        <v>0.12142827497242578</v>
      </c>
      <c r="AL1082" s="17"/>
      <c r="AM1082" s="17"/>
      <c r="AN1082" s="17"/>
      <c r="AO1082" s="17"/>
      <c r="AP1082" s="28" t="str">
        <f t="shared" si="198"/>
        <v>202010</v>
      </c>
      <c r="AQ1082" s="28" t="str">
        <f t="shared" si="199"/>
        <v>202010JPY</v>
      </c>
    </row>
    <row r="1083" spans="1:43" s="12" customFormat="1">
      <c r="A1083" s="13" t="s">
        <v>35</v>
      </c>
      <c r="B1083" s="179">
        <v>2020</v>
      </c>
      <c r="C1083" s="179">
        <v>8</v>
      </c>
      <c r="D1083" s="39" t="str">
        <f t="shared" si="201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191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192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02"/>
        <v>6628360</v>
      </c>
      <c r="AA1083" s="13">
        <v>7.6100000000000001E-2</v>
      </c>
      <c r="AB1083" s="21">
        <f t="shared" si="200"/>
        <v>504418.196</v>
      </c>
      <c r="AC1083" s="185">
        <f t="shared" si="193"/>
        <v>50593.145058800001</v>
      </c>
      <c r="AD1083" s="141">
        <v>0.1003</v>
      </c>
      <c r="AE1083" s="186">
        <f t="shared" si="194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195"/>
        <v>44078731.611185834</v>
      </c>
      <c r="AJ1083" s="19">
        <f t="shared" si="196"/>
        <v>5508173.2163771475</v>
      </c>
      <c r="AK1083" s="20">
        <f t="shared" si="197"/>
        <v>0.12496215328889686</v>
      </c>
      <c r="AL1083" s="17"/>
      <c r="AM1083" s="17"/>
      <c r="AN1083" s="17"/>
      <c r="AO1083" s="17"/>
      <c r="AP1083" s="28" t="str">
        <f t="shared" si="198"/>
        <v>202011</v>
      </c>
      <c r="AQ1083" s="28" t="str">
        <f t="shared" si="199"/>
        <v>202011JPY</v>
      </c>
    </row>
    <row r="1084" spans="1:43" s="12" customFormat="1">
      <c r="A1084" s="13" t="s">
        <v>35</v>
      </c>
      <c r="B1084" s="179">
        <v>2020</v>
      </c>
      <c r="C1084" s="179">
        <v>8</v>
      </c>
      <c r="D1084" s="39" t="str">
        <f t="shared" si="201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191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192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02"/>
        <v>6628360</v>
      </c>
      <c r="AA1084" s="13">
        <v>7.6100000000000001E-2</v>
      </c>
      <c r="AB1084" s="21">
        <f t="shared" si="200"/>
        <v>504418.196</v>
      </c>
      <c r="AC1084" s="185">
        <f t="shared" si="193"/>
        <v>50593.145058800001</v>
      </c>
      <c r="AD1084" s="141">
        <v>0.1003</v>
      </c>
      <c r="AE1084" s="186">
        <f t="shared" si="194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195"/>
        <v>44078731.611185834</v>
      </c>
      <c r="AJ1084" s="19">
        <f t="shared" si="196"/>
        <v>5508173.2163771475</v>
      </c>
      <c r="AK1084" s="20">
        <f t="shared" si="197"/>
        <v>0.12496215328889686</v>
      </c>
      <c r="AL1084" s="17"/>
      <c r="AM1084" s="17"/>
      <c r="AN1084" s="17"/>
      <c r="AO1084" s="17"/>
      <c r="AP1084" s="28" t="str">
        <f t="shared" si="198"/>
        <v>202011</v>
      </c>
      <c r="AQ1084" s="28" t="str">
        <f t="shared" si="199"/>
        <v>202011JPY</v>
      </c>
    </row>
    <row r="1085" spans="1:43" s="12" customFormat="1">
      <c r="A1085" s="13" t="s">
        <v>35</v>
      </c>
      <c r="B1085" s="179">
        <v>2020</v>
      </c>
      <c r="C1085" s="179">
        <v>8</v>
      </c>
      <c r="D1085" s="39" t="str">
        <f t="shared" si="201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191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192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02"/>
        <v>6628360</v>
      </c>
      <c r="AA1085" s="13">
        <v>7.6100000000000001E-2</v>
      </c>
      <c r="AB1085" s="21">
        <f t="shared" si="200"/>
        <v>504418.196</v>
      </c>
      <c r="AC1085" s="185">
        <f t="shared" si="193"/>
        <v>50593.145058800001</v>
      </c>
      <c r="AD1085" s="141">
        <v>0.1003</v>
      </c>
      <c r="AE1085" s="186">
        <f t="shared" si="194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195"/>
        <v>44078731.611185834</v>
      </c>
      <c r="AJ1085" s="19">
        <f t="shared" si="196"/>
        <v>5508173.2163771475</v>
      </c>
      <c r="AK1085" s="20">
        <f t="shared" si="197"/>
        <v>0.12496215328889686</v>
      </c>
      <c r="AL1085" s="17"/>
      <c r="AM1085" s="17"/>
      <c r="AN1085" s="17"/>
      <c r="AO1085" s="17"/>
      <c r="AP1085" s="28" t="str">
        <f t="shared" si="198"/>
        <v>202011</v>
      </c>
      <c r="AQ1085" s="28" t="str">
        <f t="shared" si="199"/>
        <v>202011JPY</v>
      </c>
    </row>
    <row r="1086" spans="1:43" s="12" customFormat="1">
      <c r="A1086" s="13" t="s">
        <v>35</v>
      </c>
      <c r="B1086" s="179">
        <v>2020</v>
      </c>
      <c r="C1086" s="179">
        <v>8</v>
      </c>
      <c r="D1086" s="39" t="str">
        <f t="shared" si="201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191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192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02"/>
        <v>915000</v>
      </c>
      <c r="AA1086" s="13">
        <v>1.135</v>
      </c>
      <c r="AB1086" s="21">
        <f t="shared" si="200"/>
        <v>919048.67256637174</v>
      </c>
      <c r="AC1086" s="185">
        <f t="shared" si="193"/>
        <v>120579.18584070799</v>
      </c>
      <c r="AD1086" s="141">
        <v>0.13120000000000001</v>
      </c>
      <c r="AE1086" s="186">
        <f t="shared" si="194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195"/>
        <v>28011162.254106205</v>
      </c>
      <c r="AJ1086" s="19">
        <f t="shared" si="196"/>
        <v>3401347.1124888421</v>
      </c>
      <c r="AK1086" s="20">
        <f t="shared" si="197"/>
        <v>0.12142827497242578</v>
      </c>
      <c r="AL1086" s="17"/>
      <c r="AM1086" s="17"/>
      <c r="AN1086" s="17"/>
      <c r="AO1086" s="17"/>
      <c r="AP1086" s="28" t="str">
        <f t="shared" si="198"/>
        <v>202010</v>
      </c>
      <c r="AQ1086" s="28" t="str">
        <f t="shared" si="199"/>
        <v>202010RMB</v>
      </c>
    </row>
    <row r="1087" spans="1:43" s="12" customFormat="1">
      <c r="A1087" s="13" t="s">
        <v>35</v>
      </c>
      <c r="B1087" s="179">
        <v>2020</v>
      </c>
      <c r="C1087" s="179">
        <v>8</v>
      </c>
      <c r="D1087" s="39" t="str">
        <f t="shared" si="201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191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192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02"/>
        <v>601000</v>
      </c>
      <c r="AA1087" s="13">
        <v>1.155</v>
      </c>
      <c r="AB1087" s="21">
        <f t="shared" si="200"/>
        <v>614296.46017699118</v>
      </c>
      <c r="AC1087" s="185">
        <f t="shared" si="193"/>
        <v>61306.786725663718</v>
      </c>
      <c r="AD1087" s="141">
        <v>9.98E-2</v>
      </c>
      <c r="AE1087" s="186">
        <f t="shared" si="194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195"/>
        <v>44078731.611185834</v>
      </c>
      <c r="AJ1087" s="19">
        <f t="shared" si="196"/>
        <v>5508173.2163771475</v>
      </c>
      <c r="AK1087" s="20">
        <f t="shared" si="197"/>
        <v>0.12496215328889686</v>
      </c>
      <c r="AL1087" s="17"/>
      <c r="AM1087" s="17"/>
      <c r="AN1087" s="17"/>
      <c r="AO1087" s="17"/>
      <c r="AP1087" s="28" t="str">
        <f t="shared" si="198"/>
        <v>202011</v>
      </c>
      <c r="AQ1087" s="28" t="str">
        <f t="shared" si="199"/>
        <v>202011RMB</v>
      </c>
    </row>
    <row r="1088" spans="1:43" s="12" customFormat="1">
      <c r="A1088" s="13" t="s">
        <v>35</v>
      </c>
      <c r="B1088" s="179">
        <v>2020</v>
      </c>
      <c r="C1088" s="179">
        <v>8</v>
      </c>
      <c r="D1088" s="39" t="str">
        <f t="shared" si="201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191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192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02"/>
        <v>815000</v>
      </c>
      <c r="AA1088" s="13">
        <v>1.1299999999999999</v>
      </c>
      <c r="AB1088" s="21">
        <f t="shared" si="200"/>
        <v>815000</v>
      </c>
      <c r="AC1088" s="185">
        <f t="shared" si="193"/>
        <v>117034</v>
      </c>
      <c r="AD1088" s="141">
        <v>0.14360000000000001</v>
      </c>
      <c r="AE1088" s="186">
        <f t="shared" si="194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195"/>
        <v>47907808.356810614</v>
      </c>
      <c r="AJ1088" s="19">
        <f t="shared" si="196"/>
        <v>6027384.8806384467</v>
      </c>
      <c r="AK1088" s="20">
        <f t="shared" si="197"/>
        <v>0.12581216063459494</v>
      </c>
      <c r="AL1088" s="17"/>
      <c r="AM1088" s="17"/>
      <c r="AN1088" s="17"/>
      <c r="AO1088" s="17"/>
      <c r="AP1088" s="28" t="str">
        <f t="shared" si="198"/>
        <v>20209</v>
      </c>
      <c r="AQ1088" s="28" t="str">
        <f t="shared" si="199"/>
        <v>20209RMB</v>
      </c>
    </row>
    <row r="1089" spans="1:43" s="12" customFormat="1">
      <c r="A1089" s="13" t="s">
        <v>35</v>
      </c>
      <c r="B1089" s="179">
        <v>2020</v>
      </c>
      <c r="C1089" s="179">
        <v>8</v>
      </c>
      <c r="D1089" s="39" t="str">
        <f t="shared" si="201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191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192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02"/>
        <v>815000</v>
      </c>
      <c r="AA1089" s="13">
        <v>1.1299999999999999</v>
      </c>
      <c r="AB1089" s="21">
        <f t="shared" si="200"/>
        <v>815000</v>
      </c>
      <c r="AC1089" s="185">
        <f t="shared" si="193"/>
        <v>117034</v>
      </c>
      <c r="AD1089" s="141">
        <v>0.14360000000000001</v>
      </c>
      <c r="AE1089" s="186">
        <f t="shared" si="194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195"/>
        <v>47907808.356810614</v>
      </c>
      <c r="AJ1089" s="19">
        <f t="shared" si="196"/>
        <v>6027384.8806384467</v>
      </c>
      <c r="AK1089" s="20">
        <f t="shared" si="197"/>
        <v>0.12581216063459494</v>
      </c>
      <c r="AL1089" s="17"/>
      <c r="AM1089" s="17"/>
      <c r="AN1089" s="17"/>
      <c r="AO1089" s="17"/>
      <c r="AP1089" s="28" t="str">
        <f t="shared" si="198"/>
        <v>20209</v>
      </c>
      <c r="AQ1089" s="28" t="str">
        <f t="shared" si="199"/>
        <v>20209RMB</v>
      </c>
    </row>
    <row r="1090" spans="1:43" s="12" customFormat="1">
      <c r="A1090" s="13" t="s">
        <v>35</v>
      </c>
      <c r="B1090" s="179">
        <v>2020</v>
      </c>
      <c r="C1090" s="179">
        <v>8</v>
      </c>
      <c r="D1090" s="39" t="str">
        <f t="shared" si="201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04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02"/>
        <v>815000</v>
      </c>
      <c r="AA1090" s="13">
        <v>1.1299999999999999</v>
      </c>
      <c r="AB1090" s="21">
        <f t="shared" si="200"/>
        <v>815000</v>
      </c>
      <c r="AC1090" s="185">
        <f t="shared" ref="AC1090:AC1153" si="205">IF(R1090&lt;&gt;"",AB1090*AD1090,"")</f>
        <v>117034</v>
      </c>
      <c r="AD1090" s="141">
        <v>0.14360000000000001</v>
      </c>
      <c r="AE1090" s="186">
        <f t="shared" ref="AE1090:AE1153" si="206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07">IF(P1090="C66 SERVICE","",SUMIFS(AB:AB,F:F,F1090,G:G,G1090,E:E,E1090))</f>
        <v>47907808.356810614</v>
      </c>
      <c r="AJ1090" s="19">
        <f t="shared" ref="AJ1090:AJ1153" si="208">IF(P1090="C66 SERVICE","",SUMIFS(AC:AC,F:F,F1090,G:G,G1090,E:E,E1090))</f>
        <v>6027384.8806384467</v>
      </c>
      <c r="AK1090" s="20">
        <f t="shared" ref="AK1090:AK1153" si="209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10">IF(F1090="","",F1090&amp;G1090)</f>
        <v>20209</v>
      </c>
      <c r="AQ1090" s="28" t="str">
        <f t="shared" ref="AQ1090:AQ1153" si="211">IF(W1090="","",F1090&amp;G1090&amp;W1090)</f>
        <v>20209RMB</v>
      </c>
    </row>
    <row r="1091" spans="1:43" s="12" customFormat="1">
      <c r="A1091" s="13" t="s">
        <v>35</v>
      </c>
      <c r="B1091" s="179">
        <v>2020</v>
      </c>
      <c r="C1091" s="179">
        <v>8</v>
      </c>
      <c r="D1091" s="39" t="str">
        <f t="shared" si="201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03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04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02"/>
        <v>815000</v>
      </c>
      <c r="AA1091" s="13">
        <v>1.1299999999999999</v>
      </c>
      <c r="AB1091" s="21">
        <f t="shared" si="200"/>
        <v>815000</v>
      </c>
      <c r="AC1091" s="185">
        <f t="shared" si="205"/>
        <v>117034</v>
      </c>
      <c r="AD1091" s="141">
        <v>0.14360000000000001</v>
      </c>
      <c r="AE1091" s="186">
        <f t="shared" si="206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07"/>
        <v>47907808.356810614</v>
      </c>
      <c r="AJ1091" s="19">
        <f t="shared" si="208"/>
        <v>6027384.8806384467</v>
      </c>
      <c r="AK1091" s="20">
        <f t="shared" si="209"/>
        <v>0.12581216063459494</v>
      </c>
      <c r="AL1091" s="17"/>
      <c r="AM1091" s="17"/>
      <c r="AN1091" s="17"/>
      <c r="AO1091" s="17"/>
      <c r="AP1091" s="28" t="str">
        <f t="shared" si="210"/>
        <v>20209</v>
      </c>
      <c r="AQ1091" s="28" t="str">
        <f t="shared" si="211"/>
        <v>20209RMB</v>
      </c>
    </row>
    <row r="1092" spans="1:43" s="12" customFormat="1">
      <c r="A1092" s="13" t="s">
        <v>35</v>
      </c>
      <c r="B1092" s="179">
        <v>2020</v>
      </c>
      <c r="C1092" s="179">
        <v>6</v>
      </c>
      <c r="D1092" s="39" t="str">
        <f t="shared" si="201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03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04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02"/>
        <v>10300000</v>
      </c>
      <c r="AA1092" s="13">
        <v>7.4899999999999994E-2</v>
      </c>
      <c r="AB1092" s="21">
        <f t="shared" si="200"/>
        <v>771470</v>
      </c>
      <c r="AC1092" s="185">
        <f t="shared" si="205"/>
        <v>80541.468000000008</v>
      </c>
      <c r="AD1092" s="141">
        <v>0.10440000000000001</v>
      </c>
      <c r="AE1092" s="186">
        <f t="shared" si="206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07"/>
        <v>47907808.356810614</v>
      </c>
      <c r="AJ1092" s="19">
        <f t="shared" si="208"/>
        <v>6027384.8806384467</v>
      </c>
      <c r="AK1092" s="20">
        <f t="shared" si="209"/>
        <v>0.12581216063459494</v>
      </c>
      <c r="AL1092" s="17"/>
      <c r="AM1092" s="17"/>
      <c r="AN1092" s="17"/>
      <c r="AO1092" s="17"/>
      <c r="AP1092" s="28" t="str">
        <f t="shared" si="210"/>
        <v>20209</v>
      </c>
      <c r="AQ1092" s="28" t="str">
        <f t="shared" si="211"/>
        <v>20209JPY</v>
      </c>
    </row>
    <row r="1093" spans="1:43" s="12" customFormat="1">
      <c r="A1093" s="13" t="s">
        <v>35</v>
      </c>
      <c r="B1093" s="179">
        <v>2020</v>
      </c>
      <c r="C1093" s="179">
        <v>6</v>
      </c>
      <c r="D1093" s="39" t="str">
        <f t="shared" si="201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03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04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02"/>
        <v>10300000</v>
      </c>
      <c r="AA1093" s="13">
        <v>7.4899999999999994E-2</v>
      </c>
      <c r="AB1093" s="21">
        <f t="shared" si="200"/>
        <v>771470</v>
      </c>
      <c r="AC1093" s="185">
        <f t="shared" si="205"/>
        <v>80541.468000000008</v>
      </c>
      <c r="AD1093" s="141">
        <v>0.10440000000000001</v>
      </c>
      <c r="AE1093" s="186">
        <f t="shared" si="206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07"/>
        <v>47907808.356810614</v>
      </c>
      <c r="AJ1093" s="19">
        <f t="shared" si="208"/>
        <v>6027384.8806384467</v>
      </c>
      <c r="AK1093" s="20">
        <f t="shared" si="209"/>
        <v>0.12581216063459494</v>
      </c>
      <c r="AL1093" s="17"/>
      <c r="AM1093" s="17"/>
      <c r="AN1093" s="17"/>
      <c r="AO1093" s="17"/>
      <c r="AP1093" s="28" t="str">
        <f t="shared" si="210"/>
        <v>20209</v>
      </c>
      <c r="AQ1093" s="28" t="str">
        <f t="shared" si="211"/>
        <v>20209JPY</v>
      </c>
    </row>
    <row r="1094" spans="1:43" s="12" customFormat="1">
      <c r="A1094" s="13" t="s">
        <v>35</v>
      </c>
      <c r="B1094" s="179">
        <v>2020</v>
      </c>
      <c r="C1094" s="179">
        <v>6</v>
      </c>
      <c r="D1094" s="39" t="str">
        <f t="shared" si="201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03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04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02"/>
        <v>10300000</v>
      </c>
      <c r="AA1094" s="13">
        <v>7.4899999999999994E-2</v>
      </c>
      <c r="AB1094" s="21">
        <f t="shared" si="200"/>
        <v>771470</v>
      </c>
      <c r="AC1094" s="185">
        <f t="shared" si="205"/>
        <v>80541.468000000008</v>
      </c>
      <c r="AD1094" s="141">
        <v>0.10440000000000001</v>
      </c>
      <c r="AE1094" s="186">
        <f t="shared" si="206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07"/>
        <v>47907808.356810614</v>
      </c>
      <c r="AJ1094" s="19">
        <f t="shared" si="208"/>
        <v>6027384.8806384467</v>
      </c>
      <c r="AK1094" s="20">
        <f t="shared" si="209"/>
        <v>0.12581216063459494</v>
      </c>
      <c r="AL1094" s="17"/>
      <c r="AM1094" s="17"/>
      <c r="AN1094" s="17"/>
      <c r="AO1094" s="17"/>
      <c r="AP1094" s="28" t="str">
        <f t="shared" si="210"/>
        <v>20209</v>
      </c>
      <c r="AQ1094" s="28" t="str">
        <f t="shared" si="211"/>
        <v>20209JPY</v>
      </c>
    </row>
    <row r="1095" spans="1:43" s="12" customFormat="1">
      <c r="A1095" s="13" t="s">
        <v>35</v>
      </c>
      <c r="B1095" s="179">
        <v>2020</v>
      </c>
      <c r="C1095" s="179">
        <v>6</v>
      </c>
      <c r="D1095" s="39" t="str">
        <f t="shared" si="201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03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04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02"/>
        <v>10300000</v>
      </c>
      <c r="AA1095" s="13">
        <v>7.4899999999999994E-2</v>
      </c>
      <c r="AB1095" s="21">
        <f t="shared" si="200"/>
        <v>771470</v>
      </c>
      <c r="AC1095" s="185">
        <f t="shared" si="205"/>
        <v>80541.468000000008</v>
      </c>
      <c r="AD1095" s="141">
        <v>0.10440000000000001</v>
      </c>
      <c r="AE1095" s="186">
        <f t="shared" si="206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07"/>
        <v>47907808.356810614</v>
      </c>
      <c r="AJ1095" s="19">
        <f t="shared" si="208"/>
        <v>6027384.8806384467</v>
      </c>
      <c r="AK1095" s="20">
        <f t="shared" si="209"/>
        <v>0.12581216063459494</v>
      </c>
      <c r="AL1095" s="17"/>
      <c r="AM1095" s="17"/>
      <c r="AN1095" s="17"/>
      <c r="AO1095" s="17"/>
      <c r="AP1095" s="28" t="str">
        <f t="shared" si="210"/>
        <v>20209</v>
      </c>
      <c r="AQ1095" s="28" t="str">
        <f t="shared" si="211"/>
        <v>20209JPY</v>
      </c>
    </row>
    <row r="1096" spans="1:43" s="12" customFormat="1">
      <c r="A1096" s="13" t="s">
        <v>35</v>
      </c>
      <c r="B1096" s="179">
        <v>2020</v>
      </c>
      <c r="C1096" s="179">
        <v>6</v>
      </c>
      <c r="D1096" s="39" t="str">
        <f t="shared" si="201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03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04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02"/>
        <v>8303704</v>
      </c>
      <c r="AA1096" s="13">
        <v>7.4899999999999994E-2</v>
      </c>
      <c r="AB1096" s="21">
        <f t="shared" si="200"/>
        <v>621947.42959999992</v>
      </c>
      <c r="AC1096" s="185">
        <f t="shared" si="205"/>
        <v>64931.311650239993</v>
      </c>
      <c r="AD1096" s="141">
        <v>0.10440000000000001</v>
      </c>
      <c r="AE1096" s="186">
        <f t="shared" si="206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07"/>
        <v>47907808.356810614</v>
      </c>
      <c r="AJ1096" s="19">
        <f t="shared" si="208"/>
        <v>6027384.8806384467</v>
      </c>
      <c r="AK1096" s="20">
        <f t="shared" si="209"/>
        <v>0.12581216063459494</v>
      </c>
      <c r="AL1096" s="17"/>
      <c r="AM1096" s="17"/>
      <c r="AN1096" s="17"/>
      <c r="AO1096" s="17"/>
      <c r="AP1096" s="28" t="str">
        <f t="shared" si="210"/>
        <v>20209</v>
      </c>
      <c r="AQ1096" s="28" t="str">
        <f t="shared" si="211"/>
        <v>20209JPY</v>
      </c>
    </row>
    <row r="1097" spans="1:43" s="12" customFormat="1">
      <c r="A1097" s="13" t="s">
        <v>35</v>
      </c>
      <c r="B1097" s="179">
        <v>2020</v>
      </c>
      <c r="C1097" s="179">
        <v>6</v>
      </c>
      <c r="D1097" s="39" t="str">
        <f t="shared" si="201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03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04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02"/>
        <v>8303704</v>
      </c>
      <c r="AA1097" s="13">
        <v>7.4899999999999994E-2</v>
      </c>
      <c r="AB1097" s="21">
        <f t="shared" si="200"/>
        <v>621947.42959999992</v>
      </c>
      <c r="AC1097" s="185">
        <f t="shared" si="205"/>
        <v>64931.311650239993</v>
      </c>
      <c r="AD1097" s="141">
        <v>0.10440000000000001</v>
      </c>
      <c r="AE1097" s="186">
        <f t="shared" si="206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07"/>
        <v>47907808.356810614</v>
      </c>
      <c r="AJ1097" s="19">
        <f t="shared" si="208"/>
        <v>6027384.8806384467</v>
      </c>
      <c r="AK1097" s="20">
        <f t="shared" si="209"/>
        <v>0.12581216063459494</v>
      </c>
      <c r="AL1097" s="17"/>
      <c r="AM1097" s="17"/>
      <c r="AN1097" s="17"/>
      <c r="AO1097" s="17"/>
      <c r="AP1097" s="28" t="str">
        <f t="shared" si="210"/>
        <v>20209</v>
      </c>
      <c r="AQ1097" s="28" t="str">
        <f t="shared" si="211"/>
        <v>20209JPY</v>
      </c>
    </row>
    <row r="1098" spans="1:43" s="12" customFormat="1">
      <c r="A1098" s="13" t="s">
        <v>35</v>
      </c>
      <c r="B1098" s="179">
        <v>2020</v>
      </c>
      <c r="C1098" s="179">
        <v>7</v>
      </c>
      <c r="D1098" s="39" t="str">
        <f t="shared" si="201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03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04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02"/>
        <v>850000</v>
      </c>
      <c r="AA1098" s="13">
        <v>1.1299999999999999</v>
      </c>
      <c r="AB1098" s="21">
        <f t="shared" ref="AB1098:AB1161" si="212">IF(AND(R1098&lt;&gt;"C66",R1098&lt;&gt;""),Z1098/Y1098*AA1098,"")</f>
        <v>850000</v>
      </c>
      <c r="AC1098" s="185">
        <f t="shared" si="205"/>
        <v>98260</v>
      </c>
      <c r="AD1098" s="141">
        <v>0.11559999999999999</v>
      </c>
      <c r="AE1098" s="186">
        <f t="shared" si="206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07"/>
        <v>47907808.356810614</v>
      </c>
      <c r="AJ1098" s="19">
        <f t="shared" si="208"/>
        <v>6027384.8806384467</v>
      </c>
      <c r="AK1098" s="20">
        <f t="shared" si="209"/>
        <v>0.12581216063459494</v>
      </c>
      <c r="AL1098" s="17"/>
      <c r="AM1098" s="17"/>
      <c r="AN1098" s="17"/>
      <c r="AO1098" s="17"/>
      <c r="AP1098" s="28" t="str">
        <f t="shared" si="210"/>
        <v>20209</v>
      </c>
      <c r="AQ1098" s="28" t="str">
        <f t="shared" si="211"/>
        <v>20209RMB</v>
      </c>
    </row>
    <row r="1099" spans="1:43" s="12" customFormat="1">
      <c r="A1099" s="13" t="s">
        <v>35</v>
      </c>
      <c r="B1099" s="179">
        <v>2020</v>
      </c>
      <c r="C1099" s="179">
        <v>7</v>
      </c>
      <c r="D1099" s="39" t="str">
        <f t="shared" si="201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03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04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02"/>
        <v>850000</v>
      </c>
      <c r="AA1099" s="13">
        <v>1.1299999999999999</v>
      </c>
      <c r="AB1099" s="21">
        <f t="shared" si="212"/>
        <v>850000</v>
      </c>
      <c r="AC1099" s="185">
        <f t="shared" si="205"/>
        <v>98260</v>
      </c>
      <c r="AD1099" s="141">
        <v>0.11559999999999999</v>
      </c>
      <c r="AE1099" s="186">
        <f t="shared" si="206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07"/>
        <v>47907808.356810614</v>
      </c>
      <c r="AJ1099" s="19">
        <f t="shared" si="208"/>
        <v>6027384.8806384467</v>
      </c>
      <c r="AK1099" s="20">
        <f t="shared" si="209"/>
        <v>0.12581216063459494</v>
      </c>
      <c r="AL1099" s="17"/>
      <c r="AM1099" s="17"/>
      <c r="AN1099" s="17"/>
      <c r="AO1099" s="17"/>
      <c r="AP1099" s="28" t="str">
        <f t="shared" si="210"/>
        <v>20209</v>
      </c>
      <c r="AQ1099" s="28" t="str">
        <f t="shared" si="211"/>
        <v>20209RMB</v>
      </c>
    </row>
    <row r="1100" spans="1:43" s="12" customFormat="1">
      <c r="A1100" s="13" t="s">
        <v>35</v>
      </c>
      <c r="B1100" s="179">
        <v>2020</v>
      </c>
      <c r="C1100" s="179">
        <v>7</v>
      </c>
      <c r="D1100" s="39" t="str">
        <f t="shared" si="201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03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04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02"/>
        <v>900000</v>
      </c>
      <c r="AA1100" s="13">
        <v>1.1299999999999999</v>
      </c>
      <c r="AB1100" s="21">
        <f t="shared" si="212"/>
        <v>900000</v>
      </c>
      <c r="AC1100" s="185">
        <f t="shared" si="205"/>
        <v>104040</v>
      </c>
      <c r="AD1100" s="141">
        <v>0.11559999999999999</v>
      </c>
      <c r="AE1100" s="186">
        <f t="shared" si="206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07"/>
        <v>47907808.356810614</v>
      </c>
      <c r="AJ1100" s="19">
        <f t="shared" si="208"/>
        <v>6027384.8806384467</v>
      </c>
      <c r="AK1100" s="20">
        <f t="shared" si="209"/>
        <v>0.12581216063459494</v>
      </c>
      <c r="AL1100" s="17"/>
      <c r="AM1100" s="17"/>
      <c r="AN1100" s="17"/>
      <c r="AO1100" s="17"/>
      <c r="AP1100" s="28" t="str">
        <f t="shared" si="210"/>
        <v>20209</v>
      </c>
      <c r="AQ1100" s="28" t="str">
        <f t="shared" si="211"/>
        <v>20209RMB</v>
      </c>
    </row>
    <row r="1101" spans="1:43" s="12" customFormat="1">
      <c r="A1101" s="13" t="s">
        <v>35</v>
      </c>
      <c r="B1101" s="179">
        <v>2020</v>
      </c>
      <c r="C1101" s="179">
        <v>7</v>
      </c>
      <c r="D1101" s="39" t="str">
        <f t="shared" si="201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03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04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02"/>
        <v>840000</v>
      </c>
      <c r="AA1101" s="13">
        <v>1.135</v>
      </c>
      <c r="AB1101" s="21">
        <f t="shared" si="212"/>
        <v>843716.81415929215</v>
      </c>
      <c r="AC1101" s="185">
        <f t="shared" si="205"/>
        <v>135163.4336283186</v>
      </c>
      <c r="AD1101" s="141">
        <v>0.16020000000000001</v>
      </c>
      <c r="AE1101" s="186">
        <f t="shared" si="206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07"/>
        <v>28011162.254106205</v>
      </c>
      <c r="AJ1101" s="19">
        <f t="shared" si="208"/>
        <v>3401347.1124888421</v>
      </c>
      <c r="AK1101" s="20">
        <f t="shared" si="209"/>
        <v>0.12142827497242578</v>
      </c>
      <c r="AL1101" s="17"/>
      <c r="AM1101" s="17"/>
      <c r="AN1101" s="17"/>
      <c r="AO1101" s="17"/>
      <c r="AP1101" s="28" t="str">
        <f t="shared" si="210"/>
        <v>202010</v>
      </c>
      <c r="AQ1101" s="28" t="str">
        <f t="shared" si="211"/>
        <v>202010RMB</v>
      </c>
    </row>
    <row r="1102" spans="1:43" s="12" customFormat="1">
      <c r="A1102" s="13" t="s">
        <v>35</v>
      </c>
      <c r="B1102" s="179">
        <v>2020</v>
      </c>
      <c r="C1102" s="179">
        <v>7</v>
      </c>
      <c r="D1102" s="39" t="str">
        <f t="shared" si="201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03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04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02"/>
        <v>10000000</v>
      </c>
      <c r="AA1102" s="13">
        <v>7.4899999999999994E-2</v>
      </c>
      <c r="AB1102" s="21">
        <f t="shared" si="212"/>
        <v>749000</v>
      </c>
      <c r="AC1102" s="185">
        <f t="shared" si="205"/>
        <v>91003.5</v>
      </c>
      <c r="AD1102" s="141">
        <v>0.1215</v>
      </c>
      <c r="AE1102" s="186">
        <f t="shared" si="206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07"/>
        <v>47907808.356810614</v>
      </c>
      <c r="AJ1102" s="19">
        <f t="shared" si="208"/>
        <v>6027384.8806384467</v>
      </c>
      <c r="AK1102" s="20">
        <f t="shared" si="209"/>
        <v>0.12581216063459494</v>
      </c>
      <c r="AL1102" s="17"/>
      <c r="AM1102" s="17"/>
      <c r="AN1102" s="17"/>
      <c r="AO1102" s="17"/>
      <c r="AP1102" s="28" t="str">
        <f t="shared" si="210"/>
        <v>20209</v>
      </c>
      <c r="AQ1102" s="28" t="str">
        <f t="shared" si="211"/>
        <v>20209JPY</v>
      </c>
    </row>
    <row r="1103" spans="1:43" s="12" customFormat="1">
      <c r="A1103" s="13" t="s">
        <v>35</v>
      </c>
      <c r="B1103" s="179">
        <v>2020</v>
      </c>
      <c r="C1103" s="179">
        <v>7</v>
      </c>
      <c r="D1103" s="39" t="str">
        <f t="shared" si="201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03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04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02"/>
        <v>10000000</v>
      </c>
      <c r="AA1103" s="13">
        <v>7.4899999999999994E-2</v>
      </c>
      <c r="AB1103" s="21">
        <f t="shared" si="212"/>
        <v>749000</v>
      </c>
      <c r="AC1103" s="185">
        <f t="shared" si="205"/>
        <v>91003.5</v>
      </c>
      <c r="AD1103" s="141">
        <v>0.1215</v>
      </c>
      <c r="AE1103" s="186">
        <f t="shared" si="206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07"/>
        <v>47907808.356810614</v>
      </c>
      <c r="AJ1103" s="19">
        <f t="shared" si="208"/>
        <v>6027384.8806384467</v>
      </c>
      <c r="AK1103" s="20">
        <f t="shared" si="209"/>
        <v>0.12581216063459494</v>
      </c>
      <c r="AL1103" s="17"/>
      <c r="AM1103" s="17"/>
      <c r="AN1103" s="17"/>
      <c r="AO1103" s="17"/>
      <c r="AP1103" s="28" t="str">
        <f t="shared" si="210"/>
        <v>20209</v>
      </c>
      <c r="AQ1103" s="28" t="str">
        <f t="shared" si="211"/>
        <v>20209JPY</v>
      </c>
    </row>
    <row r="1104" spans="1:43" s="12" customFormat="1">
      <c r="A1104" s="13" t="s">
        <v>35</v>
      </c>
      <c r="B1104" s="179">
        <v>2020</v>
      </c>
      <c r="C1104" s="179">
        <v>7</v>
      </c>
      <c r="D1104" s="39" t="str">
        <f t="shared" si="201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03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04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02"/>
        <v>14200000</v>
      </c>
      <c r="AA1104" s="13">
        <v>7.4899999999999994E-2</v>
      </c>
      <c r="AB1104" s="21">
        <f t="shared" si="212"/>
        <v>1063580</v>
      </c>
      <c r="AC1104" s="185">
        <f t="shared" si="205"/>
        <v>129224.97</v>
      </c>
      <c r="AD1104" s="141">
        <v>0.1215</v>
      </c>
      <c r="AE1104" s="186">
        <f t="shared" si="206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07"/>
        <v>47907808.356810614</v>
      </c>
      <c r="AJ1104" s="19">
        <f t="shared" si="208"/>
        <v>6027384.8806384467</v>
      </c>
      <c r="AK1104" s="20">
        <f t="shared" si="209"/>
        <v>0.12581216063459494</v>
      </c>
      <c r="AL1104" s="17"/>
      <c r="AM1104" s="17"/>
      <c r="AN1104" s="17"/>
      <c r="AO1104" s="17"/>
      <c r="AP1104" s="28" t="str">
        <f t="shared" si="210"/>
        <v>20209</v>
      </c>
      <c r="AQ1104" s="28" t="str">
        <f t="shared" si="211"/>
        <v>20209JPY</v>
      </c>
    </row>
    <row r="1105" spans="1:43" s="12" customFormat="1">
      <c r="A1105" s="13" t="s">
        <v>35</v>
      </c>
      <c r="B1105" s="179">
        <v>2020</v>
      </c>
      <c r="C1105" s="179">
        <v>7</v>
      </c>
      <c r="D1105" s="39" t="str">
        <f t="shared" si="201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03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04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02"/>
        <v>7942000</v>
      </c>
      <c r="AA1105" s="13">
        <v>7.4899999999999994E-2</v>
      </c>
      <c r="AB1105" s="21">
        <f t="shared" si="212"/>
        <v>594855.79999999993</v>
      </c>
      <c r="AC1105" s="185">
        <f t="shared" si="205"/>
        <v>87146.374699999986</v>
      </c>
      <c r="AD1105" s="141">
        <v>0.14649999999999999</v>
      </c>
      <c r="AE1105" s="186">
        <f t="shared" si="206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07"/>
        <v>47907808.356810614</v>
      </c>
      <c r="AJ1105" s="19">
        <f t="shared" si="208"/>
        <v>6027384.8806384467</v>
      </c>
      <c r="AK1105" s="20">
        <f t="shared" si="209"/>
        <v>0.12581216063459494</v>
      </c>
      <c r="AL1105" s="17"/>
      <c r="AM1105" s="17"/>
      <c r="AN1105" s="17"/>
      <c r="AO1105" s="17"/>
      <c r="AP1105" s="28" t="str">
        <f t="shared" si="210"/>
        <v>20209</v>
      </c>
      <c r="AQ1105" s="28" t="str">
        <f t="shared" si="211"/>
        <v>20209JPY</v>
      </c>
    </row>
    <row r="1106" spans="1:43" s="12" customFormat="1">
      <c r="A1106" s="13" t="s">
        <v>35</v>
      </c>
      <c r="B1106" s="179">
        <v>2020</v>
      </c>
      <c r="C1106" s="179">
        <v>7</v>
      </c>
      <c r="D1106" s="39" t="str">
        <f t="shared" si="201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03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04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02"/>
        <v>13000000</v>
      </c>
      <c r="AA1106" s="13">
        <v>7.4899999999999994E-2</v>
      </c>
      <c r="AB1106" s="21">
        <f t="shared" si="212"/>
        <v>973699.99999999988</v>
      </c>
      <c r="AC1106" s="185">
        <f t="shared" si="205"/>
        <v>104867.48999999999</v>
      </c>
      <c r="AD1106" s="141">
        <v>0.1077</v>
      </c>
      <c r="AE1106" s="186">
        <f t="shared" si="206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07"/>
        <v>47907808.356810614</v>
      </c>
      <c r="AJ1106" s="19">
        <f t="shared" si="208"/>
        <v>6027384.8806384467</v>
      </c>
      <c r="AK1106" s="20">
        <f t="shared" si="209"/>
        <v>0.12581216063459494</v>
      </c>
      <c r="AL1106" s="17"/>
      <c r="AM1106" s="17"/>
      <c r="AN1106" s="17"/>
      <c r="AO1106" s="17"/>
      <c r="AP1106" s="28" t="str">
        <f t="shared" si="210"/>
        <v>20209</v>
      </c>
      <c r="AQ1106" s="28" t="str">
        <f t="shared" si="211"/>
        <v>20209JPY</v>
      </c>
    </row>
    <row r="1107" spans="1:43" s="12" customFormat="1">
      <c r="A1107" s="13" t="s">
        <v>35</v>
      </c>
      <c r="B1107" s="179">
        <v>2020</v>
      </c>
      <c r="C1107" s="179">
        <v>7</v>
      </c>
      <c r="D1107" s="39" t="str">
        <f t="shared" si="201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03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04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02"/>
        <v>13000000</v>
      </c>
      <c r="AA1107" s="13">
        <v>7.4899999999999994E-2</v>
      </c>
      <c r="AB1107" s="21">
        <f t="shared" si="212"/>
        <v>973699.99999999988</v>
      </c>
      <c r="AC1107" s="185">
        <f t="shared" si="205"/>
        <v>104867.48999999999</v>
      </c>
      <c r="AD1107" s="141">
        <v>0.1077</v>
      </c>
      <c r="AE1107" s="186">
        <f t="shared" si="206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07"/>
        <v>47907808.356810614</v>
      </c>
      <c r="AJ1107" s="19">
        <f t="shared" si="208"/>
        <v>6027384.8806384467</v>
      </c>
      <c r="AK1107" s="20">
        <f t="shared" si="209"/>
        <v>0.12581216063459494</v>
      </c>
      <c r="AL1107" s="17"/>
      <c r="AM1107" s="17"/>
      <c r="AN1107" s="17"/>
      <c r="AO1107" s="17"/>
      <c r="AP1107" s="28" t="str">
        <f t="shared" si="210"/>
        <v>20209</v>
      </c>
      <c r="AQ1107" s="28" t="str">
        <f t="shared" si="211"/>
        <v>20209JPY</v>
      </c>
    </row>
    <row r="1108" spans="1:43" s="12" customFormat="1">
      <c r="A1108" s="13" t="s">
        <v>35</v>
      </c>
      <c r="B1108" s="179">
        <v>2020</v>
      </c>
      <c r="C1108" s="179">
        <v>7</v>
      </c>
      <c r="D1108" s="39" t="str">
        <f t="shared" si="201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03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04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02"/>
        <v>9240000</v>
      </c>
      <c r="AA1108" s="13">
        <v>7.4899999999999994E-2</v>
      </c>
      <c r="AB1108" s="21">
        <f t="shared" si="212"/>
        <v>692076</v>
      </c>
      <c r="AC1108" s="185">
        <f t="shared" si="205"/>
        <v>74536.585200000001</v>
      </c>
      <c r="AD1108" s="141">
        <v>0.1077</v>
      </c>
      <c r="AE1108" s="186">
        <f t="shared" si="206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07"/>
        <v>47907808.356810614</v>
      </c>
      <c r="AJ1108" s="19">
        <f t="shared" si="208"/>
        <v>6027384.8806384467</v>
      </c>
      <c r="AK1108" s="20">
        <f t="shared" si="209"/>
        <v>0.12581216063459494</v>
      </c>
      <c r="AL1108" s="17"/>
      <c r="AM1108" s="17"/>
      <c r="AN1108" s="17"/>
      <c r="AO1108" s="17"/>
      <c r="AP1108" s="28" t="str">
        <f t="shared" si="210"/>
        <v>20209</v>
      </c>
      <c r="AQ1108" s="28" t="str">
        <f t="shared" si="211"/>
        <v>20209JPY</v>
      </c>
    </row>
    <row r="1109" spans="1:43" s="12" customFormat="1">
      <c r="A1109" s="13" t="s">
        <v>35</v>
      </c>
      <c r="B1109" s="179">
        <v>2020</v>
      </c>
      <c r="C1109" s="179">
        <v>7</v>
      </c>
      <c r="D1109" s="39" t="str">
        <f t="shared" si="201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03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04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02"/>
        <v>9240000</v>
      </c>
      <c r="AA1109" s="13">
        <v>7.4899999999999994E-2</v>
      </c>
      <c r="AB1109" s="21">
        <f t="shared" si="212"/>
        <v>692076</v>
      </c>
      <c r="AC1109" s="185">
        <f t="shared" si="205"/>
        <v>74536.585200000001</v>
      </c>
      <c r="AD1109" s="141">
        <v>0.1077</v>
      </c>
      <c r="AE1109" s="186">
        <f t="shared" si="206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07"/>
        <v>47907808.356810614</v>
      </c>
      <c r="AJ1109" s="19">
        <f t="shared" si="208"/>
        <v>6027384.8806384467</v>
      </c>
      <c r="AK1109" s="20">
        <f t="shared" si="209"/>
        <v>0.12581216063459494</v>
      </c>
      <c r="AL1109" s="17"/>
      <c r="AM1109" s="17"/>
      <c r="AN1109" s="17"/>
      <c r="AO1109" s="17"/>
      <c r="AP1109" s="28" t="str">
        <f t="shared" si="210"/>
        <v>20209</v>
      </c>
      <c r="AQ1109" s="28" t="str">
        <f t="shared" si="211"/>
        <v>20209JPY</v>
      </c>
    </row>
    <row r="1110" spans="1:43" s="12" customFormat="1">
      <c r="A1110" s="13" t="s">
        <v>35</v>
      </c>
      <c r="B1110" s="179">
        <v>2020</v>
      </c>
      <c r="C1110" s="179">
        <v>7</v>
      </c>
      <c r="D1110" s="39" t="str">
        <f t="shared" si="201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03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04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02"/>
        <v>775000</v>
      </c>
      <c r="AA1110" s="13">
        <v>1.1299999999999999</v>
      </c>
      <c r="AB1110" s="21">
        <f t="shared" si="212"/>
        <v>775000</v>
      </c>
      <c r="AC1110" s="185">
        <f t="shared" si="205"/>
        <v>71532.5</v>
      </c>
      <c r="AD1110" s="141">
        <v>9.2299999999999993E-2</v>
      </c>
      <c r="AE1110" s="186">
        <f t="shared" si="206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07"/>
        <v>47907808.356810614</v>
      </c>
      <c r="AJ1110" s="19">
        <f t="shared" si="208"/>
        <v>6027384.8806384467</v>
      </c>
      <c r="AK1110" s="20">
        <f t="shared" si="209"/>
        <v>0.12581216063459494</v>
      </c>
      <c r="AL1110" s="17"/>
      <c r="AM1110" s="17"/>
      <c r="AN1110" s="17"/>
      <c r="AO1110" s="17"/>
      <c r="AP1110" s="28" t="str">
        <f t="shared" si="210"/>
        <v>20209</v>
      </c>
      <c r="AQ1110" s="28" t="str">
        <f t="shared" si="211"/>
        <v>20209RMB</v>
      </c>
    </row>
    <row r="1111" spans="1:43" s="12" customFormat="1">
      <c r="A1111" s="13" t="s">
        <v>35</v>
      </c>
      <c r="B1111" s="179">
        <v>2020</v>
      </c>
      <c r="C1111" s="179">
        <v>7</v>
      </c>
      <c r="D1111" s="39" t="str">
        <f t="shared" si="201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03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04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02"/>
        <v>14000000</v>
      </c>
      <c r="AA1111" s="13">
        <v>7.4899999999999994E-2</v>
      </c>
      <c r="AB1111" s="21">
        <f t="shared" si="212"/>
        <v>1048600</v>
      </c>
      <c r="AC1111" s="185">
        <f t="shared" si="205"/>
        <v>159072.62</v>
      </c>
      <c r="AD1111" s="141">
        <v>0.1517</v>
      </c>
      <c r="AE1111" s="186">
        <f t="shared" si="206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07"/>
        <v>47907808.356810614</v>
      </c>
      <c r="AJ1111" s="19">
        <f t="shared" si="208"/>
        <v>6027384.8806384467</v>
      </c>
      <c r="AK1111" s="20">
        <f t="shared" si="209"/>
        <v>0.12581216063459494</v>
      </c>
      <c r="AL1111" s="17"/>
      <c r="AM1111" s="17"/>
      <c r="AN1111" s="17"/>
      <c r="AO1111" s="17"/>
      <c r="AP1111" s="28" t="str">
        <f t="shared" si="210"/>
        <v>20209</v>
      </c>
      <c r="AQ1111" s="28" t="str">
        <f t="shared" si="211"/>
        <v>20209JPY</v>
      </c>
    </row>
    <row r="1112" spans="1:43" s="12" customFormat="1">
      <c r="A1112" s="13" t="s">
        <v>35</v>
      </c>
      <c r="B1112" s="179">
        <v>2020</v>
      </c>
      <c r="C1112" s="179">
        <v>7</v>
      </c>
      <c r="D1112" s="39" t="str">
        <f t="shared" si="201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03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04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02"/>
        <v>10000000</v>
      </c>
      <c r="AA1112" s="13">
        <v>7.4899999999999994E-2</v>
      </c>
      <c r="AB1112" s="21">
        <f t="shared" si="212"/>
        <v>749000</v>
      </c>
      <c r="AC1112" s="185">
        <f t="shared" si="205"/>
        <v>113623.3</v>
      </c>
      <c r="AD1112" s="141">
        <v>0.1517</v>
      </c>
      <c r="AE1112" s="186">
        <f t="shared" si="206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07"/>
        <v>47907808.356810614</v>
      </c>
      <c r="AJ1112" s="19">
        <f t="shared" si="208"/>
        <v>6027384.8806384467</v>
      </c>
      <c r="AK1112" s="20">
        <f t="shared" si="209"/>
        <v>0.12581216063459494</v>
      </c>
      <c r="AL1112" s="17"/>
      <c r="AM1112" s="17"/>
      <c r="AN1112" s="17"/>
      <c r="AO1112" s="17"/>
      <c r="AP1112" s="28" t="str">
        <f t="shared" si="210"/>
        <v>20209</v>
      </c>
      <c r="AQ1112" s="28" t="str">
        <f t="shared" si="211"/>
        <v>20209JPY</v>
      </c>
    </row>
    <row r="1113" spans="1:43" s="12" customFormat="1">
      <c r="A1113" s="13" t="s">
        <v>35</v>
      </c>
      <c r="B1113" s="179">
        <v>2020</v>
      </c>
      <c r="C1113" s="179">
        <v>7</v>
      </c>
      <c r="D1113" s="39" t="str">
        <f t="shared" si="201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03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04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02"/>
        <v>7771400</v>
      </c>
      <c r="AA1113" s="13">
        <v>7.4899999999999994E-2</v>
      </c>
      <c r="AB1113" s="21">
        <f t="shared" si="212"/>
        <v>582077.86</v>
      </c>
      <c r="AC1113" s="185">
        <f t="shared" si="205"/>
        <v>93423.496530000004</v>
      </c>
      <c r="AD1113" s="141">
        <v>0.1605</v>
      </c>
      <c r="AE1113" s="186">
        <f t="shared" si="206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07"/>
        <v>47907808.356810614</v>
      </c>
      <c r="AJ1113" s="19">
        <f t="shared" si="208"/>
        <v>6027384.8806384467</v>
      </c>
      <c r="AK1113" s="20">
        <f t="shared" si="209"/>
        <v>0.12581216063459494</v>
      </c>
      <c r="AL1113" s="17"/>
      <c r="AM1113" s="17"/>
      <c r="AN1113" s="17"/>
      <c r="AO1113" s="17"/>
      <c r="AP1113" s="28" t="str">
        <f t="shared" si="210"/>
        <v>20209</v>
      </c>
      <c r="AQ1113" s="28" t="str">
        <f t="shared" si="211"/>
        <v>20209JPY</v>
      </c>
    </row>
    <row r="1114" spans="1:43" s="12" customFormat="1">
      <c r="A1114" s="13" t="s">
        <v>35</v>
      </c>
      <c r="B1114" s="179">
        <v>2020</v>
      </c>
      <c r="C1114" s="179">
        <v>7</v>
      </c>
      <c r="D1114" s="39" t="str">
        <f t="shared" si="201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03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04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02"/>
        <v>10500000</v>
      </c>
      <c r="AA1114" s="13">
        <v>7.4899999999999994E-2</v>
      </c>
      <c r="AB1114" s="21">
        <f t="shared" si="212"/>
        <v>786449.99999999988</v>
      </c>
      <c r="AC1114" s="185">
        <f t="shared" si="205"/>
        <v>75027.329999999987</v>
      </c>
      <c r="AD1114" s="141">
        <v>9.5399999999999999E-2</v>
      </c>
      <c r="AE1114" s="186">
        <f t="shared" si="206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07"/>
        <v>47907808.356810614</v>
      </c>
      <c r="AJ1114" s="19">
        <f t="shared" si="208"/>
        <v>6027384.8806384467</v>
      </c>
      <c r="AK1114" s="20">
        <f t="shared" si="209"/>
        <v>0.12581216063459494</v>
      </c>
      <c r="AL1114" s="17"/>
      <c r="AM1114" s="17"/>
      <c r="AN1114" s="17"/>
      <c r="AO1114" s="17"/>
      <c r="AP1114" s="28" t="str">
        <f t="shared" si="210"/>
        <v>20209</v>
      </c>
      <c r="AQ1114" s="28" t="str">
        <f t="shared" si="211"/>
        <v>20209JPY</v>
      </c>
    </row>
    <row r="1115" spans="1:43" s="12" customFormat="1">
      <c r="A1115" s="13" t="s">
        <v>35</v>
      </c>
      <c r="B1115" s="179">
        <v>2020</v>
      </c>
      <c r="C1115" s="179">
        <v>7</v>
      </c>
      <c r="D1115" s="39" t="str">
        <f t="shared" si="201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03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04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02"/>
        <v>10500000</v>
      </c>
      <c r="AA1115" s="13">
        <v>7.4899999999999994E-2</v>
      </c>
      <c r="AB1115" s="21">
        <f t="shared" si="212"/>
        <v>786449.99999999988</v>
      </c>
      <c r="AC1115" s="185">
        <f t="shared" si="205"/>
        <v>71173.724999999991</v>
      </c>
      <c r="AD1115" s="141">
        <v>9.0499999999999997E-2</v>
      </c>
      <c r="AE1115" s="186">
        <f t="shared" si="206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07"/>
        <v>28011162.254106205</v>
      </c>
      <c r="AJ1115" s="19">
        <f t="shared" si="208"/>
        <v>3401347.1124888421</v>
      </c>
      <c r="AK1115" s="20">
        <f t="shared" si="209"/>
        <v>0.12142827497242578</v>
      </c>
      <c r="AL1115" s="17"/>
      <c r="AM1115" s="17"/>
      <c r="AN1115" s="17"/>
      <c r="AO1115" s="17"/>
      <c r="AP1115" s="28" t="str">
        <f t="shared" si="210"/>
        <v>202010</v>
      </c>
      <c r="AQ1115" s="28" t="str">
        <f t="shared" si="211"/>
        <v>202010JPY</v>
      </c>
    </row>
    <row r="1116" spans="1:43" s="12" customFormat="1">
      <c r="A1116" s="13" t="s">
        <v>35</v>
      </c>
      <c r="B1116" s="179">
        <v>2020</v>
      </c>
      <c r="C1116" s="179">
        <v>7</v>
      </c>
      <c r="D1116" s="39" t="str">
        <f t="shared" si="201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03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04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02"/>
        <v>6600000</v>
      </c>
      <c r="AA1116" s="13">
        <v>7.4899999999999994E-2</v>
      </c>
      <c r="AB1116" s="21">
        <f t="shared" si="212"/>
        <v>494339.99999999994</v>
      </c>
      <c r="AC1116" s="185">
        <f t="shared" si="205"/>
        <v>59815.139999999992</v>
      </c>
      <c r="AD1116" s="141">
        <v>0.121</v>
      </c>
      <c r="AE1116" s="186">
        <f t="shared" si="206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07"/>
        <v>47907808.356810614</v>
      </c>
      <c r="AJ1116" s="19">
        <f t="shared" si="208"/>
        <v>6027384.8806384467</v>
      </c>
      <c r="AK1116" s="20">
        <f t="shared" si="209"/>
        <v>0.12581216063459494</v>
      </c>
      <c r="AL1116" s="17"/>
      <c r="AM1116" s="17"/>
      <c r="AN1116" s="17"/>
      <c r="AO1116" s="17"/>
      <c r="AP1116" s="28" t="str">
        <f t="shared" si="210"/>
        <v>20209</v>
      </c>
      <c r="AQ1116" s="28" t="str">
        <f t="shared" si="211"/>
        <v>20209JPY</v>
      </c>
    </row>
    <row r="1117" spans="1:43" s="12" customFormat="1">
      <c r="A1117" s="13" t="s">
        <v>35</v>
      </c>
      <c r="B1117" s="179">
        <v>2020</v>
      </c>
      <c r="C1117" s="179">
        <v>7</v>
      </c>
      <c r="D1117" s="39" t="str">
        <f t="shared" si="201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03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04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02"/>
        <v>770000</v>
      </c>
      <c r="AA1117" s="13">
        <v>1.1299999999999999</v>
      </c>
      <c r="AB1117" s="21">
        <f t="shared" si="212"/>
        <v>770000</v>
      </c>
      <c r="AC1117" s="185">
        <f t="shared" si="205"/>
        <v>51436</v>
      </c>
      <c r="AD1117" s="141">
        <v>6.6799999999999998E-2</v>
      </c>
      <c r="AE1117" s="186">
        <f t="shared" si="206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07"/>
        <v>47907808.356810614</v>
      </c>
      <c r="AJ1117" s="19">
        <f t="shared" si="208"/>
        <v>6027384.8806384467</v>
      </c>
      <c r="AK1117" s="20">
        <f t="shared" si="209"/>
        <v>0.12581216063459494</v>
      </c>
      <c r="AL1117" s="17"/>
      <c r="AM1117" s="17"/>
      <c r="AN1117" s="17"/>
      <c r="AO1117" s="17"/>
      <c r="AP1117" s="28" t="str">
        <f t="shared" si="210"/>
        <v>20209</v>
      </c>
      <c r="AQ1117" s="28" t="str">
        <f t="shared" si="211"/>
        <v>20209RMB</v>
      </c>
    </row>
    <row r="1118" spans="1:43" s="12" customFormat="1">
      <c r="A1118" s="13" t="s">
        <v>35</v>
      </c>
      <c r="B1118" s="179">
        <v>2020</v>
      </c>
      <c r="C1118" s="179">
        <v>7</v>
      </c>
      <c r="D1118" s="39" t="str">
        <f t="shared" si="201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03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04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02"/>
        <v>670000</v>
      </c>
      <c r="AA1118" s="13">
        <v>1.1299999999999999</v>
      </c>
      <c r="AB1118" s="21">
        <f t="shared" si="212"/>
        <v>670000</v>
      </c>
      <c r="AC1118" s="185">
        <f t="shared" si="205"/>
        <v>44756</v>
      </c>
      <c r="AD1118" s="141">
        <v>6.6799999999999998E-2</v>
      </c>
      <c r="AE1118" s="186">
        <f t="shared" si="206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07"/>
        <v>47907808.356810614</v>
      </c>
      <c r="AJ1118" s="19">
        <f t="shared" si="208"/>
        <v>6027384.8806384467</v>
      </c>
      <c r="AK1118" s="20">
        <f t="shared" si="209"/>
        <v>0.12581216063459494</v>
      </c>
      <c r="AL1118" s="17"/>
      <c r="AM1118" s="17"/>
      <c r="AN1118" s="17"/>
      <c r="AO1118" s="17"/>
      <c r="AP1118" s="28" t="str">
        <f t="shared" si="210"/>
        <v>20209</v>
      </c>
      <c r="AQ1118" s="28" t="str">
        <f t="shared" si="211"/>
        <v>20209RMB</v>
      </c>
    </row>
    <row r="1119" spans="1:43" s="12" customFormat="1">
      <c r="A1119" s="13" t="s">
        <v>35</v>
      </c>
      <c r="B1119" s="179">
        <v>2020</v>
      </c>
      <c r="C1119" s="179">
        <v>7</v>
      </c>
      <c r="D1119" s="39" t="str">
        <f t="shared" si="201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03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04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02"/>
        <v>12465000</v>
      </c>
      <c r="AA1119" s="13">
        <v>7.6100000000000001E-2</v>
      </c>
      <c r="AB1119" s="21">
        <f t="shared" si="212"/>
        <v>948586.5</v>
      </c>
      <c r="AC1119" s="185">
        <f t="shared" si="205"/>
        <v>119047.60575</v>
      </c>
      <c r="AD1119" s="141">
        <v>0.1255</v>
      </c>
      <c r="AE1119" s="186">
        <f t="shared" si="206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07"/>
        <v>44078731.611185834</v>
      </c>
      <c r="AJ1119" s="19">
        <f t="shared" si="208"/>
        <v>5508173.2163771475</v>
      </c>
      <c r="AK1119" s="20">
        <f t="shared" si="209"/>
        <v>0.12496215328889686</v>
      </c>
      <c r="AL1119" s="17"/>
      <c r="AM1119" s="17"/>
      <c r="AN1119" s="17"/>
      <c r="AO1119" s="17"/>
      <c r="AP1119" s="28" t="str">
        <f t="shared" si="210"/>
        <v>202011</v>
      </c>
      <c r="AQ1119" s="28" t="str">
        <f t="shared" si="211"/>
        <v>202011JPY</v>
      </c>
    </row>
    <row r="1120" spans="1:43" s="12" customFormat="1">
      <c r="A1120" s="13" t="s">
        <v>35</v>
      </c>
      <c r="B1120" s="179">
        <v>2020</v>
      </c>
      <c r="C1120" s="179">
        <v>8</v>
      </c>
      <c r="D1120" s="39" t="str">
        <f t="shared" si="201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03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04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02"/>
        <v>585000</v>
      </c>
      <c r="AA1120" s="13">
        <v>1.1299999999999999</v>
      </c>
      <c r="AB1120" s="21">
        <f t="shared" si="212"/>
        <v>585000</v>
      </c>
      <c r="AC1120" s="185">
        <f t="shared" si="205"/>
        <v>59728.5</v>
      </c>
      <c r="AD1120" s="141">
        <v>0.1021</v>
      </c>
      <c r="AE1120" s="186">
        <f t="shared" si="206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07"/>
        <v>47907808.356810614</v>
      </c>
      <c r="AJ1120" s="19">
        <f t="shared" si="208"/>
        <v>6027384.8806384467</v>
      </c>
      <c r="AK1120" s="20">
        <f t="shared" si="209"/>
        <v>0.12581216063459494</v>
      </c>
      <c r="AL1120" s="17"/>
      <c r="AM1120" s="17"/>
      <c r="AN1120" s="17"/>
      <c r="AO1120" s="17"/>
      <c r="AP1120" s="28" t="str">
        <f t="shared" si="210"/>
        <v>20209</v>
      </c>
      <c r="AQ1120" s="28" t="str">
        <f t="shared" si="211"/>
        <v>20209RMB</v>
      </c>
    </row>
    <row r="1121" spans="1:43" s="12" customFormat="1">
      <c r="A1121" s="13" t="s">
        <v>35</v>
      </c>
      <c r="B1121" s="179">
        <v>2020</v>
      </c>
      <c r="C1121" s="179">
        <v>8</v>
      </c>
      <c r="D1121" s="39" t="str">
        <f t="shared" si="201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03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04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02"/>
        <v>585000</v>
      </c>
      <c r="AA1121" s="13">
        <v>1.1299999999999999</v>
      </c>
      <c r="AB1121" s="21">
        <f t="shared" si="212"/>
        <v>585000</v>
      </c>
      <c r="AC1121" s="185">
        <f t="shared" si="205"/>
        <v>59728.5</v>
      </c>
      <c r="AD1121" s="141">
        <v>0.1021</v>
      </c>
      <c r="AE1121" s="186">
        <f t="shared" si="206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07"/>
        <v>47907808.356810614</v>
      </c>
      <c r="AJ1121" s="19">
        <f t="shared" si="208"/>
        <v>6027384.8806384467</v>
      </c>
      <c r="AK1121" s="20">
        <f t="shared" si="209"/>
        <v>0.12581216063459494</v>
      </c>
      <c r="AL1121" s="17"/>
      <c r="AM1121" s="17"/>
      <c r="AN1121" s="17"/>
      <c r="AO1121" s="17"/>
      <c r="AP1121" s="28" t="str">
        <f t="shared" si="210"/>
        <v>20209</v>
      </c>
      <c r="AQ1121" s="28" t="str">
        <f t="shared" si="211"/>
        <v>20209RMB</v>
      </c>
    </row>
    <row r="1122" spans="1:43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03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04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14">IF(X1122="","",X1122*MAX(O1122,N1122))</f>
        <v>773800</v>
      </c>
      <c r="AA1122" s="13">
        <v>1.1299999999999999</v>
      </c>
      <c r="AB1122" s="21">
        <f t="shared" si="212"/>
        <v>773800</v>
      </c>
      <c r="AC1122" s="185">
        <f t="shared" si="205"/>
        <v>79546.64</v>
      </c>
      <c r="AD1122" s="141">
        <v>0.1028</v>
      </c>
      <c r="AE1122" s="186">
        <f t="shared" si="206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07"/>
        <v>47907808.356810614</v>
      </c>
      <c r="AJ1122" s="19">
        <f t="shared" si="208"/>
        <v>6027384.8806384467</v>
      </c>
      <c r="AK1122" s="20">
        <f t="shared" si="209"/>
        <v>0.12581216063459494</v>
      </c>
      <c r="AL1122" s="17"/>
      <c r="AM1122" s="17"/>
      <c r="AN1122" s="17"/>
      <c r="AO1122" s="17"/>
      <c r="AP1122" s="28" t="str">
        <f t="shared" si="210"/>
        <v>20209</v>
      </c>
      <c r="AQ1122" s="28" t="str">
        <f t="shared" si="211"/>
        <v>20209RMB</v>
      </c>
    </row>
    <row r="1123" spans="1:43" s="12" customFormat="1">
      <c r="A1123" s="13" t="s">
        <v>35</v>
      </c>
      <c r="B1123" s="179">
        <v>2020</v>
      </c>
      <c r="C1123" s="179">
        <v>8</v>
      </c>
      <c r="D1123" s="39" t="str">
        <f t="shared" si="213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03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04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14"/>
        <v>966000</v>
      </c>
      <c r="AA1123" s="13">
        <v>1.1299999999999999</v>
      </c>
      <c r="AB1123" s="21">
        <f t="shared" si="212"/>
        <v>966000</v>
      </c>
      <c r="AC1123" s="185">
        <f t="shared" si="205"/>
        <v>99304.8</v>
      </c>
      <c r="AD1123" s="141">
        <v>0.1028</v>
      </c>
      <c r="AE1123" s="186">
        <f t="shared" si="206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07"/>
        <v>47907808.356810614</v>
      </c>
      <c r="AJ1123" s="19">
        <f t="shared" si="208"/>
        <v>6027384.8806384467</v>
      </c>
      <c r="AK1123" s="20">
        <f t="shared" si="209"/>
        <v>0.12581216063459494</v>
      </c>
      <c r="AL1123" s="17"/>
      <c r="AM1123" s="17"/>
      <c r="AN1123" s="17"/>
      <c r="AO1123" s="17"/>
      <c r="AP1123" s="28" t="str">
        <f t="shared" si="210"/>
        <v>20209</v>
      </c>
      <c r="AQ1123" s="28" t="str">
        <f t="shared" si="211"/>
        <v>20209RMB</v>
      </c>
    </row>
    <row r="1124" spans="1:43" s="12" customFormat="1">
      <c r="A1124" s="13" t="s">
        <v>35</v>
      </c>
      <c r="B1124" s="179">
        <v>2020</v>
      </c>
      <c r="C1124" s="179">
        <v>8</v>
      </c>
      <c r="D1124" s="39" t="str">
        <f t="shared" si="213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03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04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14"/>
        <v>7827500</v>
      </c>
      <c r="AA1124" s="13">
        <v>7.4899999999999994E-2</v>
      </c>
      <c r="AB1124" s="21">
        <f t="shared" si="212"/>
        <v>586279.75</v>
      </c>
      <c r="AC1124" s="185">
        <f t="shared" si="205"/>
        <v>84189.772100000002</v>
      </c>
      <c r="AD1124" s="141">
        <v>0.14360000000000001</v>
      </c>
      <c r="AE1124" s="186">
        <f t="shared" si="206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07"/>
        <v>47907808.356810614</v>
      </c>
      <c r="AJ1124" s="19">
        <f t="shared" si="208"/>
        <v>6027384.8806384467</v>
      </c>
      <c r="AK1124" s="20">
        <f t="shared" si="209"/>
        <v>0.12581216063459494</v>
      </c>
      <c r="AL1124" s="17"/>
      <c r="AM1124" s="17"/>
      <c r="AN1124" s="17"/>
      <c r="AO1124" s="17"/>
      <c r="AP1124" s="28" t="str">
        <f t="shared" si="210"/>
        <v>20209</v>
      </c>
      <c r="AQ1124" s="28" t="str">
        <f t="shared" si="211"/>
        <v>20209JPY</v>
      </c>
    </row>
    <row r="1125" spans="1:43" s="12" customFormat="1">
      <c r="A1125" s="13" t="s">
        <v>35</v>
      </c>
      <c r="B1125" s="179">
        <v>2020</v>
      </c>
      <c r="C1125" s="179">
        <v>8</v>
      </c>
      <c r="D1125" s="39" t="str">
        <f t="shared" si="213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03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04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14"/>
        <v>7827500</v>
      </c>
      <c r="AA1125" s="13">
        <v>7.4899999999999994E-2</v>
      </c>
      <c r="AB1125" s="21">
        <f t="shared" si="212"/>
        <v>586279.75</v>
      </c>
      <c r="AC1125" s="185">
        <f t="shared" si="205"/>
        <v>84189.772100000002</v>
      </c>
      <c r="AD1125" s="141">
        <v>0.14360000000000001</v>
      </c>
      <c r="AE1125" s="186">
        <f t="shared" si="206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07"/>
        <v>47907808.356810614</v>
      </c>
      <c r="AJ1125" s="19">
        <f t="shared" si="208"/>
        <v>6027384.8806384467</v>
      </c>
      <c r="AK1125" s="20">
        <f t="shared" si="209"/>
        <v>0.12581216063459494</v>
      </c>
      <c r="AL1125" s="17"/>
      <c r="AM1125" s="17"/>
      <c r="AN1125" s="17"/>
      <c r="AO1125" s="17"/>
      <c r="AP1125" s="28" t="str">
        <f t="shared" si="210"/>
        <v>20209</v>
      </c>
      <c r="AQ1125" s="28" t="str">
        <f t="shared" si="211"/>
        <v>20209JPY</v>
      </c>
    </row>
    <row r="1126" spans="1:43" s="12" customFormat="1">
      <c r="A1126" s="13" t="s">
        <v>35</v>
      </c>
      <c r="B1126" s="179">
        <v>2020</v>
      </c>
      <c r="C1126" s="179">
        <v>8</v>
      </c>
      <c r="D1126" s="39" t="str">
        <f t="shared" si="213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03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04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14"/>
        <v>7827500</v>
      </c>
      <c r="AA1126" s="13">
        <v>7.4899999999999994E-2</v>
      </c>
      <c r="AB1126" s="21">
        <f t="shared" si="212"/>
        <v>586279.75</v>
      </c>
      <c r="AC1126" s="185">
        <f t="shared" si="205"/>
        <v>84189.772100000002</v>
      </c>
      <c r="AD1126" s="141">
        <v>0.14360000000000001</v>
      </c>
      <c r="AE1126" s="186">
        <f t="shared" si="206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07"/>
        <v>47907808.356810614</v>
      </c>
      <c r="AJ1126" s="19">
        <f t="shared" si="208"/>
        <v>6027384.8806384467</v>
      </c>
      <c r="AK1126" s="20">
        <f t="shared" si="209"/>
        <v>0.12581216063459494</v>
      </c>
      <c r="AL1126" s="17"/>
      <c r="AM1126" s="17"/>
      <c r="AN1126" s="17"/>
      <c r="AO1126" s="17"/>
      <c r="AP1126" s="28" t="str">
        <f t="shared" si="210"/>
        <v>20209</v>
      </c>
      <c r="AQ1126" s="28" t="str">
        <f t="shared" si="211"/>
        <v>20209JPY</v>
      </c>
    </row>
    <row r="1127" spans="1:43" s="12" customFormat="1">
      <c r="A1127" s="13" t="s">
        <v>35</v>
      </c>
      <c r="B1127" s="179">
        <v>2020</v>
      </c>
      <c r="C1127" s="179">
        <v>8</v>
      </c>
      <c r="D1127" s="39" t="str">
        <f t="shared" si="213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03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04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14"/>
        <v>1250000</v>
      </c>
      <c r="AA1127" s="13">
        <v>1.1299999999999999</v>
      </c>
      <c r="AB1127" s="21">
        <f t="shared" si="212"/>
        <v>1249999.9999999998</v>
      </c>
      <c r="AC1127" s="185">
        <f t="shared" si="205"/>
        <v>295874.99999999994</v>
      </c>
      <c r="AD1127" s="141">
        <v>0.23669999999999999</v>
      </c>
      <c r="AE1127" s="186">
        <f t="shared" si="206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07"/>
        <v>47907808.356810614</v>
      </c>
      <c r="AJ1127" s="19">
        <f t="shared" si="208"/>
        <v>6027384.8806384467</v>
      </c>
      <c r="AK1127" s="20">
        <f t="shared" si="209"/>
        <v>0.12581216063459494</v>
      </c>
      <c r="AL1127" s="17"/>
      <c r="AM1127" s="17"/>
      <c r="AN1127" s="17"/>
      <c r="AO1127" s="17"/>
      <c r="AP1127" s="28" t="str">
        <f t="shared" si="210"/>
        <v>20209</v>
      </c>
      <c r="AQ1127" s="28" t="str">
        <f t="shared" si="211"/>
        <v>20209RMB</v>
      </c>
    </row>
    <row r="1128" spans="1:43" s="12" customFormat="1">
      <c r="A1128" s="13" t="s">
        <v>35</v>
      </c>
      <c r="B1128" s="179">
        <v>2020</v>
      </c>
      <c r="C1128" s="179">
        <v>8</v>
      </c>
      <c r="D1128" s="39" t="str">
        <f t="shared" si="213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03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04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14"/>
        <v>1250000</v>
      </c>
      <c r="AA1128" s="13">
        <v>1.1299999999999999</v>
      </c>
      <c r="AB1128" s="21">
        <f t="shared" si="212"/>
        <v>1249999.9999999998</v>
      </c>
      <c r="AC1128" s="185">
        <f t="shared" si="205"/>
        <v>295874.99999999994</v>
      </c>
      <c r="AD1128" s="141">
        <v>0.23669999999999999</v>
      </c>
      <c r="AE1128" s="186">
        <f t="shared" si="206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07"/>
        <v>47907808.356810614</v>
      </c>
      <c r="AJ1128" s="19">
        <f t="shared" si="208"/>
        <v>6027384.8806384467</v>
      </c>
      <c r="AK1128" s="20">
        <f t="shared" si="209"/>
        <v>0.12581216063459494</v>
      </c>
      <c r="AL1128" s="17"/>
      <c r="AM1128" s="17"/>
      <c r="AN1128" s="17"/>
      <c r="AO1128" s="17"/>
      <c r="AP1128" s="28" t="str">
        <f t="shared" si="210"/>
        <v>20209</v>
      </c>
      <c r="AQ1128" s="28" t="str">
        <f t="shared" si="211"/>
        <v>20209RMB</v>
      </c>
    </row>
    <row r="1129" spans="1:43" s="12" customFormat="1">
      <c r="A1129" s="13" t="s">
        <v>35</v>
      </c>
      <c r="B1129" s="179">
        <v>2020</v>
      </c>
      <c r="C1129" s="179">
        <v>8</v>
      </c>
      <c r="D1129" s="39" t="str">
        <f t="shared" si="213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03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04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14"/>
        <v>600000</v>
      </c>
      <c r="AA1129" s="13">
        <v>1.1299999999999999</v>
      </c>
      <c r="AB1129" s="21">
        <f t="shared" si="212"/>
        <v>600000</v>
      </c>
      <c r="AC1129" s="185">
        <f t="shared" si="205"/>
        <v>142020</v>
      </c>
      <c r="AD1129" s="141">
        <v>0.23669999999999999</v>
      </c>
      <c r="AE1129" s="186">
        <f t="shared" si="206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07"/>
        <v>47907808.356810614</v>
      </c>
      <c r="AJ1129" s="19">
        <f t="shared" si="208"/>
        <v>6027384.8806384467</v>
      </c>
      <c r="AK1129" s="20">
        <f t="shared" si="209"/>
        <v>0.12581216063459494</v>
      </c>
      <c r="AL1129" s="17"/>
      <c r="AM1129" s="17"/>
      <c r="AN1129" s="17"/>
      <c r="AO1129" s="17"/>
      <c r="AP1129" s="28" t="str">
        <f t="shared" si="210"/>
        <v>20209</v>
      </c>
      <c r="AQ1129" s="28" t="str">
        <f t="shared" si="211"/>
        <v>20209RMB</v>
      </c>
    </row>
    <row r="1130" spans="1:43" s="12" customFormat="1">
      <c r="A1130" s="13" t="s">
        <v>35</v>
      </c>
      <c r="B1130" s="179">
        <v>2020</v>
      </c>
      <c r="C1130" s="179">
        <v>8</v>
      </c>
      <c r="D1130" s="39" t="str">
        <f t="shared" si="213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03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04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14"/>
        <v>12099500</v>
      </c>
      <c r="AA1130" s="13">
        <v>7.4899999999999994E-2</v>
      </c>
      <c r="AB1130" s="21">
        <f t="shared" si="212"/>
        <v>906252.54999999993</v>
      </c>
      <c r="AC1130" s="185">
        <f t="shared" si="205"/>
        <v>75581.462669999994</v>
      </c>
      <c r="AD1130" s="141">
        <v>8.3400000000000002E-2</v>
      </c>
      <c r="AE1130" s="186">
        <f t="shared" si="206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07"/>
        <v>47907808.356810614</v>
      </c>
      <c r="AJ1130" s="19">
        <f t="shared" si="208"/>
        <v>6027384.8806384467</v>
      </c>
      <c r="AK1130" s="20">
        <f t="shared" si="209"/>
        <v>0.12581216063459494</v>
      </c>
      <c r="AL1130" s="17"/>
      <c r="AM1130" s="17"/>
      <c r="AN1130" s="17"/>
      <c r="AO1130" s="17"/>
      <c r="AP1130" s="28" t="str">
        <f t="shared" si="210"/>
        <v>20209</v>
      </c>
      <c r="AQ1130" s="28" t="str">
        <f t="shared" si="211"/>
        <v>20209JPY</v>
      </c>
    </row>
    <row r="1131" spans="1:43" s="12" customFormat="1">
      <c r="A1131" s="13" t="s">
        <v>35</v>
      </c>
      <c r="B1131" s="179">
        <v>2020</v>
      </c>
      <c r="C1131" s="179">
        <v>8</v>
      </c>
      <c r="D1131" s="39" t="str">
        <f t="shared" si="213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03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04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14"/>
        <v>12099500</v>
      </c>
      <c r="AA1131" s="13">
        <v>7.4899999999999994E-2</v>
      </c>
      <c r="AB1131" s="21">
        <f t="shared" si="212"/>
        <v>906252.54999999993</v>
      </c>
      <c r="AC1131" s="185">
        <f t="shared" si="205"/>
        <v>75581.462669999994</v>
      </c>
      <c r="AD1131" s="141">
        <v>8.3400000000000002E-2</v>
      </c>
      <c r="AE1131" s="186">
        <f t="shared" si="206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07"/>
        <v>47907808.356810614</v>
      </c>
      <c r="AJ1131" s="19">
        <f t="shared" si="208"/>
        <v>6027384.8806384467</v>
      </c>
      <c r="AK1131" s="20">
        <f t="shared" si="209"/>
        <v>0.12581216063459494</v>
      </c>
      <c r="AL1131" s="17"/>
      <c r="AM1131" s="17"/>
      <c r="AN1131" s="17"/>
      <c r="AO1131" s="17"/>
      <c r="AP1131" s="28" t="str">
        <f t="shared" si="210"/>
        <v>20209</v>
      </c>
      <c r="AQ1131" s="28" t="str">
        <f t="shared" si="211"/>
        <v>20209JPY</v>
      </c>
    </row>
    <row r="1132" spans="1:43" s="12" customFormat="1">
      <c r="A1132" s="13" t="s">
        <v>35</v>
      </c>
      <c r="B1132" s="179">
        <v>2020</v>
      </c>
      <c r="C1132" s="179">
        <v>8</v>
      </c>
      <c r="D1132" s="39" t="str">
        <f t="shared" si="213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03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04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14"/>
        <v>795000</v>
      </c>
      <c r="AA1132" s="13">
        <v>1.2</v>
      </c>
      <c r="AB1132" s="21">
        <f t="shared" si="212"/>
        <v>844247.78761061956</v>
      </c>
      <c r="AC1132" s="185">
        <f t="shared" si="205"/>
        <v>98945.840707964613</v>
      </c>
      <c r="AD1132" s="141">
        <v>0.1172</v>
      </c>
      <c r="AE1132" s="186">
        <f t="shared" si="206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07"/>
        <v>47907808.356810614</v>
      </c>
      <c r="AJ1132" s="19">
        <f t="shared" si="208"/>
        <v>6027384.8806384467</v>
      </c>
      <c r="AK1132" s="20">
        <f t="shared" si="209"/>
        <v>0.12581216063459494</v>
      </c>
      <c r="AL1132" s="17"/>
      <c r="AM1132" s="17"/>
      <c r="AN1132" s="17"/>
      <c r="AO1132" s="17"/>
      <c r="AP1132" s="28" t="str">
        <f t="shared" si="210"/>
        <v>20209</v>
      </c>
      <c r="AQ1132" s="28" t="str">
        <f t="shared" si="211"/>
        <v>20209RMB</v>
      </c>
    </row>
    <row r="1133" spans="1:43" s="12" customFormat="1">
      <c r="A1133" s="13" t="s">
        <v>35</v>
      </c>
      <c r="B1133" s="179">
        <v>2020</v>
      </c>
      <c r="C1133" s="179">
        <v>8</v>
      </c>
      <c r="D1133" s="39" t="str">
        <f t="shared" si="213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03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04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14"/>
        <v>1450000</v>
      </c>
      <c r="AA1133" s="13">
        <v>1.1299999999999999</v>
      </c>
      <c r="AB1133" s="21">
        <f t="shared" si="212"/>
        <v>1450000</v>
      </c>
      <c r="AC1133" s="185">
        <f t="shared" si="205"/>
        <v>184005.00000000003</v>
      </c>
      <c r="AD1133" s="141">
        <v>0.12690000000000001</v>
      </c>
      <c r="AE1133" s="186">
        <f t="shared" si="206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07"/>
        <v>47907808.356810614</v>
      </c>
      <c r="AJ1133" s="19">
        <f t="shared" si="208"/>
        <v>6027384.8806384467</v>
      </c>
      <c r="AK1133" s="20">
        <f t="shared" si="209"/>
        <v>0.12581216063459494</v>
      </c>
      <c r="AL1133" s="17"/>
      <c r="AM1133" s="17"/>
      <c r="AN1133" s="17"/>
      <c r="AO1133" s="17"/>
      <c r="AP1133" s="28" t="str">
        <f t="shared" si="210"/>
        <v>20209</v>
      </c>
      <c r="AQ1133" s="28" t="str">
        <f t="shared" si="211"/>
        <v>20209RMB</v>
      </c>
    </row>
    <row r="1134" spans="1:43" s="12" customFormat="1">
      <c r="A1134" s="13" t="s">
        <v>35</v>
      </c>
      <c r="B1134" s="179">
        <v>2020</v>
      </c>
      <c r="C1134" s="179">
        <v>8</v>
      </c>
      <c r="D1134" s="39" t="str">
        <f t="shared" si="213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03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04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14"/>
        <v>560000</v>
      </c>
      <c r="AA1134" s="13">
        <v>1.1299999999999999</v>
      </c>
      <c r="AB1134" s="21">
        <f t="shared" si="212"/>
        <v>560000</v>
      </c>
      <c r="AC1134" s="185">
        <f t="shared" si="205"/>
        <v>62160</v>
      </c>
      <c r="AD1134" s="141">
        <v>0.111</v>
      </c>
      <c r="AE1134" s="186">
        <f t="shared" si="206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07"/>
        <v>47907808.356810614</v>
      </c>
      <c r="AJ1134" s="19">
        <f t="shared" si="208"/>
        <v>6027384.8806384467</v>
      </c>
      <c r="AK1134" s="20">
        <f t="shared" si="209"/>
        <v>0.12581216063459494</v>
      </c>
      <c r="AL1134" s="17"/>
      <c r="AM1134" s="17"/>
      <c r="AN1134" s="17"/>
      <c r="AO1134" s="17"/>
      <c r="AP1134" s="28" t="str">
        <f t="shared" si="210"/>
        <v>20209</v>
      </c>
      <c r="AQ1134" s="28" t="str">
        <f t="shared" si="211"/>
        <v>20209RMB</v>
      </c>
    </row>
    <row r="1135" spans="1:43" s="12" customFormat="1">
      <c r="A1135" s="13" t="s">
        <v>35</v>
      </c>
      <c r="B1135" s="179">
        <v>2020</v>
      </c>
      <c r="C1135" s="179">
        <v>9</v>
      </c>
      <c r="D1135" s="39" t="str">
        <f t="shared" si="213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03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04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15">IF(W1135="RMB","1.13", "1")</f>
        <v>1.13</v>
      </c>
      <c r="Z1135" s="18">
        <f t="shared" si="214"/>
        <v>900000</v>
      </c>
      <c r="AA1135" s="13">
        <v>1.155</v>
      </c>
      <c r="AB1135" s="21">
        <f t="shared" si="212"/>
        <v>919911.50442477886</v>
      </c>
      <c r="AC1135" s="185">
        <f t="shared" si="205"/>
        <v>114620.97345132745</v>
      </c>
      <c r="AD1135" s="141">
        <v>0.1246</v>
      </c>
      <c r="AE1135" s="186">
        <f t="shared" si="206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07"/>
        <v>44078731.611185834</v>
      </c>
      <c r="AJ1135" s="19">
        <f t="shared" si="208"/>
        <v>5508173.2163771475</v>
      </c>
      <c r="AK1135" s="20">
        <f t="shared" si="209"/>
        <v>0.12496215328889686</v>
      </c>
      <c r="AL1135" s="17"/>
      <c r="AM1135" s="17"/>
      <c r="AN1135" s="17"/>
      <c r="AO1135" s="17"/>
      <c r="AP1135" s="28" t="str">
        <f t="shared" si="210"/>
        <v>202011</v>
      </c>
      <c r="AQ1135" s="28" t="str">
        <f t="shared" si="211"/>
        <v>202011RMB</v>
      </c>
    </row>
    <row r="1136" spans="1:43" s="12" customFormat="1">
      <c r="A1136" s="13" t="s">
        <v>35</v>
      </c>
      <c r="B1136" s="179">
        <v>2020</v>
      </c>
      <c r="C1136" s="179">
        <v>9</v>
      </c>
      <c r="D1136" s="39" t="str">
        <f t="shared" si="213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03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04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15"/>
        <v>1.13</v>
      </c>
      <c r="Z1136" s="18">
        <f t="shared" si="214"/>
        <v>875000</v>
      </c>
      <c r="AA1136" s="13">
        <v>1.155</v>
      </c>
      <c r="AB1136" s="21">
        <f t="shared" si="212"/>
        <v>894358.40707964613</v>
      </c>
      <c r="AC1136" s="185">
        <f t="shared" si="205"/>
        <v>111437.05752212391</v>
      </c>
      <c r="AD1136" s="141">
        <v>0.1246</v>
      </c>
      <c r="AE1136" s="186">
        <f t="shared" si="206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07"/>
        <v>44078731.611185834</v>
      </c>
      <c r="AJ1136" s="19">
        <f t="shared" si="208"/>
        <v>5508173.2163771475</v>
      </c>
      <c r="AK1136" s="20">
        <f t="shared" si="209"/>
        <v>0.12496215328889686</v>
      </c>
      <c r="AL1136" s="17"/>
      <c r="AM1136" s="17"/>
      <c r="AN1136" s="17"/>
      <c r="AO1136" s="17"/>
      <c r="AP1136" s="28" t="str">
        <f t="shared" si="210"/>
        <v>202011</v>
      </c>
      <c r="AQ1136" s="28" t="str">
        <f t="shared" si="211"/>
        <v>202011RMB</v>
      </c>
    </row>
    <row r="1137" spans="1:43" s="12" customFormat="1">
      <c r="A1137" s="13" t="s">
        <v>35</v>
      </c>
      <c r="B1137" s="179">
        <v>2020</v>
      </c>
      <c r="C1137" s="179">
        <v>9</v>
      </c>
      <c r="D1137" s="39" t="str">
        <f t="shared" si="213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03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04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15"/>
        <v>1.13</v>
      </c>
      <c r="Z1137" s="18">
        <f t="shared" si="214"/>
        <v>875000</v>
      </c>
      <c r="AA1137" s="13">
        <v>1.155</v>
      </c>
      <c r="AB1137" s="21">
        <f t="shared" si="212"/>
        <v>894358.40707964613</v>
      </c>
      <c r="AC1137" s="185">
        <f t="shared" si="205"/>
        <v>111437.05752212391</v>
      </c>
      <c r="AD1137" s="141">
        <v>0.1246</v>
      </c>
      <c r="AE1137" s="186">
        <f t="shared" si="206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07"/>
        <v>44078731.611185834</v>
      </c>
      <c r="AJ1137" s="19">
        <f t="shared" si="208"/>
        <v>5508173.2163771475</v>
      </c>
      <c r="AK1137" s="20">
        <f t="shared" si="209"/>
        <v>0.12496215328889686</v>
      </c>
      <c r="AL1137" s="17"/>
      <c r="AM1137" s="17"/>
      <c r="AN1137" s="17"/>
      <c r="AO1137" s="17"/>
      <c r="AP1137" s="28" t="str">
        <f t="shared" si="210"/>
        <v>202011</v>
      </c>
      <c r="AQ1137" s="28" t="str">
        <f t="shared" si="211"/>
        <v>202011RMB</v>
      </c>
    </row>
    <row r="1138" spans="1:43" s="12" customFormat="1">
      <c r="A1138" s="13" t="s">
        <v>35</v>
      </c>
      <c r="B1138" s="179">
        <v>2020</v>
      </c>
      <c r="C1138" s="179">
        <v>9</v>
      </c>
      <c r="D1138" s="39" t="str">
        <f t="shared" si="213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03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04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15"/>
        <v>1.13</v>
      </c>
      <c r="Z1138" s="18">
        <f t="shared" si="214"/>
        <v>927000</v>
      </c>
      <c r="AA1138" s="13">
        <v>1.155</v>
      </c>
      <c r="AB1138" s="21">
        <f t="shared" si="212"/>
        <v>947508.84955752222</v>
      </c>
      <c r="AC1138" s="185">
        <f t="shared" si="205"/>
        <v>106689.496460177</v>
      </c>
      <c r="AD1138" s="141">
        <v>0.11260000000000001</v>
      </c>
      <c r="AE1138" s="186">
        <f t="shared" si="206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07"/>
        <v>44078731.611185834</v>
      </c>
      <c r="AJ1138" s="19">
        <f t="shared" si="208"/>
        <v>5508173.2163771475</v>
      </c>
      <c r="AK1138" s="20">
        <f t="shared" si="209"/>
        <v>0.12496215328889686</v>
      </c>
      <c r="AL1138" s="17"/>
      <c r="AM1138" s="17"/>
      <c r="AN1138" s="17"/>
      <c r="AO1138" s="17"/>
      <c r="AP1138" s="28" t="str">
        <f t="shared" si="210"/>
        <v>202011</v>
      </c>
      <c r="AQ1138" s="28" t="str">
        <f t="shared" si="211"/>
        <v>202011RMB</v>
      </c>
    </row>
    <row r="1139" spans="1:43" s="12" customFormat="1">
      <c r="A1139" s="13" t="s">
        <v>35</v>
      </c>
      <c r="B1139" s="179">
        <v>2020</v>
      </c>
      <c r="C1139" s="179">
        <v>9</v>
      </c>
      <c r="D1139" s="39" t="str">
        <f t="shared" si="213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03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04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15"/>
        <v>1.13</v>
      </c>
      <c r="Z1139" s="18">
        <f t="shared" si="214"/>
        <v>927000</v>
      </c>
      <c r="AA1139" s="13">
        <v>1.155</v>
      </c>
      <c r="AB1139" s="21">
        <f t="shared" si="212"/>
        <v>947508.84955752222</v>
      </c>
      <c r="AC1139" s="185">
        <f t="shared" si="205"/>
        <v>106689.496460177</v>
      </c>
      <c r="AD1139" s="141">
        <v>0.11260000000000001</v>
      </c>
      <c r="AE1139" s="186">
        <f t="shared" si="206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07"/>
        <v>44078731.611185834</v>
      </c>
      <c r="AJ1139" s="19">
        <f t="shared" si="208"/>
        <v>5508173.2163771475</v>
      </c>
      <c r="AK1139" s="20">
        <f t="shared" si="209"/>
        <v>0.12496215328889686</v>
      </c>
      <c r="AL1139" s="17"/>
      <c r="AM1139" s="17"/>
      <c r="AN1139" s="17"/>
      <c r="AO1139" s="17"/>
      <c r="AP1139" s="28" t="str">
        <f t="shared" si="210"/>
        <v>202011</v>
      </c>
      <c r="AQ1139" s="28" t="str">
        <f t="shared" si="211"/>
        <v>202011RMB</v>
      </c>
    </row>
    <row r="1140" spans="1:43" s="12" customFormat="1">
      <c r="A1140" s="13" t="s">
        <v>35</v>
      </c>
      <c r="B1140" s="179">
        <v>2020</v>
      </c>
      <c r="C1140" s="179">
        <v>9</v>
      </c>
      <c r="D1140" s="39" t="str">
        <f t="shared" si="213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03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04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15"/>
        <v>1.13</v>
      </c>
      <c r="Z1140" s="18">
        <f t="shared" si="214"/>
        <v>927000</v>
      </c>
      <c r="AA1140" s="13">
        <v>1.155</v>
      </c>
      <c r="AB1140" s="21">
        <f t="shared" si="212"/>
        <v>947508.84955752222</v>
      </c>
      <c r="AC1140" s="185">
        <f t="shared" si="205"/>
        <v>106689.496460177</v>
      </c>
      <c r="AD1140" s="141">
        <v>0.11260000000000001</v>
      </c>
      <c r="AE1140" s="186">
        <f t="shared" si="206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07"/>
        <v>44078731.611185834</v>
      </c>
      <c r="AJ1140" s="19">
        <f t="shared" si="208"/>
        <v>5508173.2163771475</v>
      </c>
      <c r="AK1140" s="20">
        <f t="shared" si="209"/>
        <v>0.12496215328889686</v>
      </c>
      <c r="AL1140" s="17"/>
      <c r="AM1140" s="17"/>
      <c r="AN1140" s="17"/>
      <c r="AO1140" s="17"/>
      <c r="AP1140" s="28" t="str">
        <f t="shared" si="210"/>
        <v>202011</v>
      </c>
      <c r="AQ1140" s="28" t="str">
        <f t="shared" si="211"/>
        <v>202011RMB</v>
      </c>
    </row>
    <row r="1141" spans="1:43" s="12" customFormat="1">
      <c r="A1141" s="13" t="s">
        <v>35</v>
      </c>
      <c r="B1141" s="179">
        <v>2020</v>
      </c>
      <c r="C1141" s="179">
        <v>9</v>
      </c>
      <c r="D1141" s="39" t="str">
        <f t="shared" si="213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03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04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15"/>
        <v>1.13</v>
      </c>
      <c r="Z1141" s="18">
        <f t="shared" si="214"/>
        <v>927000</v>
      </c>
      <c r="AA1141" s="13">
        <v>1.155</v>
      </c>
      <c r="AB1141" s="21">
        <f t="shared" si="212"/>
        <v>947508.84955752222</v>
      </c>
      <c r="AC1141" s="185">
        <f t="shared" si="205"/>
        <v>106689.496460177</v>
      </c>
      <c r="AD1141" s="141">
        <v>0.11260000000000001</v>
      </c>
      <c r="AE1141" s="186">
        <f t="shared" si="206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07"/>
        <v>44078731.611185834</v>
      </c>
      <c r="AJ1141" s="19">
        <f t="shared" si="208"/>
        <v>5508173.2163771475</v>
      </c>
      <c r="AK1141" s="20">
        <f t="shared" si="209"/>
        <v>0.12496215328889686</v>
      </c>
      <c r="AL1141" s="17"/>
      <c r="AM1141" s="17"/>
      <c r="AN1141" s="17"/>
      <c r="AO1141" s="17"/>
      <c r="AP1141" s="28" t="str">
        <f t="shared" si="210"/>
        <v>202011</v>
      </c>
      <c r="AQ1141" s="28" t="str">
        <f t="shared" si="211"/>
        <v>202011RMB</v>
      </c>
    </row>
    <row r="1142" spans="1:43" s="12" customFormat="1">
      <c r="A1142" s="13" t="s">
        <v>35</v>
      </c>
      <c r="B1142" s="179">
        <v>2020</v>
      </c>
      <c r="C1142" s="179">
        <v>9</v>
      </c>
      <c r="D1142" s="39" t="str">
        <f t="shared" si="213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03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04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15"/>
        <v>1.13</v>
      </c>
      <c r="Z1142" s="18">
        <f t="shared" si="214"/>
        <v>927000</v>
      </c>
      <c r="AA1142" s="13">
        <v>1.155</v>
      </c>
      <c r="AB1142" s="21">
        <f t="shared" si="212"/>
        <v>947508.84955752222</v>
      </c>
      <c r="AC1142" s="185">
        <f t="shared" si="205"/>
        <v>106689.496460177</v>
      </c>
      <c r="AD1142" s="141">
        <v>0.11260000000000001</v>
      </c>
      <c r="AE1142" s="186">
        <f t="shared" si="206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07"/>
        <v>44078731.611185834</v>
      </c>
      <c r="AJ1142" s="19">
        <f t="shared" si="208"/>
        <v>5508173.2163771475</v>
      </c>
      <c r="AK1142" s="20">
        <f t="shared" si="209"/>
        <v>0.12496215328889686</v>
      </c>
      <c r="AL1142" s="17"/>
      <c r="AM1142" s="17"/>
      <c r="AN1142" s="17"/>
      <c r="AO1142" s="17"/>
      <c r="AP1142" s="28" t="str">
        <f t="shared" si="210"/>
        <v>202011</v>
      </c>
      <c r="AQ1142" s="28" t="str">
        <f t="shared" si="211"/>
        <v>202011RMB</v>
      </c>
    </row>
    <row r="1143" spans="1:43" s="12" customFormat="1">
      <c r="A1143" s="13" t="s">
        <v>35</v>
      </c>
      <c r="B1143" s="179">
        <v>2020</v>
      </c>
      <c r="C1143" s="179">
        <v>9</v>
      </c>
      <c r="D1143" s="39" t="str">
        <f t="shared" si="213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03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04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15"/>
        <v>1.13</v>
      </c>
      <c r="Z1143" s="18">
        <f t="shared" si="214"/>
        <v>520000</v>
      </c>
      <c r="AA1143" s="13">
        <v>1.155</v>
      </c>
      <c r="AB1143" s="21">
        <f t="shared" si="212"/>
        <v>531504.42477876111</v>
      </c>
      <c r="AC1143" s="185">
        <f t="shared" si="205"/>
        <v>79141.008849557533</v>
      </c>
      <c r="AD1143" s="141">
        <v>0.1489</v>
      </c>
      <c r="AE1143" s="186">
        <f t="shared" si="206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07"/>
        <v>44078731.611185834</v>
      </c>
      <c r="AJ1143" s="19">
        <f t="shared" si="208"/>
        <v>5508173.2163771475</v>
      </c>
      <c r="AK1143" s="20">
        <f t="shared" si="209"/>
        <v>0.12496215328889686</v>
      </c>
      <c r="AL1143" s="17"/>
      <c r="AM1143" s="17"/>
      <c r="AN1143" s="17"/>
      <c r="AO1143" s="17"/>
      <c r="AP1143" s="28" t="str">
        <f t="shared" si="210"/>
        <v>202011</v>
      </c>
      <c r="AQ1143" s="28" t="str">
        <f t="shared" si="211"/>
        <v>202011RMB</v>
      </c>
    </row>
    <row r="1144" spans="1:43" s="12" customFormat="1">
      <c r="A1144" s="13" t="s">
        <v>35</v>
      </c>
      <c r="B1144" s="179">
        <v>2020</v>
      </c>
      <c r="C1144" s="179">
        <v>9</v>
      </c>
      <c r="D1144" s="39" t="str">
        <f t="shared" si="213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03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04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15"/>
        <v>1</v>
      </c>
      <c r="Z1144" s="18">
        <f t="shared" si="214"/>
        <v>11687500</v>
      </c>
      <c r="AA1144" s="13">
        <v>7.6100000000000001E-2</v>
      </c>
      <c r="AB1144" s="21">
        <f t="shared" si="212"/>
        <v>889418.75</v>
      </c>
      <c r="AC1144" s="185">
        <f t="shared" si="205"/>
        <v>92054.840624999997</v>
      </c>
      <c r="AD1144" s="141">
        <v>0.10349999999999999</v>
      </c>
      <c r="AE1144" s="186">
        <f t="shared" si="206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07"/>
        <v>44078731.611185834</v>
      </c>
      <c r="AJ1144" s="19">
        <f t="shared" si="208"/>
        <v>5508173.2163771475</v>
      </c>
      <c r="AK1144" s="20">
        <f t="shared" si="209"/>
        <v>0.12496215328889686</v>
      </c>
      <c r="AL1144" s="17"/>
      <c r="AM1144" s="17"/>
      <c r="AN1144" s="17"/>
      <c r="AO1144" s="17"/>
      <c r="AP1144" s="28" t="str">
        <f t="shared" si="210"/>
        <v>202011</v>
      </c>
      <c r="AQ1144" s="28" t="str">
        <f t="shared" si="211"/>
        <v>202011JPY</v>
      </c>
    </row>
    <row r="1145" spans="1:43" s="12" customFormat="1">
      <c r="A1145" s="13" t="s">
        <v>35</v>
      </c>
      <c r="B1145" s="179">
        <v>2020</v>
      </c>
      <c r="C1145" s="179">
        <v>9</v>
      </c>
      <c r="D1145" s="39" t="str">
        <f t="shared" si="213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03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04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15"/>
        <v>1</v>
      </c>
      <c r="Z1145" s="18">
        <f t="shared" si="214"/>
        <v>11687500</v>
      </c>
      <c r="AA1145" s="13">
        <v>7.6100000000000001E-2</v>
      </c>
      <c r="AB1145" s="21">
        <f t="shared" si="212"/>
        <v>889418.75</v>
      </c>
      <c r="AC1145" s="185">
        <f t="shared" si="205"/>
        <v>92054.840624999997</v>
      </c>
      <c r="AD1145" s="141">
        <v>0.10349999999999999</v>
      </c>
      <c r="AE1145" s="186">
        <f t="shared" si="206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07"/>
        <v>44078731.611185834</v>
      </c>
      <c r="AJ1145" s="19">
        <f t="shared" si="208"/>
        <v>5508173.2163771475</v>
      </c>
      <c r="AK1145" s="20">
        <f t="shared" si="209"/>
        <v>0.12496215328889686</v>
      </c>
      <c r="AL1145" s="17"/>
      <c r="AM1145" s="17"/>
      <c r="AN1145" s="17"/>
      <c r="AO1145" s="17"/>
      <c r="AP1145" s="28" t="str">
        <f t="shared" si="210"/>
        <v>202011</v>
      </c>
      <c r="AQ1145" s="28" t="str">
        <f t="shared" si="211"/>
        <v>202011JPY</v>
      </c>
    </row>
    <row r="1146" spans="1:43" s="12" customFormat="1">
      <c r="A1146" s="13" t="s">
        <v>35</v>
      </c>
      <c r="B1146" s="179">
        <v>2020</v>
      </c>
      <c r="C1146" s="179">
        <v>9</v>
      </c>
      <c r="D1146" s="39" t="str">
        <f t="shared" si="213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03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04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15"/>
        <v>1</v>
      </c>
      <c r="Z1146" s="18">
        <f t="shared" si="214"/>
        <v>11687500</v>
      </c>
      <c r="AA1146" s="13">
        <v>7.6100000000000001E-2</v>
      </c>
      <c r="AB1146" s="21">
        <f t="shared" si="212"/>
        <v>889418.75</v>
      </c>
      <c r="AC1146" s="185">
        <f t="shared" si="205"/>
        <v>92054.840624999997</v>
      </c>
      <c r="AD1146" s="141">
        <v>0.10349999999999999</v>
      </c>
      <c r="AE1146" s="186">
        <f t="shared" si="206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07"/>
        <v>44078731.611185834</v>
      </c>
      <c r="AJ1146" s="19">
        <f t="shared" si="208"/>
        <v>5508173.2163771475</v>
      </c>
      <c r="AK1146" s="20">
        <f t="shared" si="209"/>
        <v>0.12496215328889686</v>
      </c>
      <c r="AL1146" s="17"/>
      <c r="AM1146" s="17"/>
      <c r="AN1146" s="17"/>
      <c r="AO1146" s="17"/>
      <c r="AP1146" s="28" t="str">
        <f t="shared" si="210"/>
        <v>202011</v>
      </c>
      <c r="AQ1146" s="28" t="str">
        <f t="shared" si="211"/>
        <v>202011JPY</v>
      </c>
    </row>
    <row r="1147" spans="1:43" s="12" customFormat="1">
      <c r="A1147" s="13" t="s">
        <v>35</v>
      </c>
      <c r="B1147" s="179">
        <v>2020</v>
      </c>
      <c r="C1147" s="179">
        <v>9</v>
      </c>
      <c r="D1147" s="39" t="str">
        <f t="shared" si="213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03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04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15"/>
        <v>1</v>
      </c>
      <c r="Z1147" s="18">
        <f t="shared" si="214"/>
        <v>11687500</v>
      </c>
      <c r="AA1147" s="13">
        <v>7.6100000000000001E-2</v>
      </c>
      <c r="AB1147" s="21">
        <f t="shared" si="212"/>
        <v>889418.75</v>
      </c>
      <c r="AC1147" s="185">
        <f t="shared" si="205"/>
        <v>92054.840624999997</v>
      </c>
      <c r="AD1147" s="141">
        <v>0.10349999999999999</v>
      </c>
      <c r="AE1147" s="186">
        <f t="shared" si="206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07"/>
        <v>44078731.611185834</v>
      </c>
      <c r="AJ1147" s="19">
        <f t="shared" si="208"/>
        <v>5508173.2163771475</v>
      </c>
      <c r="AK1147" s="20">
        <f t="shared" si="209"/>
        <v>0.12496215328889686</v>
      </c>
      <c r="AL1147" s="17"/>
      <c r="AM1147" s="17"/>
      <c r="AN1147" s="17"/>
      <c r="AO1147" s="17"/>
      <c r="AP1147" s="28" t="str">
        <f t="shared" si="210"/>
        <v>202011</v>
      </c>
      <c r="AQ1147" s="28" t="str">
        <f t="shared" si="211"/>
        <v>202011JPY</v>
      </c>
    </row>
    <row r="1148" spans="1:43" s="12" customFormat="1">
      <c r="A1148" s="13" t="s">
        <v>35</v>
      </c>
      <c r="B1148" s="179">
        <v>2020</v>
      </c>
      <c r="C1148" s="179">
        <v>9</v>
      </c>
      <c r="D1148" s="39" t="str">
        <f t="shared" si="213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03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04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15"/>
        <v>1</v>
      </c>
      <c r="Z1148" s="18">
        <f t="shared" si="214"/>
        <v>11687500</v>
      </c>
      <c r="AA1148" s="13">
        <v>7.6100000000000001E-2</v>
      </c>
      <c r="AB1148" s="21">
        <f t="shared" si="212"/>
        <v>889418.75</v>
      </c>
      <c r="AC1148" s="185">
        <f t="shared" si="205"/>
        <v>92054.840624999997</v>
      </c>
      <c r="AD1148" s="141">
        <v>0.10349999999999999</v>
      </c>
      <c r="AE1148" s="186">
        <f t="shared" si="206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07"/>
        <v>48763143.537654869</v>
      </c>
      <c r="AJ1148" s="19">
        <f t="shared" si="208"/>
        <v>5924029.970215477</v>
      </c>
      <c r="AK1148" s="20">
        <f t="shared" si="209"/>
        <v>0.12148580957749257</v>
      </c>
      <c r="AL1148" s="17"/>
      <c r="AM1148" s="17"/>
      <c r="AN1148" s="17"/>
      <c r="AO1148" s="17"/>
      <c r="AP1148" s="28" t="str">
        <f t="shared" si="210"/>
        <v>202012</v>
      </c>
      <c r="AQ1148" s="28" t="str">
        <f t="shared" si="211"/>
        <v>202012JPY</v>
      </c>
    </row>
    <row r="1149" spans="1:43" s="12" customFormat="1">
      <c r="A1149" s="13" t="s">
        <v>35</v>
      </c>
      <c r="B1149" s="179">
        <v>2020</v>
      </c>
      <c r="C1149" s="179">
        <v>9</v>
      </c>
      <c r="D1149" s="39" t="str">
        <f t="shared" si="213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03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04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15"/>
        <v>1</v>
      </c>
      <c r="Z1149" s="18">
        <f t="shared" si="214"/>
        <v>11687500</v>
      </c>
      <c r="AA1149" s="13">
        <v>7.6100000000000001E-2</v>
      </c>
      <c r="AB1149" s="21">
        <f t="shared" si="212"/>
        <v>889418.75</v>
      </c>
      <c r="AC1149" s="185">
        <f t="shared" si="205"/>
        <v>92054.840624999997</v>
      </c>
      <c r="AD1149" s="141">
        <v>0.10349999999999999</v>
      </c>
      <c r="AE1149" s="186">
        <f t="shared" si="206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07"/>
        <v>48763143.537654869</v>
      </c>
      <c r="AJ1149" s="19">
        <f t="shared" si="208"/>
        <v>5924029.970215477</v>
      </c>
      <c r="AK1149" s="20">
        <f t="shared" si="209"/>
        <v>0.12148580957749257</v>
      </c>
      <c r="AL1149" s="17"/>
      <c r="AM1149" s="17"/>
      <c r="AN1149" s="17"/>
      <c r="AO1149" s="17"/>
      <c r="AP1149" s="28" t="str">
        <f t="shared" si="210"/>
        <v>202012</v>
      </c>
      <c r="AQ1149" s="28" t="str">
        <f t="shared" si="211"/>
        <v>202012JPY</v>
      </c>
    </row>
    <row r="1150" spans="1:43" s="12" customFormat="1">
      <c r="A1150" s="13" t="s">
        <v>35</v>
      </c>
      <c r="B1150" s="179">
        <v>2020</v>
      </c>
      <c r="C1150" s="179">
        <v>9</v>
      </c>
      <c r="D1150" s="39" t="str">
        <f t="shared" si="213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03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04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15"/>
        <v>1</v>
      </c>
      <c r="Z1150" s="18">
        <f t="shared" si="214"/>
        <v>11687500</v>
      </c>
      <c r="AA1150" s="13">
        <v>7.6100000000000001E-2</v>
      </c>
      <c r="AB1150" s="21">
        <f t="shared" si="212"/>
        <v>889418.75</v>
      </c>
      <c r="AC1150" s="185">
        <f t="shared" si="205"/>
        <v>92054.840624999997</v>
      </c>
      <c r="AD1150" s="141">
        <v>0.10349999999999999</v>
      </c>
      <c r="AE1150" s="186">
        <f t="shared" si="206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07"/>
        <v>48763143.537654869</v>
      </c>
      <c r="AJ1150" s="19">
        <f t="shared" si="208"/>
        <v>5924029.970215477</v>
      </c>
      <c r="AK1150" s="20">
        <f t="shared" si="209"/>
        <v>0.12148580957749257</v>
      </c>
      <c r="AL1150" s="17"/>
      <c r="AM1150" s="17"/>
      <c r="AN1150" s="17"/>
      <c r="AO1150" s="17"/>
      <c r="AP1150" s="28" t="str">
        <f t="shared" si="210"/>
        <v>202012</v>
      </c>
      <c r="AQ1150" s="28" t="str">
        <f t="shared" si="211"/>
        <v>202012JPY</v>
      </c>
    </row>
    <row r="1151" spans="1:43" s="12" customFormat="1">
      <c r="A1151" s="13" t="s">
        <v>35</v>
      </c>
      <c r="B1151" s="179">
        <v>2020</v>
      </c>
      <c r="C1151" s="179">
        <v>9</v>
      </c>
      <c r="D1151" s="39" t="str">
        <f t="shared" si="213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03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04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15"/>
        <v>1</v>
      </c>
      <c r="Z1151" s="18">
        <f t="shared" si="214"/>
        <v>11687500</v>
      </c>
      <c r="AA1151" s="13">
        <v>7.6100000000000001E-2</v>
      </c>
      <c r="AB1151" s="21">
        <f t="shared" si="212"/>
        <v>889418.75</v>
      </c>
      <c r="AC1151" s="185">
        <f t="shared" si="205"/>
        <v>92054.840624999997</v>
      </c>
      <c r="AD1151" s="141">
        <v>0.10349999999999999</v>
      </c>
      <c r="AE1151" s="186">
        <f t="shared" si="206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07"/>
        <v>48763143.537654869</v>
      </c>
      <c r="AJ1151" s="19">
        <f t="shared" si="208"/>
        <v>5924029.970215477</v>
      </c>
      <c r="AK1151" s="20">
        <f t="shared" si="209"/>
        <v>0.12148580957749257</v>
      </c>
      <c r="AL1151" s="17"/>
      <c r="AM1151" s="17"/>
      <c r="AN1151" s="17"/>
      <c r="AO1151" s="17"/>
      <c r="AP1151" s="28" t="str">
        <f t="shared" si="210"/>
        <v>202012</v>
      </c>
      <c r="AQ1151" s="28" t="str">
        <f t="shared" si="211"/>
        <v>202012JPY</v>
      </c>
    </row>
    <row r="1152" spans="1:43" s="12" customFormat="1">
      <c r="A1152" s="13" t="s">
        <v>35</v>
      </c>
      <c r="B1152" s="179">
        <v>2020</v>
      </c>
      <c r="C1152" s="179">
        <v>9</v>
      </c>
      <c r="D1152" s="39" t="str">
        <f t="shared" si="213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03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04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14"/>
        <v>11000000</v>
      </c>
      <c r="AA1152" s="13">
        <v>7.6100000000000001E-2</v>
      </c>
      <c r="AB1152" s="21">
        <f t="shared" si="212"/>
        <v>837100</v>
      </c>
      <c r="AC1152" s="185">
        <f t="shared" si="205"/>
        <v>100368.29000000001</v>
      </c>
      <c r="AD1152" s="141">
        <v>0.11990000000000001</v>
      </c>
      <c r="AE1152" s="186">
        <f t="shared" si="206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07"/>
        <v>44078731.611185834</v>
      </c>
      <c r="AJ1152" s="19">
        <f t="shared" si="208"/>
        <v>5508173.2163771475</v>
      </c>
      <c r="AK1152" s="20">
        <f t="shared" si="209"/>
        <v>0.12496215328889686</v>
      </c>
      <c r="AL1152" s="17"/>
      <c r="AM1152" s="17"/>
      <c r="AN1152" s="17"/>
      <c r="AO1152" s="17"/>
      <c r="AP1152" s="28" t="str">
        <f t="shared" si="210"/>
        <v>202011</v>
      </c>
      <c r="AQ1152" s="28" t="str">
        <f t="shared" si="211"/>
        <v>202011JPY</v>
      </c>
    </row>
    <row r="1153" spans="1:43" s="12" customFormat="1">
      <c r="A1153" s="13" t="s">
        <v>35</v>
      </c>
      <c r="B1153" s="179">
        <v>2020</v>
      </c>
      <c r="C1153" s="179">
        <v>9</v>
      </c>
      <c r="D1153" s="39" t="str">
        <f t="shared" si="213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03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04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16">IF(W1153="RMB","1.13", "1")</f>
        <v>1.13</v>
      </c>
      <c r="Z1153" s="18">
        <f t="shared" si="214"/>
        <v>584000</v>
      </c>
      <c r="AA1153" s="13">
        <v>1.175</v>
      </c>
      <c r="AB1153" s="21">
        <f t="shared" si="212"/>
        <v>607256.63716814166</v>
      </c>
      <c r="AC1153" s="185">
        <f t="shared" si="205"/>
        <v>68862.90265486727</v>
      </c>
      <c r="AD1153" s="141">
        <v>0.1134</v>
      </c>
      <c r="AE1153" s="186">
        <f t="shared" si="206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07"/>
        <v>48763143.537654869</v>
      </c>
      <c r="AJ1153" s="19">
        <f t="shared" si="208"/>
        <v>5924029.970215477</v>
      </c>
      <c r="AK1153" s="20">
        <f t="shared" si="209"/>
        <v>0.12148580957749257</v>
      </c>
      <c r="AL1153" s="17"/>
      <c r="AM1153" s="17"/>
      <c r="AN1153" s="17"/>
      <c r="AO1153" s="17"/>
      <c r="AP1153" s="28" t="str">
        <f t="shared" si="210"/>
        <v>202012</v>
      </c>
      <c r="AQ1153" s="28" t="str">
        <f t="shared" si="211"/>
        <v>202012RMB</v>
      </c>
    </row>
    <row r="1154" spans="1:43" s="12" customFormat="1">
      <c r="A1154" s="13" t="s">
        <v>35</v>
      </c>
      <c r="B1154" s="179">
        <v>2020</v>
      </c>
      <c r="C1154" s="179">
        <v>9</v>
      </c>
      <c r="D1154" s="39" t="str">
        <f t="shared" si="213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18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16"/>
        <v>1.13</v>
      </c>
      <c r="Z1154" s="18">
        <f t="shared" si="214"/>
        <v>584000</v>
      </c>
      <c r="AA1154" s="13">
        <v>1.175</v>
      </c>
      <c r="AB1154" s="21">
        <f t="shared" si="212"/>
        <v>607256.63716814166</v>
      </c>
      <c r="AC1154" s="185">
        <f t="shared" ref="AC1154:AC1217" si="219">IF(R1154&lt;&gt;"",AB1154*AD1154,"")</f>
        <v>68862.90265486727</v>
      </c>
      <c r="AD1154" s="141">
        <v>0.1134</v>
      </c>
      <c r="AE1154" s="186">
        <f t="shared" ref="AE1154:AE1217" si="220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21">IF(P1154="C66 SERVICE","",SUMIFS(AB:AB,F:F,F1154,G:G,G1154,E:E,E1154))</f>
        <v>48763143.537654869</v>
      </c>
      <c r="AJ1154" s="19">
        <f t="shared" ref="AJ1154:AJ1217" si="222">IF(P1154="C66 SERVICE","",SUMIFS(AC:AC,F:F,F1154,G:G,G1154,E:E,E1154))</f>
        <v>5924029.970215477</v>
      </c>
      <c r="AK1154" s="20">
        <f t="shared" ref="AK1154:AK1217" si="223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24">IF(F1154="","",F1154&amp;G1154)</f>
        <v>202012</v>
      </c>
      <c r="AQ1154" s="28" t="str">
        <f t="shared" ref="AQ1154:AQ1217" si="225">IF(W1154="","",F1154&amp;G1154&amp;W1154)</f>
        <v>202012RMB</v>
      </c>
    </row>
    <row r="1155" spans="1:43" s="12" customFormat="1">
      <c r="A1155" s="13" t="s">
        <v>35</v>
      </c>
      <c r="B1155" s="179">
        <v>2020</v>
      </c>
      <c r="C1155" s="179">
        <v>9</v>
      </c>
      <c r="D1155" s="39" t="str">
        <f t="shared" si="213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17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18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16"/>
        <v>1.13</v>
      </c>
      <c r="Z1155" s="18">
        <f t="shared" si="214"/>
        <v>982000</v>
      </c>
      <c r="AA1155" s="13">
        <v>1.135</v>
      </c>
      <c r="AB1155" s="21">
        <f t="shared" si="212"/>
        <v>986345.13274336292</v>
      </c>
      <c r="AC1155" s="185">
        <f t="shared" si="219"/>
        <v>130098.92300884955</v>
      </c>
      <c r="AD1155" s="141">
        <v>0.13189999999999999</v>
      </c>
      <c r="AE1155" s="186">
        <f t="shared" si="220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21"/>
        <v>28011162.254106205</v>
      </c>
      <c r="AJ1155" s="19">
        <f t="shared" si="222"/>
        <v>3401347.1124888421</v>
      </c>
      <c r="AK1155" s="20">
        <f t="shared" si="223"/>
        <v>0.12142827497242578</v>
      </c>
      <c r="AL1155" s="17"/>
      <c r="AM1155" s="17"/>
      <c r="AN1155" s="17"/>
      <c r="AO1155" s="17"/>
      <c r="AP1155" s="28" t="str">
        <f t="shared" si="224"/>
        <v>202010</v>
      </c>
      <c r="AQ1155" s="28" t="str">
        <f t="shared" si="225"/>
        <v>202010RMB</v>
      </c>
    </row>
    <row r="1156" spans="1:43" s="12" customFormat="1">
      <c r="A1156" s="13" t="s">
        <v>35</v>
      </c>
      <c r="B1156" s="179">
        <v>2020</v>
      </c>
      <c r="C1156" s="179">
        <v>9</v>
      </c>
      <c r="D1156" s="39" t="str">
        <f t="shared" si="213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17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18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16"/>
        <v>1.13</v>
      </c>
      <c r="Z1156" s="18">
        <f t="shared" si="214"/>
        <v>1400000</v>
      </c>
      <c r="AA1156" s="13">
        <v>1.155</v>
      </c>
      <c r="AB1156" s="21">
        <f t="shared" si="212"/>
        <v>1430973.4513274338</v>
      </c>
      <c r="AC1156" s="185">
        <f t="shared" si="219"/>
        <v>128930.70796460178</v>
      </c>
      <c r="AD1156" s="141">
        <v>9.01E-2</v>
      </c>
      <c r="AE1156" s="186">
        <f t="shared" si="220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21"/>
        <v>44078731.611185834</v>
      </c>
      <c r="AJ1156" s="19">
        <f t="shared" si="222"/>
        <v>5508173.2163771475</v>
      </c>
      <c r="AK1156" s="20">
        <f t="shared" si="223"/>
        <v>0.12496215328889686</v>
      </c>
      <c r="AL1156" s="17"/>
      <c r="AM1156" s="17"/>
      <c r="AN1156" s="17"/>
      <c r="AO1156" s="17"/>
      <c r="AP1156" s="28" t="str">
        <f t="shared" si="224"/>
        <v>202011</v>
      </c>
      <c r="AQ1156" s="28" t="str">
        <f t="shared" si="225"/>
        <v>202011RMB</v>
      </c>
    </row>
    <row r="1157" spans="1:43" s="12" customFormat="1">
      <c r="A1157" s="13" t="s">
        <v>35</v>
      </c>
      <c r="B1157" s="179">
        <v>2020</v>
      </c>
      <c r="C1157" s="179">
        <v>9</v>
      </c>
      <c r="D1157" s="39" t="str">
        <f t="shared" si="213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17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18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16"/>
        <v>1.13</v>
      </c>
      <c r="Z1157" s="18">
        <f t="shared" si="214"/>
        <v>1400000</v>
      </c>
      <c r="AA1157" s="13">
        <v>1.155</v>
      </c>
      <c r="AB1157" s="21">
        <f t="shared" si="212"/>
        <v>1430973.4513274338</v>
      </c>
      <c r="AC1157" s="185">
        <f t="shared" si="219"/>
        <v>128930.70796460178</v>
      </c>
      <c r="AD1157" s="141">
        <v>9.01E-2</v>
      </c>
      <c r="AE1157" s="186">
        <f t="shared" si="220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21"/>
        <v>44078731.611185834</v>
      </c>
      <c r="AJ1157" s="19">
        <f t="shared" si="222"/>
        <v>5508173.2163771475</v>
      </c>
      <c r="AK1157" s="20">
        <f t="shared" si="223"/>
        <v>0.12496215328889686</v>
      </c>
      <c r="AL1157" s="17"/>
      <c r="AM1157" s="17"/>
      <c r="AN1157" s="17"/>
      <c r="AO1157" s="17"/>
      <c r="AP1157" s="28" t="str">
        <f t="shared" si="224"/>
        <v>202011</v>
      </c>
      <c r="AQ1157" s="28" t="str">
        <f t="shared" si="225"/>
        <v>202011RMB</v>
      </c>
    </row>
    <row r="1158" spans="1:43" s="12" customFormat="1">
      <c r="A1158" s="13" t="s">
        <v>35</v>
      </c>
      <c r="B1158" s="179">
        <v>2020</v>
      </c>
      <c r="C1158" s="179">
        <v>9</v>
      </c>
      <c r="D1158" s="39" t="str">
        <f t="shared" si="213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17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18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16"/>
        <v>1</v>
      </c>
      <c r="Z1158" s="18">
        <f t="shared" si="214"/>
        <v>16270000</v>
      </c>
      <c r="AA1158" s="13">
        <v>7.4899999999999994E-2</v>
      </c>
      <c r="AB1158" s="21">
        <f t="shared" si="212"/>
        <v>1218623</v>
      </c>
      <c r="AC1158" s="185">
        <f t="shared" si="219"/>
        <v>197416.92600000001</v>
      </c>
      <c r="AD1158" s="141">
        <v>0.16200000000000001</v>
      </c>
      <c r="AE1158" s="186">
        <f t="shared" si="220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21"/>
        <v>28011162.254106205</v>
      </c>
      <c r="AJ1158" s="19">
        <f t="shared" si="222"/>
        <v>3401347.1124888421</v>
      </c>
      <c r="AK1158" s="20">
        <f t="shared" si="223"/>
        <v>0.12142827497242578</v>
      </c>
      <c r="AL1158" s="17"/>
      <c r="AM1158" s="17"/>
      <c r="AN1158" s="17"/>
      <c r="AO1158" s="17"/>
      <c r="AP1158" s="28" t="str">
        <f t="shared" si="224"/>
        <v>202010</v>
      </c>
      <c r="AQ1158" s="28" t="str">
        <f t="shared" si="225"/>
        <v>202010JPY</v>
      </c>
    </row>
    <row r="1159" spans="1:43" s="12" customFormat="1">
      <c r="A1159" s="13" t="s">
        <v>35</v>
      </c>
      <c r="B1159" s="179">
        <v>2020</v>
      </c>
      <c r="C1159" s="179">
        <v>9</v>
      </c>
      <c r="D1159" s="39" t="str">
        <f t="shared" si="213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17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18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16"/>
        <v>1.13</v>
      </c>
      <c r="Z1159" s="18">
        <f t="shared" si="214"/>
        <v>1120000</v>
      </c>
      <c r="AA1159" s="13">
        <v>1.135</v>
      </c>
      <c r="AB1159" s="21">
        <f t="shared" si="212"/>
        <v>1124955.7522123896</v>
      </c>
      <c r="AC1159" s="185">
        <f t="shared" si="219"/>
        <v>144444.3185840708</v>
      </c>
      <c r="AD1159" s="141">
        <v>0.12839999999999999</v>
      </c>
      <c r="AE1159" s="186">
        <f t="shared" si="220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21"/>
        <v>28011162.254106205</v>
      </c>
      <c r="AJ1159" s="19">
        <f t="shared" si="222"/>
        <v>3401347.1124888421</v>
      </c>
      <c r="AK1159" s="20">
        <f t="shared" si="223"/>
        <v>0.12142827497242578</v>
      </c>
      <c r="AL1159" s="17"/>
      <c r="AM1159" s="17"/>
      <c r="AN1159" s="17"/>
      <c r="AO1159" s="17"/>
      <c r="AP1159" s="28" t="str">
        <f t="shared" si="224"/>
        <v>202010</v>
      </c>
      <c r="AQ1159" s="28" t="str">
        <f t="shared" si="225"/>
        <v>202010RMB</v>
      </c>
    </row>
    <row r="1160" spans="1:43" s="12" customFormat="1">
      <c r="A1160" s="13" t="s">
        <v>35</v>
      </c>
      <c r="B1160" s="179">
        <v>2020</v>
      </c>
      <c r="C1160" s="179">
        <v>9</v>
      </c>
      <c r="D1160" s="39" t="str">
        <f t="shared" si="213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17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18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16"/>
        <v>1.13</v>
      </c>
      <c r="Z1160" s="18">
        <f t="shared" si="214"/>
        <v>500000</v>
      </c>
      <c r="AA1160" s="13">
        <v>1.175</v>
      </c>
      <c r="AB1160" s="21">
        <f t="shared" si="212"/>
        <v>519911.50442477886</v>
      </c>
      <c r="AC1160" s="185">
        <f t="shared" si="219"/>
        <v>84901.548672566394</v>
      </c>
      <c r="AD1160" s="141">
        <v>0.1633</v>
      </c>
      <c r="AE1160" s="186">
        <f t="shared" si="220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21"/>
        <v>48763143.537654869</v>
      </c>
      <c r="AJ1160" s="19">
        <f t="shared" si="222"/>
        <v>5924029.970215477</v>
      </c>
      <c r="AK1160" s="20">
        <f t="shared" si="223"/>
        <v>0.12148580957749257</v>
      </c>
      <c r="AL1160" s="17"/>
      <c r="AM1160" s="17"/>
      <c r="AN1160" s="17"/>
      <c r="AO1160" s="17"/>
      <c r="AP1160" s="28" t="str">
        <f t="shared" si="224"/>
        <v>202012</v>
      </c>
      <c r="AQ1160" s="28" t="str">
        <f t="shared" si="225"/>
        <v>202012RMB</v>
      </c>
    </row>
    <row r="1161" spans="1:43" s="12" customFormat="1">
      <c r="A1161" s="13" t="s">
        <v>35</v>
      </c>
      <c r="B1161" s="179">
        <v>2020</v>
      </c>
      <c r="C1161" s="179">
        <v>9</v>
      </c>
      <c r="D1161" s="39" t="str">
        <f t="shared" si="213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17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18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16"/>
        <v>1</v>
      </c>
      <c r="Z1161" s="18">
        <f t="shared" si="214"/>
        <v>10734000</v>
      </c>
      <c r="AA1161" s="13">
        <v>7.4899999999999994E-2</v>
      </c>
      <c r="AB1161" s="21">
        <f t="shared" si="212"/>
        <v>803976.6</v>
      </c>
      <c r="AC1161" s="185">
        <f t="shared" si="219"/>
        <v>78387.718500000003</v>
      </c>
      <c r="AD1161" s="141">
        <v>9.7500000000000003E-2</v>
      </c>
      <c r="AE1161" s="186">
        <f t="shared" si="220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21"/>
        <v>28011162.254106205</v>
      </c>
      <c r="AJ1161" s="19">
        <f t="shared" si="222"/>
        <v>3401347.1124888421</v>
      </c>
      <c r="AK1161" s="20">
        <f t="shared" si="223"/>
        <v>0.12142827497242578</v>
      </c>
      <c r="AL1161" s="17"/>
      <c r="AM1161" s="17"/>
      <c r="AN1161" s="17"/>
      <c r="AO1161" s="17"/>
      <c r="AP1161" s="28" t="str">
        <f t="shared" si="224"/>
        <v>202010</v>
      </c>
      <c r="AQ1161" s="28" t="str">
        <f t="shared" si="225"/>
        <v>202010JPY</v>
      </c>
    </row>
    <row r="1162" spans="1:43" s="12" customFormat="1">
      <c r="A1162" s="13" t="s">
        <v>35</v>
      </c>
      <c r="B1162" s="179">
        <v>2020</v>
      </c>
      <c r="C1162" s="179">
        <v>9</v>
      </c>
      <c r="D1162" s="39" t="str">
        <f t="shared" si="213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17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18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16"/>
        <v>1</v>
      </c>
      <c r="Z1162" s="18">
        <f t="shared" si="214"/>
        <v>10734000</v>
      </c>
      <c r="AA1162" s="13">
        <v>7.4899999999999994E-2</v>
      </c>
      <c r="AB1162" s="21">
        <f t="shared" ref="AB1162:AB1225" si="226">IF(AND(R1162&lt;&gt;"C66",R1162&lt;&gt;""),Z1162/Y1162*AA1162,"")</f>
        <v>803976.6</v>
      </c>
      <c r="AC1162" s="185">
        <f t="shared" si="219"/>
        <v>78387.718500000003</v>
      </c>
      <c r="AD1162" s="141">
        <v>9.7500000000000003E-2</v>
      </c>
      <c r="AE1162" s="186">
        <f t="shared" si="220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21"/>
        <v>28011162.254106205</v>
      </c>
      <c r="AJ1162" s="19">
        <f t="shared" si="222"/>
        <v>3401347.1124888421</v>
      </c>
      <c r="AK1162" s="20">
        <f t="shared" si="223"/>
        <v>0.12142827497242578</v>
      </c>
      <c r="AL1162" s="17"/>
      <c r="AM1162" s="17"/>
      <c r="AN1162" s="17"/>
      <c r="AO1162" s="17"/>
      <c r="AP1162" s="28" t="str">
        <f t="shared" si="224"/>
        <v>202010</v>
      </c>
      <c r="AQ1162" s="28" t="str">
        <f t="shared" si="225"/>
        <v>202010JPY</v>
      </c>
    </row>
    <row r="1163" spans="1:43" s="12" customFormat="1">
      <c r="A1163" s="13" t="s">
        <v>35</v>
      </c>
      <c r="B1163" s="179">
        <v>2020</v>
      </c>
      <c r="C1163" s="179">
        <v>9</v>
      </c>
      <c r="D1163" s="39" t="str">
        <f t="shared" si="213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17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18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16"/>
        <v>1</v>
      </c>
      <c r="Z1163" s="18">
        <f t="shared" si="214"/>
        <v>10870000</v>
      </c>
      <c r="AA1163" s="13">
        <v>7.6100000000000001E-2</v>
      </c>
      <c r="AB1163" s="21">
        <f t="shared" si="226"/>
        <v>827207</v>
      </c>
      <c r="AC1163" s="185">
        <f t="shared" si="219"/>
        <v>80652.68250000001</v>
      </c>
      <c r="AD1163" s="141">
        <v>9.7500000000000003E-2</v>
      </c>
      <c r="AE1163" s="186">
        <f t="shared" si="220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21"/>
        <v>48763143.537654869</v>
      </c>
      <c r="AJ1163" s="19">
        <f t="shared" si="222"/>
        <v>5924029.970215477</v>
      </c>
      <c r="AK1163" s="20">
        <f t="shared" si="223"/>
        <v>0.12148580957749257</v>
      </c>
      <c r="AL1163" s="17"/>
      <c r="AM1163" s="17"/>
      <c r="AN1163" s="17"/>
      <c r="AO1163" s="17"/>
      <c r="AP1163" s="28" t="str">
        <f t="shared" si="224"/>
        <v>202012</v>
      </c>
      <c r="AQ1163" s="28" t="str">
        <f t="shared" si="225"/>
        <v>202012JPY</v>
      </c>
    </row>
    <row r="1164" spans="1:43" s="12" customFormat="1">
      <c r="A1164" s="13" t="s">
        <v>35</v>
      </c>
      <c r="B1164" s="179">
        <v>2020</v>
      </c>
      <c r="C1164" s="179">
        <v>9</v>
      </c>
      <c r="D1164" s="39" t="str">
        <f t="shared" si="213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17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18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16"/>
        <v>1.13</v>
      </c>
      <c r="Z1164" s="18">
        <f t="shared" si="214"/>
        <v>530000</v>
      </c>
      <c r="AA1164" s="13">
        <v>1.155</v>
      </c>
      <c r="AB1164" s="21">
        <f t="shared" si="226"/>
        <v>541725.66371681425</v>
      </c>
      <c r="AC1164" s="185">
        <f t="shared" si="219"/>
        <v>99406.659292035416</v>
      </c>
      <c r="AD1164" s="141">
        <v>0.1835</v>
      </c>
      <c r="AE1164" s="186">
        <f t="shared" si="220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21"/>
        <v>44078731.611185834</v>
      </c>
      <c r="AJ1164" s="19">
        <f t="shared" si="222"/>
        <v>5508173.2163771475</v>
      </c>
      <c r="AK1164" s="20">
        <f t="shared" si="223"/>
        <v>0.12496215328889686</v>
      </c>
      <c r="AL1164" s="17"/>
      <c r="AM1164" s="17"/>
      <c r="AN1164" s="17"/>
      <c r="AO1164" s="17"/>
      <c r="AP1164" s="28" t="str">
        <f t="shared" si="224"/>
        <v>202011</v>
      </c>
      <c r="AQ1164" s="28" t="str">
        <f t="shared" si="225"/>
        <v>202011RMB</v>
      </c>
    </row>
    <row r="1165" spans="1:43" s="12" customFormat="1">
      <c r="A1165" s="13" t="s">
        <v>35</v>
      </c>
      <c r="B1165" s="179">
        <v>2020</v>
      </c>
      <c r="C1165" s="179">
        <v>9</v>
      </c>
      <c r="D1165" s="39" t="str">
        <f t="shared" si="213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17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18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14"/>
        <v>8688000</v>
      </c>
      <c r="AA1165" s="13">
        <v>7.6100000000000001E-2</v>
      </c>
      <c r="AB1165" s="21">
        <f t="shared" si="226"/>
        <v>661156.80000000005</v>
      </c>
      <c r="AC1165" s="185">
        <f t="shared" si="219"/>
        <v>112661.11872</v>
      </c>
      <c r="AD1165" s="141">
        <v>0.1704</v>
      </c>
      <c r="AE1165" s="186">
        <f t="shared" si="220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21"/>
        <v>44078731.611185834</v>
      </c>
      <c r="AJ1165" s="19">
        <f t="shared" si="222"/>
        <v>5508173.2163771475</v>
      </c>
      <c r="AK1165" s="20">
        <f t="shared" si="223"/>
        <v>0.12496215328889686</v>
      </c>
      <c r="AL1165" s="17"/>
      <c r="AM1165" s="17"/>
      <c r="AN1165" s="17"/>
      <c r="AO1165" s="17"/>
      <c r="AP1165" s="28" t="str">
        <f t="shared" si="224"/>
        <v>202011</v>
      </c>
      <c r="AQ1165" s="28" t="str">
        <f t="shared" si="225"/>
        <v>202011JPY</v>
      </c>
    </row>
    <row r="1166" spans="1:43" s="12" customFormat="1">
      <c r="A1166" s="13" t="s">
        <v>35</v>
      </c>
      <c r="B1166" s="179">
        <v>2020</v>
      </c>
      <c r="C1166" s="179">
        <v>9</v>
      </c>
      <c r="D1166" s="39" t="str">
        <f t="shared" si="213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17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18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14"/>
        <v>8688000</v>
      </c>
      <c r="AA1166" s="13">
        <v>7.6100000000000001E-2</v>
      </c>
      <c r="AB1166" s="21">
        <f t="shared" si="226"/>
        <v>661156.80000000005</v>
      </c>
      <c r="AC1166" s="185">
        <f t="shared" si="219"/>
        <v>112661.11872</v>
      </c>
      <c r="AD1166" s="141">
        <v>0.1704</v>
      </c>
      <c r="AE1166" s="186">
        <f t="shared" si="220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21"/>
        <v>44078731.611185834</v>
      </c>
      <c r="AJ1166" s="19">
        <f t="shared" si="222"/>
        <v>5508173.2163771475</v>
      </c>
      <c r="AK1166" s="20">
        <f t="shared" si="223"/>
        <v>0.12496215328889686</v>
      </c>
      <c r="AL1166" s="17"/>
      <c r="AM1166" s="17"/>
      <c r="AN1166" s="17"/>
      <c r="AO1166" s="17"/>
      <c r="AP1166" s="28" t="str">
        <f t="shared" si="224"/>
        <v>202011</v>
      </c>
      <c r="AQ1166" s="28" t="str">
        <f t="shared" si="225"/>
        <v>202011JPY</v>
      </c>
    </row>
    <row r="1167" spans="1:43" s="12" customFormat="1">
      <c r="A1167" s="13" t="s">
        <v>35</v>
      </c>
      <c r="B1167" s="179">
        <v>2020</v>
      </c>
      <c r="C1167" s="179">
        <v>9</v>
      </c>
      <c r="D1167" s="39" t="str">
        <f t="shared" si="213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17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18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14"/>
        <v>8688000</v>
      </c>
      <c r="AA1167" s="13">
        <v>7.6100000000000001E-2</v>
      </c>
      <c r="AB1167" s="21">
        <f t="shared" si="226"/>
        <v>661156.80000000005</v>
      </c>
      <c r="AC1167" s="185">
        <f t="shared" si="219"/>
        <v>112661.11872</v>
      </c>
      <c r="AD1167" s="141">
        <v>0.1704</v>
      </c>
      <c r="AE1167" s="186">
        <f t="shared" si="220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21"/>
        <v>44078731.611185834</v>
      </c>
      <c r="AJ1167" s="19">
        <f t="shared" si="222"/>
        <v>5508173.2163771475</v>
      </c>
      <c r="AK1167" s="20">
        <f t="shared" si="223"/>
        <v>0.12496215328889686</v>
      </c>
      <c r="AL1167" s="17"/>
      <c r="AM1167" s="17"/>
      <c r="AN1167" s="17"/>
      <c r="AO1167" s="17"/>
      <c r="AP1167" s="28" t="str">
        <f t="shared" si="224"/>
        <v>202011</v>
      </c>
      <c r="AQ1167" s="28" t="str">
        <f t="shared" si="225"/>
        <v>202011JPY</v>
      </c>
    </row>
    <row r="1168" spans="1:43" s="12" customFormat="1">
      <c r="A1168" s="13" t="s">
        <v>35</v>
      </c>
      <c r="B1168" s="179">
        <v>2020</v>
      </c>
      <c r="C1168" s="179">
        <v>9</v>
      </c>
      <c r="D1168" s="39" t="str">
        <f t="shared" si="213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17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18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14"/>
        <v>15300000</v>
      </c>
      <c r="AA1168" s="13">
        <v>7.6100000000000001E-2</v>
      </c>
      <c r="AB1168" s="21">
        <f t="shared" si="226"/>
        <v>1164330</v>
      </c>
      <c r="AC1168" s="185">
        <f t="shared" si="219"/>
        <v>186525.666</v>
      </c>
      <c r="AD1168" s="141">
        <v>0.16020000000000001</v>
      </c>
      <c r="AE1168" s="186">
        <f t="shared" si="220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21"/>
        <v>44078731.611185834</v>
      </c>
      <c r="AJ1168" s="19">
        <f t="shared" si="222"/>
        <v>5508173.2163771475</v>
      </c>
      <c r="AK1168" s="20">
        <f t="shared" si="223"/>
        <v>0.12496215328889686</v>
      </c>
      <c r="AL1168" s="17"/>
      <c r="AM1168" s="17"/>
      <c r="AN1168" s="17"/>
      <c r="AO1168" s="17"/>
      <c r="AP1168" s="28" t="str">
        <f t="shared" si="224"/>
        <v>202011</v>
      </c>
      <c r="AQ1168" s="28" t="str">
        <f t="shared" si="225"/>
        <v>202011JPY</v>
      </c>
    </row>
    <row r="1169" spans="1:43" s="12" customFormat="1">
      <c r="A1169" s="13" t="s">
        <v>35</v>
      </c>
      <c r="B1169" s="179">
        <v>2020</v>
      </c>
      <c r="C1169" s="179">
        <v>9</v>
      </c>
      <c r="D1169" s="39" t="str">
        <f t="shared" si="213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17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18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14"/>
        <v>8460000</v>
      </c>
      <c r="AA1169" s="13">
        <v>7.6100000000000001E-2</v>
      </c>
      <c r="AB1169" s="21">
        <f t="shared" si="226"/>
        <v>643806</v>
      </c>
      <c r="AC1169" s="185">
        <f t="shared" si="219"/>
        <v>104747.23620000001</v>
      </c>
      <c r="AD1169" s="141">
        <v>0.16270000000000001</v>
      </c>
      <c r="AE1169" s="186">
        <f t="shared" si="220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21"/>
        <v>44078731.611185834</v>
      </c>
      <c r="AJ1169" s="19">
        <f t="shared" si="222"/>
        <v>5508173.2163771475</v>
      </c>
      <c r="AK1169" s="20">
        <f t="shared" si="223"/>
        <v>0.12496215328889686</v>
      </c>
      <c r="AL1169" s="17"/>
      <c r="AM1169" s="17"/>
      <c r="AN1169" s="17"/>
      <c r="AO1169" s="17"/>
      <c r="AP1169" s="28" t="str">
        <f t="shared" si="224"/>
        <v>202011</v>
      </c>
      <c r="AQ1169" s="28" t="str">
        <f t="shared" si="225"/>
        <v>202011JPY</v>
      </c>
    </row>
    <row r="1170" spans="1:43" s="12" customFormat="1">
      <c r="A1170" s="13" t="s">
        <v>35</v>
      </c>
      <c r="B1170" s="179">
        <v>2020</v>
      </c>
      <c r="C1170" s="179">
        <v>9</v>
      </c>
      <c r="D1170" s="39" t="str">
        <f t="shared" si="213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17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18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14"/>
        <v>13500000</v>
      </c>
      <c r="AA1170" s="13">
        <v>7.6100000000000001E-2</v>
      </c>
      <c r="AB1170" s="21">
        <f t="shared" si="226"/>
        <v>1027350</v>
      </c>
      <c r="AC1170" s="185">
        <f t="shared" si="219"/>
        <v>167149.845</v>
      </c>
      <c r="AD1170" s="141">
        <v>0.16270000000000001</v>
      </c>
      <c r="AE1170" s="186">
        <f t="shared" si="220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21"/>
        <v>44078731.611185834</v>
      </c>
      <c r="AJ1170" s="19">
        <f t="shared" si="222"/>
        <v>5508173.2163771475</v>
      </c>
      <c r="AK1170" s="20">
        <f t="shared" si="223"/>
        <v>0.12496215328889686</v>
      </c>
      <c r="AL1170" s="17"/>
      <c r="AM1170" s="17"/>
      <c r="AN1170" s="17"/>
      <c r="AO1170" s="17"/>
      <c r="AP1170" s="28" t="str">
        <f t="shared" si="224"/>
        <v>202011</v>
      </c>
      <c r="AQ1170" s="28" t="str">
        <f t="shared" si="225"/>
        <v>202011JPY</v>
      </c>
    </row>
    <row r="1171" spans="1:43" s="12" customFormat="1">
      <c r="A1171" s="13" t="s">
        <v>35</v>
      </c>
      <c r="B1171" s="179">
        <v>2020</v>
      </c>
      <c r="C1171" s="179">
        <v>9</v>
      </c>
      <c r="D1171" s="39" t="str">
        <f t="shared" si="213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17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18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14"/>
        <v>677000</v>
      </c>
      <c r="AA1171" s="13">
        <v>1.155</v>
      </c>
      <c r="AB1171" s="21">
        <f t="shared" si="226"/>
        <v>691977.8761061948</v>
      </c>
      <c r="AC1171" s="185">
        <f t="shared" si="219"/>
        <v>98330.056194690289</v>
      </c>
      <c r="AD1171" s="141">
        <v>0.1421</v>
      </c>
      <c r="AE1171" s="186">
        <f t="shared" si="220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21"/>
        <v>44078731.611185834</v>
      </c>
      <c r="AJ1171" s="19">
        <f t="shared" si="222"/>
        <v>5508173.2163771475</v>
      </c>
      <c r="AK1171" s="20">
        <f t="shared" si="223"/>
        <v>0.12496215328889686</v>
      </c>
      <c r="AL1171" s="17"/>
      <c r="AM1171" s="17"/>
      <c r="AN1171" s="17"/>
      <c r="AO1171" s="17"/>
      <c r="AP1171" s="28" t="str">
        <f t="shared" si="224"/>
        <v>202011</v>
      </c>
      <c r="AQ1171" s="28" t="str">
        <f t="shared" si="225"/>
        <v>202011RMB</v>
      </c>
    </row>
    <row r="1172" spans="1:43" s="12" customFormat="1">
      <c r="A1172" s="13" t="s">
        <v>35</v>
      </c>
      <c r="B1172" s="179">
        <v>2020</v>
      </c>
      <c r="C1172" s="179">
        <v>9</v>
      </c>
      <c r="D1172" s="39" t="str">
        <f t="shared" si="213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17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18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14"/>
        <v>504774</v>
      </c>
      <c r="AA1172" s="13">
        <v>1.175</v>
      </c>
      <c r="AB1172" s="21">
        <f t="shared" si="226"/>
        <v>524875.61946902669</v>
      </c>
      <c r="AC1172" s="185">
        <f t="shared" si="219"/>
        <v>62092.785783185856</v>
      </c>
      <c r="AD1172" s="141">
        <v>0.1183</v>
      </c>
      <c r="AE1172" s="186">
        <f t="shared" si="220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21"/>
        <v>48763143.537654869</v>
      </c>
      <c r="AJ1172" s="19">
        <f t="shared" si="222"/>
        <v>5924029.970215477</v>
      </c>
      <c r="AK1172" s="20">
        <f t="shared" si="223"/>
        <v>0.12148580957749257</v>
      </c>
      <c r="AL1172" s="17"/>
      <c r="AM1172" s="17"/>
      <c r="AN1172" s="17"/>
      <c r="AO1172" s="17"/>
      <c r="AP1172" s="28" t="str">
        <f t="shared" si="224"/>
        <v>202012</v>
      </c>
      <c r="AQ1172" s="28" t="str">
        <f t="shared" si="225"/>
        <v>202012RMB</v>
      </c>
    </row>
    <row r="1173" spans="1:43" s="12" customFormat="1">
      <c r="A1173" s="13" t="s">
        <v>35</v>
      </c>
      <c r="B1173" s="179">
        <v>2020</v>
      </c>
      <c r="C1173" s="179">
        <v>9</v>
      </c>
      <c r="D1173" s="39" t="str">
        <f t="shared" si="213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17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18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14"/>
        <v>504774</v>
      </c>
      <c r="AA1173" s="13">
        <v>1.175</v>
      </c>
      <c r="AB1173" s="21">
        <f t="shared" si="226"/>
        <v>524875.61946902669</v>
      </c>
      <c r="AC1173" s="185">
        <f t="shared" si="219"/>
        <v>62092.785783185856</v>
      </c>
      <c r="AD1173" s="141">
        <v>0.1183</v>
      </c>
      <c r="AE1173" s="186">
        <f t="shared" si="220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21"/>
        <v>48763143.537654869</v>
      </c>
      <c r="AJ1173" s="19">
        <f t="shared" si="222"/>
        <v>5924029.970215477</v>
      </c>
      <c r="AK1173" s="20">
        <f t="shared" si="223"/>
        <v>0.12148580957749257</v>
      </c>
      <c r="AL1173" s="17"/>
      <c r="AM1173" s="17"/>
      <c r="AN1173" s="17"/>
      <c r="AO1173" s="17"/>
      <c r="AP1173" s="28" t="str">
        <f t="shared" si="224"/>
        <v>202012</v>
      </c>
      <c r="AQ1173" s="28" t="str">
        <f t="shared" si="225"/>
        <v>202012RMB</v>
      </c>
    </row>
    <row r="1174" spans="1:43" s="12" customFormat="1">
      <c r="A1174" s="13" t="s">
        <v>35</v>
      </c>
      <c r="B1174" s="179">
        <v>2020</v>
      </c>
      <c r="C1174" s="179">
        <v>9</v>
      </c>
      <c r="D1174" s="39" t="str">
        <f t="shared" si="213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17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18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14"/>
        <v>6600000</v>
      </c>
      <c r="AA1174" s="13">
        <v>7.6100000000000001E-2</v>
      </c>
      <c r="AB1174" s="21">
        <f t="shared" si="226"/>
        <v>502260</v>
      </c>
      <c r="AC1174" s="185">
        <f t="shared" si="219"/>
        <v>59316.905999999995</v>
      </c>
      <c r="AD1174" s="141">
        <v>0.1181</v>
      </c>
      <c r="AE1174" s="186">
        <f t="shared" si="220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21"/>
        <v>44078731.611185834</v>
      </c>
      <c r="AJ1174" s="19">
        <f t="shared" si="222"/>
        <v>5508173.2163771475</v>
      </c>
      <c r="AK1174" s="20">
        <f t="shared" si="223"/>
        <v>0.12496215328889686</v>
      </c>
      <c r="AL1174" s="17"/>
      <c r="AM1174" s="17"/>
      <c r="AN1174" s="17"/>
      <c r="AO1174" s="17"/>
      <c r="AP1174" s="28" t="str">
        <f t="shared" si="224"/>
        <v>202011</v>
      </c>
      <c r="AQ1174" s="28" t="str">
        <f t="shared" si="225"/>
        <v>202011JPY</v>
      </c>
    </row>
    <row r="1175" spans="1:43" s="12" customFormat="1">
      <c r="A1175" s="13" t="s">
        <v>35</v>
      </c>
      <c r="B1175" s="179">
        <v>2020</v>
      </c>
      <c r="C1175" s="179">
        <v>9</v>
      </c>
      <c r="D1175" s="39" t="str">
        <f t="shared" si="213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17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18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27">IF(W1175="RMB","1.13", "1")</f>
        <v>1.13</v>
      </c>
      <c r="Z1175" s="18">
        <f t="shared" si="214"/>
        <v>518000</v>
      </c>
      <c r="AA1175" s="13">
        <v>1.155</v>
      </c>
      <c r="AB1175" s="21">
        <f t="shared" si="226"/>
        <v>529460.17699115048</v>
      </c>
      <c r="AC1175" s="185">
        <f t="shared" si="219"/>
        <v>85296.034513274339</v>
      </c>
      <c r="AD1175" s="141">
        <v>0.16109999999999999</v>
      </c>
      <c r="AE1175" s="186">
        <f t="shared" si="220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21"/>
        <v>44078731.611185834</v>
      </c>
      <c r="AJ1175" s="19">
        <f t="shared" si="222"/>
        <v>5508173.2163771475</v>
      </c>
      <c r="AK1175" s="20">
        <f t="shared" si="223"/>
        <v>0.12496215328889686</v>
      </c>
      <c r="AL1175" s="17"/>
      <c r="AM1175" s="17"/>
      <c r="AN1175" s="17"/>
      <c r="AO1175" s="17"/>
      <c r="AP1175" s="28" t="str">
        <f t="shared" si="224"/>
        <v>202011</v>
      </c>
      <c r="AQ1175" s="28" t="str">
        <f t="shared" si="225"/>
        <v>202011RMB</v>
      </c>
    </row>
    <row r="1176" spans="1:43" s="12" customFormat="1">
      <c r="A1176" s="13" t="s">
        <v>35</v>
      </c>
      <c r="B1176" s="179">
        <v>2020</v>
      </c>
      <c r="C1176" s="179">
        <v>9</v>
      </c>
      <c r="D1176" s="39" t="str">
        <f t="shared" si="213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17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18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27"/>
        <v>1</v>
      </c>
      <c r="Z1176" s="18">
        <f t="shared" si="214"/>
        <v>10000000</v>
      </c>
      <c r="AA1176" s="13">
        <v>7.6100000000000001E-2</v>
      </c>
      <c r="AB1176" s="21">
        <f t="shared" si="226"/>
        <v>761000</v>
      </c>
      <c r="AC1176" s="185">
        <f t="shared" si="219"/>
        <v>95125</v>
      </c>
      <c r="AD1176" s="141">
        <v>0.125</v>
      </c>
      <c r="AE1176" s="186">
        <f t="shared" si="220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21"/>
        <v>48763143.537654869</v>
      </c>
      <c r="AJ1176" s="19">
        <f t="shared" si="222"/>
        <v>5924029.970215477</v>
      </c>
      <c r="AK1176" s="20">
        <f t="shared" si="223"/>
        <v>0.12148580957749257</v>
      </c>
      <c r="AL1176" s="17"/>
      <c r="AM1176" s="17"/>
      <c r="AN1176" s="17"/>
      <c r="AO1176" s="17"/>
      <c r="AP1176" s="28" t="str">
        <f t="shared" si="224"/>
        <v>202012</v>
      </c>
      <c r="AQ1176" s="28" t="str">
        <f t="shared" si="225"/>
        <v>202012JPY</v>
      </c>
    </row>
    <row r="1177" spans="1:43" s="12" customFormat="1">
      <c r="A1177" s="13" t="s">
        <v>35</v>
      </c>
      <c r="B1177" s="179">
        <v>2020</v>
      </c>
      <c r="C1177" s="179">
        <v>9</v>
      </c>
      <c r="D1177" s="39" t="str">
        <f t="shared" si="213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17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18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27"/>
        <v>1</v>
      </c>
      <c r="Z1177" s="18">
        <f t="shared" si="214"/>
        <v>10000000</v>
      </c>
      <c r="AA1177" s="13">
        <v>7.6100000000000001E-2</v>
      </c>
      <c r="AB1177" s="21">
        <f t="shared" si="226"/>
        <v>761000</v>
      </c>
      <c r="AC1177" s="185">
        <f t="shared" si="219"/>
        <v>95125</v>
      </c>
      <c r="AD1177" s="141">
        <v>0.125</v>
      </c>
      <c r="AE1177" s="186">
        <f t="shared" si="220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21"/>
        <v>48763143.537654869</v>
      </c>
      <c r="AJ1177" s="19">
        <f t="shared" si="222"/>
        <v>5924029.970215477</v>
      </c>
      <c r="AK1177" s="20">
        <f t="shared" si="223"/>
        <v>0.12148580957749257</v>
      </c>
      <c r="AL1177" s="17"/>
      <c r="AM1177" s="17"/>
      <c r="AN1177" s="17"/>
      <c r="AO1177" s="17"/>
      <c r="AP1177" s="28" t="str">
        <f t="shared" si="224"/>
        <v>202012</v>
      </c>
      <c r="AQ1177" s="28" t="str">
        <f t="shared" si="225"/>
        <v>202012JPY</v>
      </c>
    </row>
    <row r="1178" spans="1:43" s="12" customFormat="1">
      <c r="A1178" s="13" t="s">
        <v>35</v>
      </c>
      <c r="B1178" s="179">
        <v>2020</v>
      </c>
      <c r="C1178" s="179">
        <v>9</v>
      </c>
      <c r="D1178" s="39" t="str">
        <f t="shared" si="213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17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18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27"/>
        <v>1</v>
      </c>
      <c r="Z1178" s="18">
        <f t="shared" si="214"/>
        <v>14200000</v>
      </c>
      <c r="AA1178" s="13">
        <v>7.6100000000000001E-2</v>
      </c>
      <c r="AB1178" s="21">
        <f t="shared" si="226"/>
        <v>1080620</v>
      </c>
      <c r="AC1178" s="185">
        <f t="shared" si="219"/>
        <v>135077.5</v>
      </c>
      <c r="AD1178" s="141">
        <v>0.125</v>
      </c>
      <c r="AE1178" s="186">
        <f t="shared" si="220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21"/>
        <v>48763143.537654869</v>
      </c>
      <c r="AJ1178" s="19">
        <f t="shared" si="222"/>
        <v>5924029.970215477</v>
      </c>
      <c r="AK1178" s="20">
        <f t="shared" si="223"/>
        <v>0.12148580957749257</v>
      </c>
      <c r="AL1178" s="17"/>
      <c r="AM1178" s="17"/>
      <c r="AN1178" s="17"/>
      <c r="AO1178" s="17"/>
      <c r="AP1178" s="28" t="str">
        <f t="shared" si="224"/>
        <v>202012</v>
      </c>
      <c r="AQ1178" s="28" t="str">
        <f t="shared" si="225"/>
        <v>202012JPY</v>
      </c>
    </row>
    <row r="1179" spans="1:43" s="12" customFormat="1">
      <c r="A1179" s="13" t="s">
        <v>35</v>
      </c>
      <c r="B1179" s="179">
        <v>2020</v>
      </c>
      <c r="C1179" s="179">
        <v>9</v>
      </c>
      <c r="D1179" s="39" t="str">
        <f t="shared" si="213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17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18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27"/>
        <v>1</v>
      </c>
      <c r="Z1179" s="18">
        <f t="shared" si="214"/>
        <v>8500000</v>
      </c>
      <c r="AA1179" s="13">
        <v>7.6100000000000001E-2</v>
      </c>
      <c r="AB1179" s="21">
        <f t="shared" si="226"/>
        <v>646850</v>
      </c>
      <c r="AC1179" s="185">
        <f t="shared" si="219"/>
        <v>68630.785000000003</v>
      </c>
      <c r="AD1179" s="141">
        <v>0.1061</v>
      </c>
      <c r="AE1179" s="186">
        <f t="shared" si="220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21"/>
        <v>48763143.537654869</v>
      </c>
      <c r="AJ1179" s="19">
        <f t="shared" si="222"/>
        <v>5924029.970215477</v>
      </c>
      <c r="AK1179" s="20">
        <f t="shared" si="223"/>
        <v>0.12148580957749257</v>
      </c>
      <c r="AL1179" s="17"/>
      <c r="AM1179" s="17"/>
      <c r="AN1179" s="17"/>
      <c r="AO1179" s="17" t="s">
        <v>1354</v>
      </c>
      <c r="AP1179" s="28" t="str">
        <f t="shared" si="224"/>
        <v>202012</v>
      </c>
      <c r="AQ1179" s="28" t="str">
        <f t="shared" si="225"/>
        <v>202012JPY</v>
      </c>
    </row>
    <row r="1180" spans="1:43" s="12" customFormat="1">
      <c r="A1180" s="13" t="s">
        <v>35</v>
      </c>
      <c r="B1180" s="179">
        <v>2020</v>
      </c>
      <c r="C1180" s="179">
        <v>9</v>
      </c>
      <c r="D1180" s="39" t="str">
        <f t="shared" si="213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17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18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27"/>
        <v>1</v>
      </c>
      <c r="Z1180" s="18">
        <f t="shared" si="214"/>
        <v>7672500</v>
      </c>
      <c r="AA1180" s="13">
        <v>7.6100000000000001E-2</v>
      </c>
      <c r="AB1180" s="21">
        <f t="shared" si="226"/>
        <v>583877.25</v>
      </c>
      <c r="AC1180" s="185">
        <f t="shared" si="219"/>
        <v>93829.074075000011</v>
      </c>
      <c r="AD1180" s="141">
        <v>0.16070000000000001</v>
      </c>
      <c r="AE1180" s="186">
        <f t="shared" si="220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21"/>
        <v>48763143.537654869</v>
      </c>
      <c r="AJ1180" s="19">
        <f t="shared" si="222"/>
        <v>5924029.970215477</v>
      </c>
      <c r="AK1180" s="20">
        <f t="shared" si="223"/>
        <v>0.12148580957749257</v>
      </c>
      <c r="AL1180" s="17"/>
      <c r="AM1180" s="17"/>
      <c r="AN1180" s="17"/>
      <c r="AO1180" s="17"/>
      <c r="AP1180" s="28" t="str">
        <f t="shared" si="224"/>
        <v>202012</v>
      </c>
      <c r="AQ1180" s="28" t="str">
        <f t="shared" si="225"/>
        <v>202012JPY</v>
      </c>
    </row>
    <row r="1181" spans="1:43" s="12" customFormat="1">
      <c r="A1181" s="13" t="s">
        <v>35</v>
      </c>
      <c r="B1181" s="179">
        <v>2020</v>
      </c>
      <c r="C1181" s="179">
        <v>9</v>
      </c>
      <c r="D1181" s="39" t="str">
        <f t="shared" si="213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17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18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27"/>
        <v>1</v>
      </c>
      <c r="Z1181" s="18">
        <f t="shared" si="214"/>
        <v>7672500</v>
      </c>
      <c r="AA1181" s="13">
        <v>7.6100000000000001E-2</v>
      </c>
      <c r="AB1181" s="21">
        <f t="shared" si="226"/>
        <v>583877.25</v>
      </c>
      <c r="AC1181" s="185">
        <f t="shared" si="219"/>
        <v>93829.074075000011</v>
      </c>
      <c r="AD1181" s="141">
        <v>0.16070000000000001</v>
      </c>
      <c r="AE1181" s="186">
        <f t="shared" si="220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21"/>
        <v>48763143.537654869</v>
      </c>
      <c r="AJ1181" s="19">
        <f t="shared" si="222"/>
        <v>5924029.970215477</v>
      </c>
      <c r="AK1181" s="20">
        <f t="shared" si="223"/>
        <v>0.12148580957749257</v>
      </c>
      <c r="AL1181" s="17"/>
      <c r="AM1181" s="17"/>
      <c r="AN1181" s="17"/>
      <c r="AO1181" s="17"/>
      <c r="AP1181" s="28" t="str">
        <f t="shared" si="224"/>
        <v>202012</v>
      </c>
      <c r="AQ1181" s="28" t="str">
        <f t="shared" si="225"/>
        <v>202012JPY</v>
      </c>
    </row>
    <row r="1182" spans="1:43" s="12" customFormat="1">
      <c r="A1182" s="13" t="s">
        <v>35</v>
      </c>
      <c r="B1182" s="179">
        <v>2020</v>
      </c>
      <c r="C1182" s="179">
        <v>9</v>
      </c>
      <c r="D1182" s="39" t="str">
        <f t="shared" si="213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17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18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27"/>
        <v>1</v>
      </c>
      <c r="Z1182" s="18">
        <f t="shared" si="214"/>
        <v>7672500</v>
      </c>
      <c r="AA1182" s="13">
        <v>7.6100000000000001E-2</v>
      </c>
      <c r="AB1182" s="21">
        <f t="shared" si="226"/>
        <v>583877.25</v>
      </c>
      <c r="AC1182" s="185">
        <f t="shared" si="219"/>
        <v>93829.074075000011</v>
      </c>
      <c r="AD1182" s="141">
        <v>0.16070000000000001</v>
      </c>
      <c r="AE1182" s="186">
        <f t="shared" si="220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21"/>
        <v>48763143.537654869</v>
      </c>
      <c r="AJ1182" s="19">
        <f t="shared" si="222"/>
        <v>5924029.970215477</v>
      </c>
      <c r="AK1182" s="20">
        <f t="shared" si="223"/>
        <v>0.12148580957749257</v>
      </c>
      <c r="AL1182" s="17"/>
      <c r="AM1182" s="17"/>
      <c r="AN1182" s="17"/>
      <c r="AO1182" s="17"/>
      <c r="AP1182" s="28" t="str">
        <f t="shared" si="224"/>
        <v>202012</v>
      </c>
      <c r="AQ1182" s="28" t="str">
        <f t="shared" si="225"/>
        <v>202012JPY</v>
      </c>
    </row>
    <row r="1183" spans="1:43" s="12" customFormat="1">
      <c r="A1183" s="13" t="s">
        <v>35</v>
      </c>
      <c r="B1183" s="179">
        <v>2020</v>
      </c>
      <c r="C1183" s="179">
        <v>9</v>
      </c>
      <c r="D1183" s="39" t="str">
        <f t="shared" si="213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17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18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27"/>
        <v>1</v>
      </c>
      <c r="Z1183" s="18">
        <f t="shared" si="214"/>
        <v>7672500</v>
      </c>
      <c r="AA1183" s="13">
        <v>7.6100000000000001E-2</v>
      </c>
      <c r="AB1183" s="21">
        <f t="shared" si="226"/>
        <v>583877.25</v>
      </c>
      <c r="AC1183" s="185">
        <f t="shared" si="219"/>
        <v>93829.074075000011</v>
      </c>
      <c r="AD1183" s="141">
        <v>0.16070000000000001</v>
      </c>
      <c r="AE1183" s="186">
        <f t="shared" si="220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21"/>
        <v>48763143.537654869</v>
      </c>
      <c r="AJ1183" s="19">
        <f t="shared" si="222"/>
        <v>5924029.970215477</v>
      </c>
      <c r="AK1183" s="20">
        <f t="shared" si="223"/>
        <v>0.12148580957749257</v>
      </c>
      <c r="AL1183" s="17"/>
      <c r="AM1183" s="17"/>
      <c r="AN1183" s="17"/>
      <c r="AO1183" s="17"/>
      <c r="AP1183" s="28" t="str">
        <f t="shared" si="224"/>
        <v>202012</v>
      </c>
      <c r="AQ1183" s="28" t="str">
        <f t="shared" si="225"/>
        <v>202012JPY</v>
      </c>
    </row>
    <row r="1184" spans="1:43" s="12" customFormat="1">
      <c r="A1184" s="13" t="s">
        <v>35</v>
      </c>
      <c r="B1184" s="179">
        <v>2020</v>
      </c>
      <c r="C1184" s="179">
        <v>9</v>
      </c>
      <c r="D1184" s="39" t="str">
        <f t="shared" si="213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17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18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14"/>
        <v>12910000</v>
      </c>
      <c r="AA1184" s="13">
        <v>7.6100000000000001E-2</v>
      </c>
      <c r="AB1184" s="21">
        <f t="shared" si="226"/>
        <v>982451</v>
      </c>
      <c r="AC1184" s="185">
        <f t="shared" si="219"/>
        <v>121922.1691</v>
      </c>
      <c r="AD1184" s="141">
        <v>0.1241</v>
      </c>
      <c r="AE1184" s="186">
        <f t="shared" si="220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21"/>
        <v>44078731.611185834</v>
      </c>
      <c r="AJ1184" s="19">
        <f t="shared" si="222"/>
        <v>5508173.2163771475</v>
      </c>
      <c r="AK1184" s="20">
        <f t="shared" si="223"/>
        <v>0.12496215328889686</v>
      </c>
      <c r="AL1184" s="17"/>
      <c r="AM1184" s="17"/>
      <c r="AN1184" s="17"/>
      <c r="AO1184" s="17"/>
      <c r="AP1184" s="28" t="str">
        <f t="shared" si="224"/>
        <v>202011</v>
      </c>
      <c r="AQ1184" s="28" t="str">
        <f t="shared" si="225"/>
        <v>202011JPY</v>
      </c>
    </row>
    <row r="1185" spans="1:43" s="12" customFormat="1">
      <c r="A1185" s="13" t="s">
        <v>35</v>
      </c>
      <c r="B1185" s="179">
        <v>2020</v>
      </c>
      <c r="C1185" s="179">
        <v>9</v>
      </c>
      <c r="D1185" s="39" t="str">
        <f t="shared" si="213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17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18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28">IF(W1185="RMB","1.13", "1")</f>
        <v>1</v>
      </c>
      <c r="Z1185" s="18">
        <f t="shared" si="214"/>
        <v>9000000</v>
      </c>
      <c r="AA1185" s="13">
        <v>7.6100000000000001E-2</v>
      </c>
      <c r="AB1185" s="21">
        <f t="shared" si="226"/>
        <v>684900</v>
      </c>
      <c r="AC1185" s="185">
        <f t="shared" si="219"/>
        <v>84996.09</v>
      </c>
      <c r="AD1185" s="141">
        <v>0.1241</v>
      </c>
      <c r="AE1185" s="186">
        <f t="shared" si="220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21"/>
        <v>48763143.537654869</v>
      </c>
      <c r="AJ1185" s="19">
        <f t="shared" si="222"/>
        <v>5924029.970215477</v>
      </c>
      <c r="AK1185" s="20">
        <f t="shared" si="223"/>
        <v>0.12148580957749257</v>
      </c>
      <c r="AL1185" s="17"/>
      <c r="AM1185" s="17"/>
      <c r="AN1185" s="17"/>
      <c r="AO1185" s="17"/>
      <c r="AP1185" s="28" t="str">
        <f t="shared" si="224"/>
        <v>202012</v>
      </c>
      <c r="AQ1185" s="28" t="str">
        <f t="shared" si="225"/>
        <v>202012JPY</v>
      </c>
    </row>
    <row r="1186" spans="1:43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17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18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28"/>
        <v>1</v>
      </c>
      <c r="Z1186" s="18">
        <f t="shared" ref="Z1186:Z1249" si="230">IF(X1186="","",X1186*MAX(O1186,N1186))</f>
        <v>13300000</v>
      </c>
      <c r="AA1186" s="13">
        <v>7.6100000000000001E-2</v>
      </c>
      <c r="AB1186" s="21">
        <f t="shared" si="226"/>
        <v>1012130</v>
      </c>
      <c r="AC1186" s="185">
        <f t="shared" si="219"/>
        <v>125605.333</v>
      </c>
      <c r="AD1186" s="141">
        <v>0.1241</v>
      </c>
      <c r="AE1186" s="186">
        <f t="shared" si="220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21"/>
        <v>48763143.537654869</v>
      </c>
      <c r="AJ1186" s="19">
        <f t="shared" si="222"/>
        <v>5924029.970215477</v>
      </c>
      <c r="AK1186" s="20">
        <f t="shared" si="223"/>
        <v>0.12148580957749257</v>
      </c>
      <c r="AL1186" s="17"/>
      <c r="AM1186" s="17"/>
      <c r="AN1186" s="17"/>
      <c r="AO1186" s="17"/>
      <c r="AP1186" s="28" t="str">
        <f t="shared" si="224"/>
        <v>202012</v>
      </c>
      <c r="AQ1186" s="28" t="str">
        <f t="shared" si="225"/>
        <v>202012JPY</v>
      </c>
    </row>
    <row r="1187" spans="1:43" s="12" customFormat="1">
      <c r="A1187" s="13" t="s">
        <v>35</v>
      </c>
      <c r="B1187" s="179">
        <v>2020</v>
      </c>
      <c r="C1187" s="179">
        <v>9</v>
      </c>
      <c r="D1187" s="39" t="str">
        <f t="shared" si="229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17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18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28"/>
        <v>1</v>
      </c>
      <c r="Z1187" s="18">
        <f t="shared" si="230"/>
        <v>17531000</v>
      </c>
      <c r="AA1187" s="13">
        <v>7.6100000000000001E-2</v>
      </c>
      <c r="AB1187" s="21">
        <f t="shared" si="226"/>
        <v>1334109.1000000001</v>
      </c>
      <c r="AC1187" s="185">
        <f t="shared" si="219"/>
        <v>382222.25715000002</v>
      </c>
      <c r="AD1187" s="141">
        <v>0.28649999999999998</v>
      </c>
      <c r="AE1187" s="186">
        <f t="shared" si="220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21"/>
        <v>44078731.611185834</v>
      </c>
      <c r="AJ1187" s="19">
        <f t="shared" si="222"/>
        <v>5508173.2163771475</v>
      </c>
      <c r="AK1187" s="20">
        <f t="shared" si="223"/>
        <v>0.12496215328889686</v>
      </c>
      <c r="AL1187" s="17"/>
      <c r="AM1187" s="17"/>
      <c r="AN1187" s="17"/>
      <c r="AO1187" s="17"/>
      <c r="AP1187" s="28" t="str">
        <f t="shared" si="224"/>
        <v>202011</v>
      </c>
      <c r="AQ1187" s="28" t="str">
        <f t="shared" si="225"/>
        <v>202011JPY</v>
      </c>
    </row>
    <row r="1188" spans="1:43" s="12" customFormat="1">
      <c r="A1188" s="13" t="s">
        <v>35</v>
      </c>
      <c r="B1188" s="179">
        <v>2020</v>
      </c>
      <c r="C1188" s="179">
        <v>9</v>
      </c>
      <c r="D1188" s="39" t="str">
        <f t="shared" si="229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17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18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28"/>
        <v>1</v>
      </c>
      <c r="Z1188" s="18">
        <f t="shared" si="230"/>
        <v>17531000</v>
      </c>
      <c r="AA1188" s="13">
        <v>7.6100000000000001E-2</v>
      </c>
      <c r="AB1188" s="21">
        <f t="shared" si="226"/>
        <v>1334109.1000000001</v>
      </c>
      <c r="AC1188" s="185">
        <f t="shared" si="219"/>
        <v>382222.25715000002</v>
      </c>
      <c r="AD1188" s="141">
        <v>0.28649999999999998</v>
      </c>
      <c r="AE1188" s="186">
        <f t="shared" si="220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21"/>
        <v>48763143.537654869</v>
      </c>
      <c r="AJ1188" s="19">
        <f t="shared" si="222"/>
        <v>5924029.970215477</v>
      </c>
      <c r="AK1188" s="20">
        <f t="shared" si="223"/>
        <v>0.12148580957749257</v>
      </c>
      <c r="AL1188" s="17"/>
      <c r="AM1188" s="17"/>
      <c r="AN1188" s="17"/>
      <c r="AO1188" s="17"/>
      <c r="AP1188" s="28" t="str">
        <f t="shared" si="224"/>
        <v>202012</v>
      </c>
      <c r="AQ1188" s="28" t="str">
        <f t="shared" si="225"/>
        <v>202012JPY</v>
      </c>
    </row>
    <row r="1189" spans="1:43" s="12" customFormat="1">
      <c r="A1189" s="13" t="s">
        <v>35</v>
      </c>
      <c r="B1189" s="179">
        <v>2020</v>
      </c>
      <c r="C1189" s="179">
        <v>9</v>
      </c>
      <c r="D1189" s="39" t="str">
        <f t="shared" si="229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17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18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28"/>
        <v>1.13</v>
      </c>
      <c r="Z1189" s="18">
        <f t="shared" si="230"/>
        <v>550000</v>
      </c>
      <c r="AA1189" s="13">
        <v>1.155</v>
      </c>
      <c r="AB1189" s="21">
        <f t="shared" si="226"/>
        <v>562168.14159292041</v>
      </c>
      <c r="AC1189" s="185">
        <f t="shared" si="219"/>
        <v>65829.889380530978</v>
      </c>
      <c r="AD1189" s="141">
        <v>0.1171</v>
      </c>
      <c r="AE1189" s="186">
        <f t="shared" si="220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21"/>
        <v>44078731.611185834</v>
      </c>
      <c r="AJ1189" s="19">
        <f t="shared" si="222"/>
        <v>5508173.2163771475</v>
      </c>
      <c r="AK1189" s="20">
        <f t="shared" si="223"/>
        <v>0.12496215328889686</v>
      </c>
      <c r="AL1189" s="17"/>
      <c r="AM1189" s="17"/>
      <c r="AN1189" s="17"/>
      <c r="AO1189" s="17"/>
      <c r="AP1189" s="28" t="str">
        <f t="shared" si="224"/>
        <v>202011</v>
      </c>
      <c r="AQ1189" s="28" t="str">
        <f t="shared" si="225"/>
        <v>202011RMB</v>
      </c>
    </row>
    <row r="1190" spans="1:43" s="12" customFormat="1">
      <c r="A1190" s="13" t="s">
        <v>35</v>
      </c>
      <c r="B1190" s="179">
        <v>2020</v>
      </c>
      <c r="C1190" s="179">
        <v>10</v>
      </c>
      <c r="D1190" s="39" t="str">
        <f t="shared" si="229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17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18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28"/>
        <v>1</v>
      </c>
      <c r="Z1190" s="18">
        <f t="shared" si="230"/>
        <v>10200000</v>
      </c>
      <c r="AA1190" s="13">
        <v>7.6100000000000001E-2</v>
      </c>
      <c r="AB1190" s="21">
        <f t="shared" si="226"/>
        <v>776220</v>
      </c>
      <c r="AC1190" s="185">
        <f t="shared" si="219"/>
        <v>70015.044000000009</v>
      </c>
      <c r="AD1190" s="141">
        <v>9.0200000000000002E-2</v>
      </c>
      <c r="AE1190" s="186">
        <f t="shared" si="220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21"/>
        <v>48763143.537654869</v>
      </c>
      <c r="AJ1190" s="19">
        <f t="shared" si="222"/>
        <v>5924029.970215477</v>
      </c>
      <c r="AK1190" s="20">
        <f t="shared" si="223"/>
        <v>0.12148580957749257</v>
      </c>
      <c r="AL1190" s="17"/>
      <c r="AM1190" s="17"/>
      <c r="AN1190" s="17"/>
      <c r="AO1190" s="17"/>
      <c r="AP1190" s="28" t="str">
        <f t="shared" si="224"/>
        <v>202012</v>
      </c>
      <c r="AQ1190" s="28" t="str">
        <f t="shared" si="225"/>
        <v>202012JPY</v>
      </c>
    </row>
    <row r="1191" spans="1:43" s="12" customFormat="1">
      <c r="A1191" s="13" t="s">
        <v>35</v>
      </c>
      <c r="B1191" s="179">
        <v>2020</v>
      </c>
      <c r="C1191" s="179">
        <v>10</v>
      </c>
      <c r="D1191" s="39" t="str">
        <f t="shared" si="229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17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18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28"/>
        <v>1</v>
      </c>
      <c r="Z1191" s="18">
        <f t="shared" si="230"/>
        <v>10200000</v>
      </c>
      <c r="AA1191" s="13">
        <v>7.6100000000000001E-2</v>
      </c>
      <c r="AB1191" s="21">
        <f t="shared" si="226"/>
        <v>776220</v>
      </c>
      <c r="AC1191" s="185">
        <f t="shared" si="219"/>
        <v>70015.044000000009</v>
      </c>
      <c r="AD1191" s="141">
        <v>9.0200000000000002E-2</v>
      </c>
      <c r="AE1191" s="186">
        <f t="shared" si="220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21"/>
        <v>48763143.537654869</v>
      </c>
      <c r="AJ1191" s="19">
        <f t="shared" si="222"/>
        <v>5924029.970215477</v>
      </c>
      <c r="AK1191" s="20">
        <f t="shared" si="223"/>
        <v>0.12148580957749257</v>
      </c>
      <c r="AL1191" s="17"/>
      <c r="AM1191" s="17"/>
      <c r="AN1191" s="17"/>
      <c r="AO1191" s="17"/>
      <c r="AP1191" s="28" t="str">
        <f t="shared" si="224"/>
        <v>202012</v>
      </c>
      <c r="AQ1191" s="28" t="str">
        <f t="shared" si="225"/>
        <v>202012JPY</v>
      </c>
    </row>
    <row r="1192" spans="1:43" s="12" customFormat="1">
      <c r="A1192" s="13" t="s">
        <v>35</v>
      </c>
      <c r="B1192" s="179">
        <v>2020</v>
      </c>
      <c r="C1192" s="179">
        <v>10</v>
      </c>
      <c r="D1192" s="39" t="str">
        <f t="shared" si="229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17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18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28"/>
        <v>1</v>
      </c>
      <c r="Z1192" s="18">
        <f t="shared" si="230"/>
        <v>10200000</v>
      </c>
      <c r="AA1192" s="13">
        <v>7.6100000000000001E-2</v>
      </c>
      <c r="AB1192" s="21">
        <f t="shared" si="226"/>
        <v>776220</v>
      </c>
      <c r="AC1192" s="185">
        <f t="shared" si="219"/>
        <v>70015.044000000009</v>
      </c>
      <c r="AD1192" s="141">
        <v>9.0200000000000002E-2</v>
      </c>
      <c r="AE1192" s="186">
        <f t="shared" si="220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21"/>
        <v>48763143.537654869</v>
      </c>
      <c r="AJ1192" s="19">
        <f t="shared" si="222"/>
        <v>5924029.970215477</v>
      </c>
      <c r="AK1192" s="20">
        <f t="shared" si="223"/>
        <v>0.12148580957749257</v>
      </c>
      <c r="AL1192" s="17"/>
      <c r="AM1192" s="17"/>
      <c r="AN1192" s="17"/>
      <c r="AO1192" s="17"/>
      <c r="AP1192" s="28" t="str">
        <f t="shared" si="224"/>
        <v>202012</v>
      </c>
      <c r="AQ1192" s="28" t="str">
        <f t="shared" si="225"/>
        <v>202012JPY</v>
      </c>
    </row>
    <row r="1193" spans="1:43" s="12" customFormat="1">
      <c r="A1193" s="13" t="s">
        <v>35</v>
      </c>
      <c r="B1193" s="179">
        <v>2020</v>
      </c>
      <c r="C1193" s="179">
        <v>10</v>
      </c>
      <c r="D1193" s="39" t="str">
        <f t="shared" si="229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17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18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28"/>
        <v>1</v>
      </c>
      <c r="Z1193" s="18">
        <f t="shared" si="230"/>
        <v>10200000</v>
      </c>
      <c r="AA1193" s="13">
        <v>7.6100000000000001E-2</v>
      </c>
      <c r="AB1193" s="21">
        <f t="shared" si="226"/>
        <v>776220</v>
      </c>
      <c r="AC1193" s="185">
        <f t="shared" si="219"/>
        <v>70015.044000000009</v>
      </c>
      <c r="AD1193" s="141">
        <v>9.0200000000000002E-2</v>
      </c>
      <c r="AE1193" s="186">
        <f t="shared" si="220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21"/>
        <v>48763143.537654869</v>
      </c>
      <c r="AJ1193" s="19">
        <f t="shared" si="222"/>
        <v>5924029.970215477</v>
      </c>
      <c r="AK1193" s="20">
        <f t="shared" si="223"/>
        <v>0.12148580957749257</v>
      </c>
      <c r="AL1193" s="17"/>
      <c r="AM1193" s="17"/>
      <c r="AN1193" s="17"/>
      <c r="AO1193" s="17"/>
      <c r="AP1193" s="28" t="str">
        <f t="shared" si="224"/>
        <v>202012</v>
      </c>
      <c r="AQ1193" s="28" t="str">
        <f t="shared" si="225"/>
        <v>202012JPY</v>
      </c>
    </row>
    <row r="1194" spans="1:43" s="12" customFormat="1">
      <c r="A1194" s="13" t="s">
        <v>35</v>
      </c>
      <c r="B1194" s="179">
        <v>2020</v>
      </c>
      <c r="C1194" s="179">
        <v>10</v>
      </c>
      <c r="D1194" s="39" t="str">
        <f t="shared" si="229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17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18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28"/>
        <v>1</v>
      </c>
      <c r="Z1194" s="18">
        <f t="shared" si="230"/>
        <v>7600000</v>
      </c>
      <c r="AA1194" s="13">
        <v>7.6100000000000001E-2</v>
      </c>
      <c r="AB1194" s="21">
        <f t="shared" si="226"/>
        <v>578360</v>
      </c>
      <c r="AC1194" s="185">
        <f t="shared" si="219"/>
        <v>52168.072</v>
      </c>
      <c r="AD1194" s="141">
        <v>9.0200000000000002E-2</v>
      </c>
      <c r="AE1194" s="186">
        <f t="shared" si="220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21"/>
        <v>48763143.537654869</v>
      </c>
      <c r="AJ1194" s="19">
        <f t="shared" si="222"/>
        <v>5924029.970215477</v>
      </c>
      <c r="AK1194" s="20">
        <f t="shared" si="223"/>
        <v>0.12148580957749257</v>
      </c>
      <c r="AL1194" s="17"/>
      <c r="AM1194" s="17"/>
      <c r="AN1194" s="17"/>
      <c r="AO1194" s="17"/>
      <c r="AP1194" s="28" t="str">
        <f t="shared" si="224"/>
        <v>202012</v>
      </c>
      <c r="AQ1194" s="28" t="str">
        <f t="shared" si="225"/>
        <v>202012JPY</v>
      </c>
    </row>
    <row r="1195" spans="1:43" s="12" customFormat="1">
      <c r="A1195" s="13" t="s">
        <v>35</v>
      </c>
      <c r="B1195" s="179">
        <v>2020</v>
      </c>
      <c r="C1195" s="179">
        <v>10</v>
      </c>
      <c r="D1195" s="39" t="str">
        <f t="shared" si="229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17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18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28"/>
        <v>1.13</v>
      </c>
      <c r="Z1195" s="18">
        <f t="shared" si="230"/>
        <v>900000</v>
      </c>
      <c r="AA1195" s="13">
        <v>1.175</v>
      </c>
      <c r="AB1195" s="21">
        <f t="shared" si="226"/>
        <v>935840.70796460181</v>
      </c>
      <c r="AC1195" s="185">
        <f t="shared" si="219"/>
        <v>95175</v>
      </c>
      <c r="AD1195" s="141">
        <v>0.1017</v>
      </c>
      <c r="AE1195" s="186">
        <f t="shared" si="220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21"/>
        <v>48763143.537654869</v>
      </c>
      <c r="AJ1195" s="19">
        <f t="shared" si="222"/>
        <v>5924029.970215477</v>
      </c>
      <c r="AK1195" s="20">
        <f t="shared" si="223"/>
        <v>0.12148580957749257</v>
      </c>
      <c r="AL1195" s="17"/>
      <c r="AM1195" s="17"/>
      <c r="AN1195" s="17"/>
      <c r="AO1195" s="17"/>
      <c r="AP1195" s="28" t="str">
        <f t="shared" si="224"/>
        <v>202012</v>
      </c>
      <c r="AQ1195" s="28" t="str">
        <f t="shared" si="225"/>
        <v>202012RMB</v>
      </c>
    </row>
    <row r="1196" spans="1:43" s="12" customFormat="1">
      <c r="A1196" s="13" t="s">
        <v>35</v>
      </c>
      <c r="B1196" s="179">
        <v>2020</v>
      </c>
      <c r="C1196" s="179">
        <v>10</v>
      </c>
      <c r="D1196" s="39" t="str">
        <f t="shared" si="229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17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18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28"/>
        <v>1.13</v>
      </c>
      <c r="Z1196" s="18">
        <f t="shared" si="230"/>
        <v>1039000</v>
      </c>
      <c r="AA1196" s="13">
        <v>1.175</v>
      </c>
      <c r="AB1196" s="21">
        <f t="shared" si="226"/>
        <v>1080376.1061946906</v>
      </c>
      <c r="AC1196" s="185">
        <f t="shared" si="219"/>
        <v>131589.80973451331</v>
      </c>
      <c r="AD1196" s="141">
        <v>0.12180000000000001</v>
      </c>
      <c r="AE1196" s="186">
        <f t="shared" si="220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21"/>
        <v>48763143.537654869</v>
      </c>
      <c r="AJ1196" s="19">
        <f t="shared" si="222"/>
        <v>5924029.970215477</v>
      </c>
      <c r="AK1196" s="20">
        <f t="shared" si="223"/>
        <v>0.12148580957749257</v>
      </c>
      <c r="AL1196" s="17"/>
      <c r="AM1196" s="17"/>
      <c r="AN1196" s="17"/>
      <c r="AO1196" s="17"/>
      <c r="AP1196" s="28" t="str">
        <f t="shared" si="224"/>
        <v>202012</v>
      </c>
      <c r="AQ1196" s="28" t="str">
        <f t="shared" si="225"/>
        <v>202012RMB</v>
      </c>
    </row>
    <row r="1197" spans="1:43" s="12" customFormat="1">
      <c r="A1197" s="13" t="s">
        <v>35</v>
      </c>
      <c r="B1197" s="179">
        <v>2020</v>
      </c>
      <c r="C1197" s="179">
        <v>10</v>
      </c>
      <c r="D1197" s="39" t="str">
        <f t="shared" si="229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17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18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28"/>
        <v>1.13</v>
      </c>
      <c r="Z1197" s="18">
        <f t="shared" si="230"/>
        <v>761000</v>
      </c>
      <c r="AA1197" s="13">
        <v>1.175</v>
      </c>
      <c r="AB1197" s="21">
        <f t="shared" si="226"/>
        <v>791305.3097345134</v>
      </c>
      <c r="AC1197" s="185">
        <f t="shared" si="219"/>
        <v>96380.986725663737</v>
      </c>
      <c r="AD1197" s="141">
        <v>0.12180000000000001</v>
      </c>
      <c r="AE1197" s="186">
        <f t="shared" si="220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21"/>
        <v>48763143.537654869</v>
      </c>
      <c r="AJ1197" s="19">
        <f t="shared" si="222"/>
        <v>5924029.970215477</v>
      </c>
      <c r="AK1197" s="20">
        <f t="shared" si="223"/>
        <v>0.12148580957749257</v>
      </c>
      <c r="AL1197" s="17"/>
      <c r="AM1197" s="17"/>
      <c r="AN1197" s="17"/>
      <c r="AO1197" s="17"/>
      <c r="AP1197" s="28" t="str">
        <f t="shared" si="224"/>
        <v>202012</v>
      </c>
      <c r="AQ1197" s="28" t="str">
        <f t="shared" si="225"/>
        <v>202012RMB</v>
      </c>
    </row>
    <row r="1198" spans="1:43" s="12" customFormat="1">
      <c r="A1198" s="13" t="s">
        <v>35</v>
      </c>
      <c r="B1198" s="179">
        <v>2020</v>
      </c>
      <c r="C1198" s="179">
        <v>10</v>
      </c>
      <c r="D1198" s="39" t="str">
        <f t="shared" si="229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17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18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28"/>
        <v>1.13</v>
      </c>
      <c r="Z1198" s="18">
        <f t="shared" si="230"/>
        <v>1376000</v>
      </c>
      <c r="AA1198" s="13">
        <v>1.175</v>
      </c>
      <c r="AB1198" s="21">
        <f t="shared" si="226"/>
        <v>1430796.4601769913</v>
      </c>
      <c r="AC1198" s="185">
        <f t="shared" si="219"/>
        <v>191583.64601769912</v>
      </c>
      <c r="AD1198" s="141">
        <v>0.13389999999999999</v>
      </c>
      <c r="AE1198" s="186">
        <f t="shared" si="220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21"/>
        <v>48763143.537654869</v>
      </c>
      <c r="AJ1198" s="19">
        <f t="shared" si="222"/>
        <v>5924029.970215477</v>
      </c>
      <c r="AK1198" s="20">
        <f t="shared" si="223"/>
        <v>0.12148580957749257</v>
      </c>
      <c r="AL1198" s="17"/>
      <c r="AM1198" s="17"/>
      <c r="AN1198" s="17"/>
      <c r="AO1198" s="17"/>
      <c r="AP1198" s="28" t="str">
        <f t="shared" si="224"/>
        <v>202012</v>
      </c>
      <c r="AQ1198" s="28" t="str">
        <f t="shared" si="225"/>
        <v>202012RMB</v>
      </c>
    </row>
    <row r="1199" spans="1:43" s="12" customFormat="1">
      <c r="A1199" s="13" t="s">
        <v>35</v>
      </c>
      <c r="B1199" s="179">
        <v>2020</v>
      </c>
      <c r="C1199" s="179">
        <v>10</v>
      </c>
      <c r="D1199" s="39" t="str">
        <f t="shared" si="229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17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18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28"/>
        <v>1.13</v>
      </c>
      <c r="Z1199" s="18">
        <f t="shared" si="230"/>
        <v>1376000</v>
      </c>
      <c r="AA1199" s="13">
        <v>1.175</v>
      </c>
      <c r="AB1199" s="21">
        <f t="shared" si="226"/>
        <v>1430796.4601769913</v>
      </c>
      <c r="AC1199" s="185">
        <f t="shared" si="219"/>
        <v>191583.64601769912</v>
      </c>
      <c r="AD1199" s="141">
        <v>0.13389999999999999</v>
      </c>
      <c r="AE1199" s="186">
        <f t="shared" si="220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21"/>
        <v>48763143.537654869</v>
      </c>
      <c r="AJ1199" s="19">
        <f t="shared" si="222"/>
        <v>5924029.970215477</v>
      </c>
      <c r="AK1199" s="20">
        <f t="shared" si="223"/>
        <v>0.12148580957749257</v>
      </c>
      <c r="AL1199" s="17"/>
      <c r="AM1199" s="17"/>
      <c r="AN1199" s="17"/>
      <c r="AO1199" s="17"/>
      <c r="AP1199" s="28" t="str">
        <f t="shared" si="224"/>
        <v>202012</v>
      </c>
      <c r="AQ1199" s="28" t="str">
        <f t="shared" si="225"/>
        <v>202012RMB</v>
      </c>
    </row>
    <row r="1200" spans="1:43" s="12" customFormat="1">
      <c r="A1200" s="13" t="s">
        <v>35</v>
      </c>
      <c r="B1200" s="179">
        <v>2020</v>
      </c>
      <c r="C1200" s="179">
        <v>10</v>
      </c>
      <c r="D1200" s="39" t="str">
        <f t="shared" si="229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17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18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28"/>
        <v>1.13</v>
      </c>
      <c r="Z1200" s="18">
        <f t="shared" si="230"/>
        <v>900000</v>
      </c>
      <c r="AA1200" s="13">
        <v>1.175</v>
      </c>
      <c r="AB1200" s="21">
        <f t="shared" si="226"/>
        <v>935840.70796460181</v>
      </c>
      <c r="AC1200" s="185">
        <f t="shared" si="219"/>
        <v>86378.097345132745</v>
      </c>
      <c r="AD1200" s="141">
        <v>9.2299999999999993E-2</v>
      </c>
      <c r="AE1200" s="186">
        <f t="shared" si="220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21"/>
        <v>48763143.537654869</v>
      </c>
      <c r="AJ1200" s="19">
        <f t="shared" si="222"/>
        <v>5924029.970215477</v>
      </c>
      <c r="AK1200" s="20">
        <f t="shared" si="223"/>
        <v>0.12148580957749257</v>
      </c>
      <c r="AL1200" s="17"/>
      <c r="AM1200" s="17"/>
      <c r="AN1200" s="17"/>
      <c r="AO1200" s="17"/>
      <c r="AP1200" s="28" t="str">
        <f t="shared" si="224"/>
        <v>202012</v>
      </c>
      <c r="AQ1200" s="28" t="str">
        <f t="shared" si="225"/>
        <v>202012RMB</v>
      </c>
    </row>
    <row r="1201" spans="1:43" s="12" customFormat="1">
      <c r="A1201" s="13" t="s">
        <v>35</v>
      </c>
      <c r="B1201" s="179">
        <v>2020</v>
      </c>
      <c r="C1201" s="179">
        <v>10</v>
      </c>
      <c r="D1201" s="39" t="str">
        <f t="shared" si="229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17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18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28"/>
        <v>1.13</v>
      </c>
      <c r="Z1201" s="18">
        <f t="shared" si="230"/>
        <v>900000</v>
      </c>
      <c r="AA1201" s="13">
        <v>1.175</v>
      </c>
      <c r="AB1201" s="21">
        <f t="shared" si="226"/>
        <v>935840.70796460181</v>
      </c>
      <c r="AC1201" s="185">
        <f t="shared" si="219"/>
        <v>86378.097345132745</v>
      </c>
      <c r="AD1201" s="141">
        <v>9.2299999999999993E-2</v>
      </c>
      <c r="AE1201" s="186">
        <f t="shared" si="220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21"/>
        <v>48763143.537654869</v>
      </c>
      <c r="AJ1201" s="19">
        <f t="shared" si="222"/>
        <v>5924029.970215477</v>
      </c>
      <c r="AK1201" s="20">
        <f t="shared" si="223"/>
        <v>0.12148580957749257</v>
      </c>
      <c r="AL1201" s="17"/>
      <c r="AM1201" s="17"/>
      <c r="AN1201" s="17"/>
      <c r="AO1201" s="17"/>
      <c r="AP1201" s="28" t="str">
        <f t="shared" si="224"/>
        <v>202012</v>
      </c>
      <c r="AQ1201" s="28" t="str">
        <f t="shared" si="225"/>
        <v>202012RMB</v>
      </c>
    </row>
    <row r="1202" spans="1:43" s="12" customFormat="1">
      <c r="A1202" s="13" t="s">
        <v>35</v>
      </c>
      <c r="B1202" s="179">
        <v>2020</v>
      </c>
      <c r="C1202" s="179">
        <v>10</v>
      </c>
      <c r="D1202" s="39" t="str">
        <f t="shared" si="229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17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18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28"/>
        <v>1.13</v>
      </c>
      <c r="Z1202" s="18">
        <f t="shared" si="230"/>
        <v>978000</v>
      </c>
      <c r="AA1202" s="13">
        <v>1.175</v>
      </c>
      <c r="AB1202" s="21">
        <f t="shared" si="226"/>
        <v>1016946.9026548674</v>
      </c>
      <c r="AC1202" s="185">
        <f t="shared" si="219"/>
        <v>93864.199115044248</v>
      </c>
      <c r="AD1202" s="141">
        <v>9.2299999999999993E-2</v>
      </c>
      <c r="AE1202" s="186">
        <f t="shared" si="220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21"/>
        <v>48763143.537654869</v>
      </c>
      <c r="AJ1202" s="19">
        <f t="shared" si="222"/>
        <v>5924029.970215477</v>
      </c>
      <c r="AK1202" s="20">
        <f t="shared" si="223"/>
        <v>0.12148580957749257</v>
      </c>
      <c r="AL1202" s="17"/>
      <c r="AM1202" s="17"/>
      <c r="AN1202" s="17"/>
      <c r="AO1202" s="17"/>
      <c r="AP1202" s="28" t="str">
        <f t="shared" si="224"/>
        <v>202012</v>
      </c>
      <c r="AQ1202" s="28" t="str">
        <f t="shared" si="225"/>
        <v>202012RMB</v>
      </c>
    </row>
    <row r="1203" spans="1:43" s="12" customFormat="1">
      <c r="A1203" s="13" t="s">
        <v>35</v>
      </c>
      <c r="B1203" s="179">
        <v>2020</v>
      </c>
      <c r="C1203" s="179">
        <v>10</v>
      </c>
      <c r="D1203" s="39" t="str">
        <f t="shared" si="229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17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18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28"/>
        <v>1.13</v>
      </c>
      <c r="Z1203" s="18">
        <f t="shared" si="230"/>
        <v>1180000</v>
      </c>
      <c r="AA1203" s="13">
        <v>1.155</v>
      </c>
      <c r="AB1203" s="21">
        <f t="shared" si="226"/>
        <v>1206106.1946902657</v>
      </c>
      <c r="AC1203" s="185">
        <f t="shared" si="219"/>
        <v>96729.716814159299</v>
      </c>
      <c r="AD1203" s="141">
        <v>8.0199999999999994E-2</v>
      </c>
      <c r="AE1203" s="186">
        <f t="shared" si="220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21"/>
        <v>44078731.611185834</v>
      </c>
      <c r="AJ1203" s="19">
        <f t="shared" si="222"/>
        <v>5508173.2163771475</v>
      </c>
      <c r="AK1203" s="20">
        <f t="shared" si="223"/>
        <v>0.12496215328889686</v>
      </c>
      <c r="AL1203" s="17"/>
      <c r="AM1203" s="17"/>
      <c r="AN1203" s="17"/>
      <c r="AO1203" s="17"/>
      <c r="AP1203" s="28" t="str">
        <f t="shared" si="224"/>
        <v>202011</v>
      </c>
      <c r="AQ1203" s="28" t="str">
        <f t="shared" si="225"/>
        <v>202011RMB</v>
      </c>
    </row>
    <row r="1204" spans="1:43" s="12" customFormat="1">
      <c r="A1204" s="13" t="s">
        <v>35</v>
      </c>
      <c r="B1204" s="179">
        <v>2020</v>
      </c>
      <c r="C1204" s="179">
        <v>10</v>
      </c>
      <c r="D1204" s="39" t="str">
        <f t="shared" si="229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17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18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28"/>
        <v>1.13</v>
      </c>
      <c r="Z1204" s="18">
        <f t="shared" si="230"/>
        <v>1000000</v>
      </c>
      <c r="AA1204" s="13">
        <v>1.155</v>
      </c>
      <c r="AB1204" s="21">
        <f t="shared" si="226"/>
        <v>1022123.8938053099</v>
      </c>
      <c r="AC1204" s="185">
        <f t="shared" si="219"/>
        <v>81974.336283185854</v>
      </c>
      <c r="AD1204" s="141">
        <v>8.0199999999999994E-2</v>
      </c>
      <c r="AE1204" s="186">
        <f t="shared" si="220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21"/>
        <v>44078731.611185834</v>
      </c>
      <c r="AJ1204" s="19">
        <f t="shared" si="222"/>
        <v>5508173.2163771475</v>
      </c>
      <c r="AK1204" s="20">
        <f t="shared" si="223"/>
        <v>0.12496215328889686</v>
      </c>
      <c r="AL1204" s="17"/>
      <c r="AM1204" s="17"/>
      <c r="AN1204" s="17"/>
      <c r="AO1204" s="17"/>
      <c r="AP1204" s="28" t="str">
        <f t="shared" si="224"/>
        <v>202011</v>
      </c>
      <c r="AQ1204" s="28" t="str">
        <f t="shared" si="225"/>
        <v>202011RMB</v>
      </c>
    </row>
    <row r="1205" spans="1:43" s="12" customFormat="1">
      <c r="A1205" s="13" t="s">
        <v>35</v>
      </c>
      <c r="B1205" s="179">
        <v>2020</v>
      </c>
      <c r="C1205" s="179">
        <v>10</v>
      </c>
      <c r="D1205" s="39" t="str">
        <f t="shared" si="229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17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18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28"/>
        <v>1.13</v>
      </c>
      <c r="Z1205" s="18">
        <f t="shared" si="230"/>
        <v>555000</v>
      </c>
      <c r="AA1205" s="13">
        <v>1.175</v>
      </c>
      <c r="AB1205" s="21">
        <f t="shared" si="226"/>
        <v>577101.76991150447</v>
      </c>
      <c r="AC1205" s="185">
        <f t="shared" si="219"/>
        <v>75831.172566371679</v>
      </c>
      <c r="AD1205" s="141">
        <v>0.13139999999999999</v>
      </c>
      <c r="AE1205" s="186">
        <f t="shared" si="220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21"/>
        <v>48763143.537654869</v>
      </c>
      <c r="AJ1205" s="19">
        <f t="shared" si="222"/>
        <v>5924029.970215477</v>
      </c>
      <c r="AK1205" s="20">
        <f t="shared" si="223"/>
        <v>0.12148580957749257</v>
      </c>
      <c r="AL1205" s="17"/>
      <c r="AM1205" s="17"/>
      <c r="AN1205" s="17"/>
      <c r="AO1205" s="17"/>
      <c r="AP1205" s="28" t="str">
        <f t="shared" si="224"/>
        <v>202012</v>
      </c>
      <c r="AQ1205" s="28" t="str">
        <f t="shared" si="225"/>
        <v>202012RMB</v>
      </c>
    </row>
    <row r="1206" spans="1:43" s="12" customFormat="1">
      <c r="A1206" s="13" t="s">
        <v>35</v>
      </c>
      <c r="B1206" s="179">
        <v>2020</v>
      </c>
      <c r="C1206" s="179">
        <v>10</v>
      </c>
      <c r="D1206" s="39" t="str">
        <f t="shared" si="229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17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18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28"/>
        <v>1.13</v>
      </c>
      <c r="Z1206" s="18">
        <f t="shared" si="230"/>
        <v>555000</v>
      </c>
      <c r="AA1206" s="13">
        <v>1.175</v>
      </c>
      <c r="AB1206" s="21">
        <f t="shared" si="226"/>
        <v>577101.76991150447</v>
      </c>
      <c r="AC1206" s="185">
        <f t="shared" si="219"/>
        <v>75831.172566371679</v>
      </c>
      <c r="AD1206" s="141">
        <v>0.13139999999999999</v>
      </c>
      <c r="AE1206" s="186">
        <f t="shared" si="220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21"/>
        <v>48763143.537654869</v>
      </c>
      <c r="AJ1206" s="19">
        <f t="shared" si="222"/>
        <v>5924029.970215477</v>
      </c>
      <c r="AK1206" s="20">
        <f t="shared" si="223"/>
        <v>0.12148580957749257</v>
      </c>
      <c r="AL1206" s="17"/>
      <c r="AM1206" s="17"/>
      <c r="AN1206" s="17"/>
      <c r="AO1206" s="17"/>
      <c r="AP1206" s="28" t="str">
        <f t="shared" si="224"/>
        <v>202012</v>
      </c>
      <c r="AQ1206" s="28" t="str">
        <f t="shared" si="225"/>
        <v>202012RMB</v>
      </c>
    </row>
    <row r="1207" spans="1:43" s="12" customFormat="1">
      <c r="A1207" s="13" t="s">
        <v>35</v>
      </c>
      <c r="B1207" s="179">
        <v>2020</v>
      </c>
      <c r="C1207" s="179">
        <v>10</v>
      </c>
      <c r="D1207" s="39" t="str">
        <f t="shared" si="229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17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18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28"/>
        <v>1.13</v>
      </c>
      <c r="Z1207" s="18">
        <f t="shared" si="230"/>
        <v>1000000</v>
      </c>
      <c r="AA1207" s="13">
        <v>1.175</v>
      </c>
      <c r="AB1207" s="21">
        <f t="shared" si="226"/>
        <v>1039823.0088495577</v>
      </c>
      <c r="AC1207" s="185">
        <f t="shared" si="219"/>
        <v>136632.74336283188</v>
      </c>
      <c r="AD1207" s="141">
        <v>0.13139999999999999</v>
      </c>
      <c r="AE1207" s="186">
        <f t="shared" si="220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21"/>
        <v>48763143.537654869</v>
      </c>
      <c r="AJ1207" s="19">
        <f t="shared" si="222"/>
        <v>5924029.970215477</v>
      </c>
      <c r="AK1207" s="20">
        <f t="shared" si="223"/>
        <v>0.12148580957749257</v>
      </c>
      <c r="AL1207" s="17"/>
      <c r="AM1207" s="17"/>
      <c r="AN1207" s="17"/>
      <c r="AO1207" s="17"/>
      <c r="AP1207" s="28" t="str">
        <f t="shared" si="224"/>
        <v>202012</v>
      </c>
      <c r="AQ1207" s="28" t="str">
        <f t="shared" si="225"/>
        <v>202012RMB</v>
      </c>
    </row>
    <row r="1208" spans="1:43" s="12" customFormat="1">
      <c r="A1208" s="13" t="s">
        <v>35</v>
      </c>
      <c r="B1208" s="179">
        <v>2020</v>
      </c>
      <c r="C1208" s="179">
        <v>10</v>
      </c>
      <c r="D1208" s="39" t="str">
        <f t="shared" si="229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17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18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28"/>
        <v>1</v>
      </c>
      <c r="Z1208" s="18">
        <f t="shared" si="230"/>
        <v>11930000</v>
      </c>
      <c r="AA1208" s="13">
        <v>7.6100000000000001E-2</v>
      </c>
      <c r="AB1208" s="21">
        <f t="shared" si="226"/>
        <v>907873</v>
      </c>
      <c r="AC1208" s="185">
        <f t="shared" si="219"/>
        <v>90061.001600000003</v>
      </c>
      <c r="AD1208" s="141">
        <v>9.9199999999999997E-2</v>
      </c>
      <c r="AE1208" s="186">
        <f t="shared" si="220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21"/>
        <v>48763143.537654869</v>
      </c>
      <c r="AJ1208" s="19">
        <f t="shared" si="222"/>
        <v>5924029.970215477</v>
      </c>
      <c r="AK1208" s="20">
        <f t="shared" si="223"/>
        <v>0.12148580957749257</v>
      </c>
      <c r="AL1208" s="17"/>
      <c r="AM1208" s="17"/>
      <c r="AN1208" s="17"/>
      <c r="AO1208" s="17"/>
      <c r="AP1208" s="28" t="str">
        <f t="shared" si="224"/>
        <v>202012</v>
      </c>
      <c r="AQ1208" s="28" t="str">
        <f t="shared" si="225"/>
        <v>202012JPY</v>
      </c>
    </row>
    <row r="1209" spans="1:43" s="12" customFormat="1">
      <c r="A1209" s="13" t="s">
        <v>35</v>
      </c>
      <c r="B1209" s="179">
        <v>2020</v>
      </c>
      <c r="C1209" s="179">
        <v>10</v>
      </c>
      <c r="D1209" s="39" t="str">
        <f t="shared" si="229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17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18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28"/>
        <v>1</v>
      </c>
      <c r="Z1209" s="18">
        <f t="shared" si="230"/>
        <v>140000</v>
      </c>
      <c r="AA1209" s="13">
        <v>7.8</v>
      </c>
      <c r="AB1209" s="21">
        <f t="shared" si="226"/>
        <v>1092000</v>
      </c>
      <c r="AC1209" s="185">
        <f t="shared" si="219"/>
        <v>125580</v>
      </c>
      <c r="AD1209" s="141">
        <v>0.115</v>
      </c>
      <c r="AE1209" s="186">
        <f t="shared" si="220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21"/>
        <v>28011162.254106205</v>
      </c>
      <c r="AJ1209" s="19">
        <f t="shared" si="222"/>
        <v>3401347.1124888421</v>
      </c>
      <c r="AK1209" s="20">
        <f t="shared" si="223"/>
        <v>0.12142827497242578</v>
      </c>
      <c r="AL1209" s="17"/>
      <c r="AM1209" s="17"/>
      <c r="AN1209" s="17"/>
      <c r="AO1209" s="17"/>
      <c r="AP1209" s="28" t="str">
        <f t="shared" si="224"/>
        <v>202010</v>
      </c>
      <c r="AQ1209" s="28" t="str">
        <f t="shared" si="225"/>
        <v>202010USD</v>
      </c>
    </row>
    <row r="1210" spans="1:43" s="12" customFormat="1">
      <c r="A1210" s="13" t="s">
        <v>35</v>
      </c>
      <c r="B1210" s="179">
        <v>2020</v>
      </c>
      <c r="C1210" s="179">
        <v>10</v>
      </c>
      <c r="D1210" s="39" t="str">
        <f t="shared" si="229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17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18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28"/>
        <v>1.13</v>
      </c>
      <c r="Z1210" s="18">
        <f t="shared" si="230"/>
        <v>1450000</v>
      </c>
      <c r="AA1210" s="13">
        <v>1.155</v>
      </c>
      <c r="AB1210" s="21">
        <f t="shared" si="226"/>
        <v>1482079.6460176993</v>
      </c>
      <c r="AC1210" s="185">
        <f t="shared" si="219"/>
        <v>183185.04424778762</v>
      </c>
      <c r="AD1210" s="141">
        <v>0.1236</v>
      </c>
      <c r="AE1210" s="186">
        <f t="shared" si="220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21"/>
        <v>44078731.611185834</v>
      </c>
      <c r="AJ1210" s="19">
        <f t="shared" si="222"/>
        <v>5508173.2163771475</v>
      </c>
      <c r="AK1210" s="20">
        <f t="shared" si="223"/>
        <v>0.12496215328889686</v>
      </c>
      <c r="AL1210" s="17"/>
      <c r="AM1210" s="17"/>
      <c r="AN1210" s="17"/>
      <c r="AO1210" s="17"/>
      <c r="AP1210" s="28" t="str">
        <f t="shared" si="224"/>
        <v>202011</v>
      </c>
      <c r="AQ1210" s="28" t="str">
        <f t="shared" si="225"/>
        <v>202011RMB</v>
      </c>
    </row>
    <row r="1211" spans="1:43" s="12" customFormat="1">
      <c r="A1211" s="13" t="s">
        <v>35</v>
      </c>
      <c r="B1211" s="179">
        <v>2020</v>
      </c>
      <c r="C1211" s="179">
        <v>10</v>
      </c>
      <c r="D1211" s="39" t="str">
        <f t="shared" si="229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17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18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28"/>
        <v>1.13</v>
      </c>
      <c r="Z1211" s="18">
        <f t="shared" si="230"/>
        <v>790000</v>
      </c>
      <c r="AA1211" s="13">
        <v>1.175</v>
      </c>
      <c r="AB1211" s="21">
        <f t="shared" si="226"/>
        <v>821460.1769911506</v>
      </c>
      <c r="AC1211" s="185">
        <f t="shared" si="219"/>
        <v>83953.230088495591</v>
      </c>
      <c r="AD1211" s="141">
        <v>0.1022</v>
      </c>
      <c r="AE1211" s="186">
        <f t="shared" si="220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21"/>
        <v>48763143.537654869</v>
      </c>
      <c r="AJ1211" s="19">
        <f t="shared" si="222"/>
        <v>5924029.970215477</v>
      </c>
      <c r="AK1211" s="20">
        <f t="shared" si="223"/>
        <v>0.12148580957749257</v>
      </c>
      <c r="AL1211" s="17"/>
      <c r="AM1211" s="17"/>
      <c r="AN1211" s="17"/>
      <c r="AO1211" s="17"/>
      <c r="AP1211" s="28" t="str">
        <f t="shared" si="224"/>
        <v>202012</v>
      </c>
      <c r="AQ1211" s="28" t="str">
        <f t="shared" si="225"/>
        <v>202012RMB</v>
      </c>
    </row>
    <row r="1212" spans="1:43" s="12" customFormat="1">
      <c r="A1212" s="13" t="s">
        <v>35</v>
      </c>
      <c r="B1212" s="179">
        <v>2020</v>
      </c>
      <c r="C1212" s="179">
        <v>10</v>
      </c>
      <c r="D1212" s="39" t="str">
        <f t="shared" si="229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17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18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28"/>
        <v>1.13</v>
      </c>
      <c r="Z1212" s="18">
        <f t="shared" si="230"/>
        <v>790000</v>
      </c>
      <c r="AA1212" s="13">
        <v>1.175</v>
      </c>
      <c r="AB1212" s="21">
        <f t="shared" si="226"/>
        <v>821460.1769911506</v>
      </c>
      <c r="AC1212" s="185">
        <f t="shared" si="219"/>
        <v>83953.230088495591</v>
      </c>
      <c r="AD1212" s="141">
        <v>0.1022</v>
      </c>
      <c r="AE1212" s="186">
        <f t="shared" si="220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21"/>
        <v>48763143.537654869</v>
      </c>
      <c r="AJ1212" s="19">
        <f t="shared" si="222"/>
        <v>5924029.970215477</v>
      </c>
      <c r="AK1212" s="20">
        <f t="shared" si="223"/>
        <v>0.12148580957749257</v>
      </c>
      <c r="AL1212" s="17"/>
      <c r="AM1212" s="17"/>
      <c r="AN1212" s="17"/>
      <c r="AO1212" s="17"/>
      <c r="AP1212" s="28" t="str">
        <f t="shared" si="224"/>
        <v>202012</v>
      </c>
      <c r="AQ1212" s="28" t="str">
        <f t="shared" si="225"/>
        <v>202012RMB</v>
      </c>
    </row>
    <row r="1213" spans="1:43" s="12" customFormat="1">
      <c r="A1213" s="13" t="s">
        <v>35</v>
      </c>
      <c r="B1213" s="179">
        <v>2020</v>
      </c>
      <c r="C1213" s="179">
        <v>10</v>
      </c>
      <c r="D1213" s="39" t="str">
        <f t="shared" si="229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17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18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28"/>
        <v>1</v>
      </c>
      <c r="Z1213" s="18">
        <f t="shared" si="230"/>
        <v>8700000</v>
      </c>
      <c r="AA1213" s="13">
        <v>7.6100000000000001E-2</v>
      </c>
      <c r="AB1213" s="21">
        <f t="shared" si="226"/>
        <v>662070</v>
      </c>
      <c r="AC1213" s="185">
        <f t="shared" si="219"/>
        <v>106063.614</v>
      </c>
      <c r="AD1213" s="141">
        <v>0.16020000000000001</v>
      </c>
      <c r="AE1213" s="186">
        <f t="shared" si="220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21"/>
        <v>44078731.611185834</v>
      </c>
      <c r="AJ1213" s="19">
        <f t="shared" si="222"/>
        <v>5508173.2163771475</v>
      </c>
      <c r="AK1213" s="20">
        <f t="shared" si="223"/>
        <v>0.12496215328889686</v>
      </c>
      <c r="AL1213" s="17"/>
      <c r="AM1213" s="17"/>
      <c r="AN1213" s="17"/>
      <c r="AO1213" s="17"/>
      <c r="AP1213" s="28" t="str">
        <f t="shared" si="224"/>
        <v>202011</v>
      </c>
      <c r="AQ1213" s="28" t="str">
        <f t="shared" si="225"/>
        <v>202011JPY</v>
      </c>
    </row>
    <row r="1214" spans="1:43" s="12" customFormat="1">
      <c r="A1214" s="13" t="s">
        <v>35</v>
      </c>
      <c r="B1214" s="179">
        <v>2020</v>
      </c>
      <c r="C1214" s="179">
        <v>7</v>
      </c>
      <c r="D1214" s="39" t="str">
        <f t="shared" si="229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17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18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30"/>
        <v>7771400</v>
      </c>
      <c r="AA1214" s="13">
        <v>7.6100000000000001E-2</v>
      </c>
      <c r="AB1214" s="21">
        <f t="shared" si="226"/>
        <v>591403.54</v>
      </c>
      <c r="AC1214" s="185">
        <f t="shared" si="219"/>
        <v>98291.268347999998</v>
      </c>
      <c r="AD1214" s="141">
        <v>0.16619999999999999</v>
      </c>
      <c r="AE1214" s="186">
        <f t="shared" si="220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21"/>
        <v>44078731.611185834</v>
      </c>
      <c r="AJ1214" s="19">
        <f t="shared" si="222"/>
        <v>5508173.2163771475</v>
      </c>
      <c r="AK1214" s="20">
        <f t="shared" si="223"/>
        <v>0.12496215328889686</v>
      </c>
      <c r="AL1214" s="17"/>
      <c r="AM1214" s="17"/>
      <c r="AN1214" s="17"/>
      <c r="AO1214" s="17"/>
      <c r="AP1214" s="28" t="str">
        <f t="shared" si="224"/>
        <v>202011</v>
      </c>
      <c r="AQ1214" s="28" t="str">
        <f t="shared" si="225"/>
        <v>202011JPY</v>
      </c>
    </row>
    <row r="1215" spans="1:43" s="12" customFormat="1">
      <c r="A1215" s="13" t="s">
        <v>35</v>
      </c>
      <c r="B1215" s="179">
        <v>2020</v>
      </c>
      <c r="C1215" s="179">
        <v>11</v>
      </c>
      <c r="D1215" s="39" t="str">
        <f t="shared" si="229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17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18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31">IF(W1215="RMB","1.13", "1")</f>
        <v>1</v>
      </c>
      <c r="Z1215" s="18">
        <f t="shared" si="230"/>
        <v>11420000</v>
      </c>
      <c r="AA1215" s="13">
        <v>7.6100000000000001E-2</v>
      </c>
      <c r="AB1215" s="21">
        <f t="shared" si="226"/>
        <v>869062</v>
      </c>
      <c r="AC1215" s="185">
        <f t="shared" si="219"/>
        <v>88991.948799999998</v>
      </c>
      <c r="AD1215" s="141">
        <v>0.1024</v>
      </c>
      <c r="AE1215" s="186">
        <f t="shared" si="220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21"/>
        <v>48763143.537654869</v>
      </c>
      <c r="AJ1215" s="19">
        <f t="shared" si="222"/>
        <v>5924029.970215477</v>
      </c>
      <c r="AK1215" s="20">
        <f t="shared" si="223"/>
        <v>0.12148580957749257</v>
      </c>
      <c r="AL1215" s="17"/>
      <c r="AM1215" s="17"/>
      <c r="AN1215" s="17"/>
      <c r="AO1215" s="17"/>
      <c r="AP1215" s="28" t="str">
        <f t="shared" si="224"/>
        <v>202012</v>
      </c>
      <c r="AQ1215" s="28" t="str">
        <f t="shared" si="225"/>
        <v>202012JPY</v>
      </c>
    </row>
    <row r="1216" spans="1:43" s="12" customFormat="1">
      <c r="A1216" s="13" t="s">
        <v>35</v>
      </c>
      <c r="B1216" s="179">
        <v>2020</v>
      </c>
      <c r="C1216" s="179">
        <v>11</v>
      </c>
      <c r="D1216" s="39" t="str">
        <f t="shared" si="229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17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18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31"/>
        <v>1.13</v>
      </c>
      <c r="Z1216" s="18">
        <f t="shared" si="230"/>
        <v>553500</v>
      </c>
      <c r="AA1216" s="13">
        <v>1.175</v>
      </c>
      <c r="AB1216" s="21">
        <f t="shared" si="226"/>
        <v>575542.03539823019</v>
      </c>
      <c r="AC1216" s="185">
        <f t="shared" si="219"/>
        <v>92086.725663716832</v>
      </c>
      <c r="AD1216" s="141">
        <v>0.16</v>
      </c>
      <c r="AE1216" s="186">
        <f t="shared" si="220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21"/>
        <v>48763143.537654869</v>
      </c>
      <c r="AJ1216" s="19">
        <f t="shared" si="222"/>
        <v>5924029.970215477</v>
      </c>
      <c r="AK1216" s="20">
        <f t="shared" si="223"/>
        <v>0.12148580957749257</v>
      </c>
      <c r="AL1216" s="17"/>
      <c r="AM1216" s="17"/>
      <c r="AN1216" s="17"/>
      <c r="AO1216" s="17"/>
      <c r="AP1216" s="28" t="str">
        <f t="shared" si="224"/>
        <v>202012</v>
      </c>
      <c r="AQ1216" s="28" t="str">
        <f t="shared" si="225"/>
        <v>202012RMB</v>
      </c>
    </row>
    <row r="1217" spans="1:43" s="12" customFormat="1">
      <c r="A1217" s="13" t="s">
        <v>35</v>
      </c>
      <c r="B1217" s="179">
        <v>2020</v>
      </c>
      <c r="C1217" s="179">
        <v>11</v>
      </c>
      <c r="D1217" s="39" t="str">
        <f t="shared" si="229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17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18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31"/>
        <v>1.13</v>
      </c>
      <c r="Z1217" s="18">
        <f t="shared" si="230"/>
        <v>712800</v>
      </c>
      <c r="AA1217" s="13">
        <v>1.155</v>
      </c>
      <c r="AB1217" s="21">
        <f t="shared" si="226"/>
        <v>728569.91150442488</v>
      </c>
      <c r="AC1217" s="185">
        <f t="shared" si="219"/>
        <v>77082.696637168163</v>
      </c>
      <c r="AD1217" s="141">
        <v>0.10580000000000001</v>
      </c>
      <c r="AE1217" s="186">
        <f t="shared" si="220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21"/>
        <v>44078731.611185834</v>
      </c>
      <c r="AJ1217" s="19">
        <f t="shared" si="222"/>
        <v>5508173.2163771475</v>
      </c>
      <c r="AK1217" s="20">
        <f t="shared" si="223"/>
        <v>0.12496215328889686</v>
      </c>
      <c r="AL1217" s="17"/>
      <c r="AM1217" s="17"/>
      <c r="AN1217" s="17"/>
      <c r="AO1217" s="17"/>
      <c r="AP1217" s="28" t="str">
        <f t="shared" si="224"/>
        <v>202011</v>
      </c>
      <c r="AQ1217" s="28" t="str">
        <f t="shared" si="225"/>
        <v>202011RMB</v>
      </c>
    </row>
    <row r="1218" spans="1:43" s="12" customFormat="1">
      <c r="A1218" s="13" t="s">
        <v>35</v>
      </c>
      <c r="B1218" s="179">
        <v>2020</v>
      </c>
      <c r="C1218" s="179">
        <v>11</v>
      </c>
      <c r="D1218" s="39" t="str">
        <f t="shared" si="229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33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31"/>
        <v>1.13</v>
      </c>
      <c r="Z1218" s="18">
        <f t="shared" si="230"/>
        <v>526000</v>
      </c>
      <c r="AA1218" s="13">
        <v>1.155</v>
      </c>
      <c r="AB1218" s="21">
        <f t="shared" si="226"/>
        <v>537637.16814159299</v>
      </c>
      <c r="AC1218" s="185">
        <f t="shared" ref="AC1218:AC1281" si="234">IF(R1218&lt;&gt;"",AB1218*AD1218,"")</f>
        <v>62580.966371681425</v>
      </c>
      <c r="AD1218" s="141">
        <v>0.1164</v>
      </c>
      <c r="AE1218" s="186">
        <f t="shared" ref="AE1218:AE1281" si="235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36">IF(P1218="C66 SERVICE","",SUMIFS(AB:AB,F:F,F1218,G:G,G1218,E:E,E1218))</f>
        <v>44078731.611185834</v>
      </c>
      <c r="AJ1218" s="19">
        <f t="shared" ref="AJ1218:AJ1281" si="237">IF(P1218="C66 SERVICE","",SUMIFS(AC:AC,F:F,F1218,G:G,G1218,E:E,E1218))</f>
        <v>5508173.2163771475</v>
      </c>
      <c r="AK1218" s="20">
        <f t="shared" ref="AK1218:AK1281" si="238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39">IF(F1218="","",F1218&amp;G1218)</f>
        <v>202011</v>
      </c>
      <c r="AQ1218" s="28" t="str">
        <f t="shared" ref="AQ1218:AQ1281" si="240">IF(W1218="","",F1218&amp;G1218&amp;W1218)</f>
        <v>202011RMB</v>
      </c>
    </row>
    <row r="1219" spans="1:43" s="12" customFormat="1">
      <c r="A1219" s="13" t="s">
        <v>35</v>
      </c>
      <c r="B1219" s="179">
        <v>2020</v>
      </c>
      <c r="C1219" s="179">
        <v>11</v>
      </c>
      <c r="D1219" s="39" t="str">
        <f t="shared" si="229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32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33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31"/>
        <v>1.13</v>
      </c>
      <c r="Z1219" s="18">
        <f t="shared" si="230"/>
        <v>540000</v>
      </c>
      <c r="AA1219" s="13">
        <v>1.155</v>
      </c>
      <c r="AB1219" s="21">
        <f t="shared" si="226"/>
        <v>551946.90265486739</v>
      </c>
      <c r="AC1219" s="185">
        <f t="shared" si="234"/>
        <v>67723.884955752234</v>
      </c>
      <c r="AD1219" s="141">
        <v>0.1227</v>
      </c>
      <c r="AE1219" s="186">
        <f t="shared" si="235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36"/>
        <v>44078731.611185834</v>
      </c>
      <c r="AJ1219" s="19">
        <f t="shared" si="237"/>
        <v>5508173.2163771475</v>
      </c>
      <c r="AK1219" s="20">
        <f t="shared" si="238"/>
        <v>0.12496215328889686</v>
      </c>
      <c r="AL1219" s="17"/>
      <c r="AM1219" s="17"/>
      <c r="AN1219" s="17"/>
      <c r="AO1219" s="17"/>
      <c r="AP1219" s="28" t="str">
        <f t="shared" si="239"/>
        <v>202011</v>
      </c>
      <c r="AQ1219" s="28" t="str">
        <f t="shared" si="240"/>
        <v>202011RMB</v>
      </c>
    </row>
    <row r="1220" spans="1:43" s="12" customFormat="1" ht="26.4">
      <c r="A1220" s="13" t="s">
        <v>35</v>
      </c>
      <c r="B1220" s="179">
        <v>2020</v>
      </c>
      <c r="C1220" s="179">
        <v>11</v>
      </c>
      <c r="D1220" s="39" t="str">
        <f t="shared" si="229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32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33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31"/>
        <v>1.13</v>
      </c>
      <c r="Z1220" s="18">
        <f t="shared" si="230"/>
        <v>15300</v>
      </c>
      <c r="AA1220" s="13">
        <v>1.155</v>
      </c>
      <c r="AB1220" s="21">
        <f t="shared" si="226"/>
        <v>15638.495575221241</v>
      </c>
      <c r="AC1220" s="185">
        <f t="shared" si="234"/>
        <v>2137.7823451327436</v>
      </c>
      <c r="AD1220" s="141">
        <v>0.13669999999999999</v>
      </c>
      <c r="AE1220" s="186">
        <f t="shared" si="235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36"/>
        <v>44078731.611185834</v>
      </c>
      <c r="AJ1220" s="19">
        <f t="shared" si="237"/>
        <v>5508173.2163771475</v>
      </c>
      <c r="AK1220" s="20">
        <f t="shared" si="238"/>
        <v>0.12496215328889686</v>
      </c>
      <c r="AL1220" s="17"/>
      <c r="AM1220" s="17"/>
      <c r="AN1220" s="17"/>
      <c r="AO1220" s="17"/>
      <c r="AP1220" s="28" t="str">
        <f t="shared" si="239"/>
        <v>202011</v>
      </c>
      <c r="AQ1220" s="28" t="str">
        <f t="shared" si="240"/>
        <v>202011RMB</v>
      </c>
    </row>
    <row r="1221" spans="1:43" s="12" customFormat="1">
      <c r="A1221" s="13" t="s">
        <v>35</v>
      </c>
      <c r="B1221" s="179">
        <v>2020</v>
      </c>
      <c r="C1221" s="179">
        <v>11</v>
      </c>
      <c r="D1221" s="39" t="str">
        <f t="shared" si="229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32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33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31"/>
        <v>1</v>
      </c>
      <c r="Z1221" s="18">
        <f t="shared" si="230"/>
        <v>12310000</v>
      </c>
      <c r="AA1221" s="13">
        <v>7.6100000000000001E-2</v>
      </c>
      <c r="AB1221" s="21">
        <f t="shared" si="226"/>
        <v>936791</v>
      </c>
      <c r="AC1221" s="185">
        <f t="shared" si="234"/>
        <v>101454.4653</v>
      </c>
      <c r="AD1221" s="141">
        <v>0.10829999999999999</v>
      </c>
      <c r="AE1221" s="186">
        <f t="shared" si="235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36"/>
        <v>48763143.537654869</v>
      </c>
      <c r="AJ1221" s="19">
        <f t="shared" si="237"/>
        <v>5924029.970215477</v>
      </c>
      <c r="AK1221" s="20">
        <f t="shared" si="238"/>
        <v>0.12148580957749257</v>
      </c>
      <c r="AL1221" s="17"/>
      <c r="AM1221" s="17"/>
      <c r="AN1221" s="17"/>
      <c r="AO1221" s="17" t="s">
        <v>1354</v>
      </c>
      <c r="AP1221" s="28" t="str">
        <f t="shared" si="239"/>
        <v>202012</v>
      </c>
      <c r="AQ1221" s="28" t="str">
        <f t="shared" si="240"/>
        <v>202012JPY</v>
      </c>
    </row>
    <row r="1222" spans="1:43" s="12" customFormat="1">
      <c r="A1222" s="13" t="s">
        <v>35</v>
      </c>
      <c r="B1222" s="179">
        <v>2020</v>
      </c>
      <c r="C1222" s="179">
        <v>11</v>
      </c>
      <c r="D1222" s="39" t="str">
        <f t="shared" si="229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32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33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31"/>
        <v>1.13</v>
      </c>
      <c r="Z1222" s="18">
        <f t="shared" si="230"/>
        <v>500000</v>
      </c>
      <c r="AA1222" s="13">
        <v>1.175</v>
      </c>
      <c r="AB1222" s="21">
        <f t="shared" si="226"/>
        <v>519911.50442477886</v>
      </c>
      <c r="AC1222" s="185">
        <f t="shared" si="234"/>
        <v>83549.778761061971</v>
      </c>
      <c r="AD1222" s="141">
        <v>0.16070000000000001</v>
      </c>
      <c r="AE1222" s="186">
        <f t="shared" si="235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36"/>
        <v>48763143.537654869</v>
      </c>
      <c r="AJ1222" s="19">
        <f t="shared" si="237"/>
        <v>5924029.970215477</v>
      </c>
      <c r="AK1222" s="20">
        <f t="shared" si="238"/>
        <v>0.12148580957749257</v>
      </c>
      <c r="AL1222" s="17"/>
      <c r="AM1222" s="17"/>
      <c r="AN1222" s="17"/>
      <c r="AO1222" s="17"/>
      <c r="AP1222" s="28" t="str">
        <f t="shared" si="239"/>
        <v>202012</v>
      </c>
      <c r="AQ1222" s="28" t="str">
        <f t="shared" si="240"/>
        <v>202012RMB</v>
      </c>
    </row>
    <row r="1223" spans="1:43" s="12" customFormat="1">
      <c r="A1223" s="13" t="s">
        <v>35</v>
      </c>
      <c r="B1223" s="179">
        <v>2020</v>
      </c>
      <c r="C1223" s="179">
        <v>11</v>
      </c>
      <c r="D1223" s="39" t="str">
        <f t="shared" si="229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32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33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31"/>
        <v>1.13</v>
      </c>
      <c r="Z1223" s="18">
        <f t="shared" si="230"/>
        <v>500000</v>
      </c>
      <c r="AA1223" s="13">
        <v>1.175</v>
      </c>
      <c r="AB1223" s="21">
        <f t="shared" si="226"/>
        <v>519911.50442477886</v>
      </c>
      <c r="AC1223" s="185">
        <f t="shared" si="234"/>
        <v>61557.522123893817</v>
      </c>
      <c r="AD1223" s="141">
        <v>0.11840000000000001</v>
      </c>
      <c r="AE1223" s="186">
        <f t="shared" si="235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36"/>
        <v>48763143.537654869</v>
      </c>
      <c r="AJ1223" s="19">
        <f t="shared" si="237"/>
        <v>5924029.970215477</v>
      </c>
      <c r="AK1223" s="20">
        <f t="shared" si="238"/>
        <v>0.12148580957749257</v>
      </c>
      <c r="AL1223" s="17"/>
      <c r="AM1223" s="17"/>
      <c r="AN1223" s="17"/>
      <c r="AO1223" s="17"/>
      <c r="AP1223" s="28" t="str">
        <f t="shared" si="239"/>
        <v>202012</v>
      </c>
      <c r="AQ1223" s="28" t="str">
        <f t="shared" si="240"/>
        <v>202012RMB</v>
      </c>
    </row>
    <row r="1224" spans="1:43" s="12" customFormat="1">
      <c r="A1224" s="13" t="s">
        <v>35</v>
      </c>
      <c r="B1224" s="179">
        <v>2020</v>
      </c>
      <c r="C1224" s="179">
        <v>11</v>
      </c>
      <c r="D1224" s="39" t="str">
        <f t="shared" si="229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32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33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31"/>
        <v>1.13</v>
      </c>
      <c r="Z1224" s="18">
        <f t="shared" si="230"/>
        <v>500000</v>
      </c>
      <c r="AA1224" s="13">
        <v>1.175</v>
      </c>
      <c r="AB1224" s="21">
        <f t="shared" si="226"/>
        <v>519911.50442477886</v>
      </c>
      <c r="AC1224" s="185">
        <f t="shared" si="234"/>
        <v>61557.522123893817</v>
      </c>
      <c r="AD1224" s="141">
        <v>0.11840000000000001</v>
      </c>
      <c r="AE1224" s="186">
        <f t="shared" si="235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36"/>
        <v>48763143.537654869</v>
      </c>
      <c r="AJ1224" s="19">
        <f t="shared" si="237"/>
        <v>5924029.970215477</v>
      </c>
      <c r="AK1224" s="20">
        <f t="shared" si="238"/>
        <v>0.12148580957749257</v>
      </c>
      <c r="AL1224" s="17"/>
      <c r="AM1224" s="17"/>
      <c r="AN1224" s="17"/>
      <c r="AO1224" s="17"/>
      <c r="AP1224" s="28" t="str">
        <f t="shared" si="239"/>
        <v>202012</v>
      </c>
      <c r="AQ1224" s="28" t="str">
        <f t="shared" si="240"/>
        <v>202012RMB</v>
      </c>
    </row>
    <row r="1225" spans="1:43" s="12" customFormat="1">
      <c r="A1225" s="13" t="s">
        <v>35</v>
      </c>
      <c r="B1225" s="179">
        <v>2020</v>
      </c>
      <c r="C1225" s="179">
        <v>9</v>
      </c>
      <c r="D1225" s="39" t="str">
        <f t="shared" si="229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32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33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30"/>
        <v>7448000</v>
      </c>
      <c r="AA1225" s="13">
        <v>7.6100000000000001E-2</v>
      </c>
      <c r="AB1225" s="21">
        <f t="shared" si="226"/>
        <v>566792.80000000005</v>
      </c>
      <c r="AC1225" s="185">
        <f t="shared" si="234"/>
        <v>68185.173840000003</v>
      </c>
      <c r="AD1225" s="141">
        <v>0.1203</v>
      </c>
      <c r="AE1225" s="186">
        <f t="shared" si="235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36"/>
        <v>44078731.611185834</v>
      </c>
      <c r="AJ1225" s="19">
        <f t="shared" si="237"/>
        <v>5508173.2163771475</v>
      </c>
      <c r="AK1225" s="20">
        <f t="shared" si="238"/>
        <v>0.12496215328889686</v>
      </c>
      <c r="AL1225" s="17"/>
      <c r="AM1225" s="17"/>
      <c r="AN1225" s="17"/>
      <c r="AO1225" s="17"/>
      <c r="AP1225" s="28" t="str">
        <f t="shared" si="239"/>
        <v>202011</v>
      </c>
      <c r="AQ1225" s="28" t="str">
        <f t="shared" si="240"/>
        <v>202011JPY</v>
      </c>
    </row>
    <row r="1226" spans="1:43" s="12" customFormat="1">
      <c r="A1226" s="13" t="s">
        <v>35</v>
      </c>
      <c r="B1226" s="179">
        <v>2020</v>
      </c>
      <c r="C1226" s="179">
        <v>9</v>
      </c>
      <c r="D1226" s="39" t="str">
        <f t="shared" si="229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32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33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30"/>
        <v>7448000</v>
      </c>
      <c r="AA1226" s="13">
        <v>7.6100000000000001E-2</v>
      </c>
      <c r="AB1226" s="21">
        <f t="shared" ref="AB1226:AB1289" si="241">IF(AND(R1226&lt;&gt;"C66",R1226&lt;&gt;""),Z1226/Y1226*AA1226,"")</f>
        <v>566792.80000000005</v>
      </c>
      <c r="AC1226" s="185">
        <f t="shared" si="234"/>
        <v>68185.173840000003</v>
      </c>
      <c r="AD1226" s="141">
        <v>0.1203</v>
      </c>
      <c r="AE1226" s="186">
        <f t="shared" si="235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36"/>
        <v>44078731.611185834</v>
      </c>
      <c r="AJ1226" s="19">
        <f t="shared" si="237"/>
        <v>5508173.2163771475</v>
      </c>
      <c r="AK1226" s="20">
        <f t="shared" si="238"/>
        <v>0.12496215328889686</v>
      </c>
      <c r="AL1226" s="17"/>
      <c r="AM1226" s="17"/>
      <c r="AN1226" s="17"/>
      <c r="AO1226" s="17"/>
      <c r="AP1226" s="28" t="str">
        <f t="shared" si="239"/>
        <v>202011</v>
      </c>
      <c r="AQ1226" s="28" t="str">
        <f t="shared" si="240"/>
        <v>202011JPY</v>
      </c>
    </row>
    <row r="1227" spans="1:43" s="12" customFormat="1">
      <c r="A1227" s="13" t="s">
        <v>35</v>
      </c>
      <c r="B1227" s="179">
        <v>2020</v>
      </c>
      <c r="C1227" s="179">
        <v>11</v>
      </c>
      <c r="D1227" s="39" t="str">
        <f t="shared" si="229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32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33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30"/>
        <v>530000</v>
      </c>
      <c r="AA1227" s="13">
        <v>1.175</v>
      </c>
      <c r="AB1227" s="21">
        <f t="shared" si="241"/>
        <v>551106.19469026558</v>
      </c>
      <c r="AC1227" s="185">
        <f t="shared" si="234"/>
        <v>105536.83628318585</v>
      </c>
      <c r="AD1227" s="141">
        <v>0.1915</v>
      </c>
      <c r="AE1227" s="186">
        <f t="shared" si="235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36"/>
        <v>48763143.537654869</v>
      </c>
      <c r="AJ1227" s="19">
        <f t="shared" si="237"/>
        <v>5924029.970215477</v>
      </c>
      <c r="AK1227" s="20">
        <f t="shared" si="238"/>
        <v>0.12148580957749257</v>
      </c>
      <c r="AL1227" s="17"/>
      <c r="AM1227" s="17"/>
      <c r="AN1227" s="17"/>
      <c r="AO1227" s="17"/>
      <c r="AP1227" s="28" t="str">
        <f t="shared" si="239"/>
        <v>202012</v>
      </c>
      <c r="AQ1227" s="28" t="str">
        <f t="shared" si="240"/>
        <v>202012RMB</v>
      </c>
    </row>
    <row r="1228" spans="1:43" s="12" customFormat="1" ht="26.4">
      <c r="A1228" s="13" t="s">
        <v>35</v>
      </c>
      <c r="B1228" s="179">
        <v>2020</v>
      </c>
      <c r="C1228" s="179">
        <v>11</v>
      </c>
      <c r="D1228" s="39" t="str">
        <f t="shared" si="229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32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33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30"/>
        <v>122999.99799999999</v>
      </c>
      <c r="AA1228" s="13">
        <v>1.175</v>
      </c>
      <c r="AB1228" s="21">
        <f t="shared" si="241"/>
        <v>127898.22800884958</v>
      </c>
      <c r="AC1228" s="185">
        <f t="shared" si="234"/>
        <v>17816.223161632748</v>
      </c>
      <c r="AD1228" s="141">
        <v>0.13930000000000001</v>
      </c>
      <c r="AE1228" s="186">
        <f t="shared" si="235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36"/>
        <v>48763143.537654869</v>
      </c>
      <c r="AJ1228" s="19">
        <f t="shared" si="237"/>
        <v>5924029.970215477</v>
      </c>
      <c r="AK1228" s="20">
        <f t="shared" si="238"/>
        <v>0.12148580957749257</v>
      </c>
      <c r="AL1228" s="17"/>
      <c r="AM1228" s="17"/>
      <c r="AN1228" s="17"/>
      <c r="AO1228" s="17"/>
      <c r="AP1228" s="28" t="str">
        <f t="shared" si="239"/>
        <v>202012</v>
      </c>
      <c r="AQ1228" s="28" t="str">
        <f t="shared" si="240"/>
        <v>202012RMB</v>
      </c>
    </row>
    <row r="1229" spans="1:43" s="12" customFormat="1">
      <c r="A1229" s="13" t="s">
        <v>35</v>
      </c>
      <c r="B1229" s="179">
        <v>2020</v>
      </c>
      <c r="C1229" s="179">
        <v>12</v>
      </c>
      <c r="D1229" s="39" t="str">
        <f t="shared" si="229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32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33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30"/>
        <v>765000</v>
      </c>
      <c r="AA1229" s="13">
        <v>1.175</v>
      </c>
      <c r="AB1229" s="21">
        <f t="shared" si="241"/>
        <v>795464.60176991159</v>
      </c>
      <c r="AC1229" s="185">
        <f t="shared" si="234"/>
        <v>89728.407079646029</v>
      </c>
      <c r="AD1229" s="141">
        <v>0.1128</v>
      </c>
      <c r="AE1229" s="186">
        <f t="shared" si="235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36"/>
        <v>48763143.537654869</v>
      </c>
      <c r="AJ1229" s="19">
        <f t="shared" si="237"/>
        <v>5924029.970215477</v>
      </c>
      <c r="AK1229" s="20">
        <f t="shared" si="238"/>
        <v>0.12148580957749257</v>
      </c>
      <c r="AL1229" s="17"/>
      <c r="AM1229" s="17"/>
      <c r="AN1229" s="17"/>
      <c r="AO1229" s="17"/>
      <c r="AP1229" s="28" t="str">
        <f t="shared" si="239"/>
        <v>202012</v>
      </c>
      <c r="AQ1229" s="28" t="str">
        <f t="shared" si="240"/>
        <v>202012RMB</v>
      </c>
    </row>
    <row r="1230" spans="1:43" s="12" customFormat="1">
      <c r="A1230" s="13" t="s">
        <v>35</v>
      </c>
      <c r="B1230" s="179">
        <v>2020</v>
      </c>
      <c r="C1230" s="179">
        <v>12</v>
      </c>
      <c r="D1230" s="39" t="str">
        <f t="shared" si="229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32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33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30"/>
        <v>11338000</v>
      </c>
      <c r="AA1230" s="13">
        <v>7.6100000000000001E-2</v>
      </c>
      <c r="AB1230" s="21">
        <f t="shared" si="241"/>
        <v>862821.8</v>
      </c>
      <c r="AC1230" s="185">
        <f t="shared" si="234"/>
        <v>126403.3937</v>
      </c>
      <c r="AD1230" s="141">
        <v>0.14649999999999999</v>
      </c>
      <c r="AE1230" s="186">
        <f t="shared" si="235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36"/>
        <v>48763143.537654869</v>
      </c>
      <c r="AJ1230" s="19">
        <f t="shared" si="237"/>
        <v>5924029.970215477</v>
      </c>
      <c r="AK1230" s="20">
        <f t="shared" si="238"/>
        <v>0.12148580957749257</v>
      </c>
      <c r="AL1230" s="17"/>
      <c r="AM1230" s="17"/>
      <c r="AN1230" s="17"/>
      <c r="AO1230" s="17"/>
      <c r="AP1230" s="28" t="str">
        <f t="shared" si="239"/>
        <v>202012</v>
      </c>
      <c r="AQ1230" s="28" t="str">
        <f t="shared" si="240"/>
        <v>202012JPY</v>
      </c>
    </row>
    <row r="1231" spans="1:43" s="12" customFormat="1" ht="26.4">
      <c r="A1231" s="13" t="s">
        <v>35</v>
      </c>
      <c r="B1231" s="179">
        <v>2020</v>
      </c>
      <c r="C1231" s="179">
        <v>9</v>
      </c>
      <c r="D1231" s="39" t="str">
        <f t="shared" si="229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32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33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30"/>
        <v>227148.02799999999</v>
      </c>
      <c r="AA1231" s="13">
        <v>1.175</v>
      </c>
      <c r="AB1231" s="21">
        <f t="shared" si="241"/>
        <v>236193.74592920355</v>
      </c>
      <c r="AC1231" s="185">
        <f t="shared" si="234"/>
        <v>27067.803283486726</v>
      </c>
      <c r="AD1231" s="141">
        <v>0.11459999999999999</v>
      </c>
      <c r="AE1231" s="186">
        <f t="shared" si="235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36"/>
        <v>48763143.537654869</v>
      </c>
      <c r="AJ1231" s="19">
        <f t="shared" si="237"/>
        <v>5924029.970215477</v>
      </c>
      <c r="AK1231" s="20">
        <f t="shared" si="238"/>
        <v>0.12148580957749257</v>
      </c>
      <c r="AL1231" s="17"/>
      <c r="AM1231" s="17"/>
      <c r="AN1231" s="17"/>
      <c r="AO1231" s="17"/>
      <c r="AP1231" s="28" t="str">
        <f t="shared" si="239"/>
        <v>202012</v>
      </c>
      <c r="AQ1231" s="28" t="str">
        <f t="shared" si="240"/>
        <v>202012RMB</v>
      </c>
    </row>
    <row r="1232" spans="1:43" s="12" customFormat="1">
      <c r="A1232" s="13" t="s">
        <v>35</v>
      </c>
      <c r="B1232" s="179">
        <v>2020</v>
      </c>
      <c r="C1232" s="179">
        <v>9</v>
      </c>
      <c r="D1232" s="39" t="str">
        <f t="shared" si="229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32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33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30"/>
        <v>1225156</v>
      </c>
      <c r="AA1232" s="13">
        <v>1.175</v>
      </c>
      <c r="AB1232" s="21">
        <f t="shared" si="241"/>
        <v>1273945.3982300886</v>
      </c>
      <c r="AC1232" s="185">
        <f t="shared" si="234"/>
        <v>147268.08803539825</v>
      </c>
      <c r="AD1232" s="141">
        <v>0.11559999999999999</v>
      </c>
      <c r="AE1232" s="186">
        <f t="shared" si="235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36"/>
        <v>48763143.537654869</v>
      </c>
      <c r="AJ1232" s="19">
        <f t="shared" si="237"/>
        <v>5924029.970215477</v>
      </c>
      <c r="AK1232" s="20">
        <f t="shared" si="238"/>
        <v>0.12148580957749257</v>
      </c>
      <c r="AL1232" s="17"/>
      <c r="AM1232" s="17"/>
      <c r="AN1232" s="17"/>
      <c r="AO1232" s="17"/>
      <c r="AP1232" s="28" t="str">
        <f t="shared" si="239"/>
        <v>202012</v>
      </c>
      <c r="AQ1232" s="28" t="str">
        <f t="shared" si="240"/>
        <v>202012RMB</v>
      </c>
    </row>
    <row r="1233" spans="1:43" s="12" customFormat="1">
      <c r="A1233" s="13" t="s">
        <v>35</v>
      </c>
      <c r="B1233" s="179">
        <v>2020</v>
      </c>
      <c r="C1233" s="179">
        <v>7</v>
      </c>
      <c r="D1233" s="39" t="str">
        <f t="shared" si="229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32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33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30"/>
        <v>6400000</v>
      </c>
      <c r="AA1233" s="13">
        <v>7.4499999999999997E-2</v>
      </c>
      <c r="AB1233" s="21">
        <f t="shared" si="241"/>
        <v>476800</v>
      </c>
      <c r="AC1233" s="185">
        <f t="shared" si="234"/>
        <v>63462.080000000002</v>
      </c>
      <c r="AD1233" s="141">
        <v>0.1331</v>
      </c>
      <c r="AE1233" s="186">
        <f t="shared" si="235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36"/>
        <v>57778307.282035396</v>
      </c>
      <c r="AJ1233" s="19">
        <f t="shared" si="237"/>
        <v>7259860.7225420559</v>
      </c>
      <c r="AK1233" s="20">
        <f t="shared" si="238"/>
        <v>0.12565028406083667</v>
      </c>
      <c r="AL1233" s="17"/>
      <c r="AM1233" s="17"/>
      <c r="AN1233" s="17"/>
      <c r="AO1233" s="17"/>
      <c r="AP1233" s="28" t="str">
        <f t="shared" si="239"/>
        <v>20213</v>
      </c>
      <c r="AQ1233" s="28" t="str">
        <f t="shared" si="240"/>
        <v>20213JPY</v>
      </c>
    </row>
    <row r="1234" spans="1:43" s="12" customFormat="1">
      <c r="A1234" s="13" t="s">
        <v>35</v>
      </c>
      <c r="B1234" s="179">
        <v>2020</v>
      </c>
      <c r="C1234" s="179">
        <v>8</v>
      </c>
      <c r="D1234" s="39" t="str">
        <f t="shared" si="229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32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33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30"/>
        <v>770000</v>
      </c>
      <c r="AA1234" s="13">
        <v>1.1850000000000001</v>
      </c>
      <c r="AB1234" s="21">
        <f t="shared" si="241"/>
        <v>807477.8761061948</v>
      </c>
      <c r="AC1234" s="185">
        <f t="shared" si="234"/>
        <v>130084.68584070797</v>
      </c>
      <c r="AD1234" s="141">
        <v>0.16109999999999999</v>
      </c>
      <c r="AE1234" s="186">
        <f t="shared" si="235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36"/>
        <v>45803245.025628328</v>
      </c>
      <c r="AJ1234" s="19">
        <f t="shared" si="237"/>
        <v>5664636.2584379371</v>
      </c>
      <c r="AK1234" s="20">
        <f t="shared" si="238"/>
        <v>0.12367325186825515</v>
      </c>
      <c r="AL1234" s="17"/>
      <c r="AM1234" s="17"/>
      <c r="AN1234" s="17"/>
      <c r="AO1234" s="17"/>
      <c r="AP1234" s="28" t="str">
        <f t="shared" si="239"/>
        <v>20211</v>
      </c>
      <c r="AQ1234" s="28" t="str">
        <f t="shared" si="240"/>
        <v>20211RMB</v>
      </c>
    </row>
    <row r="1235" spans="1:43" s="12" customFormat="1">
      <c r="A1235" s="13" t="s">
        <v>35</v>
      </c>
      <c r="B1235" s="179">
        <v>2020</v>
      </c>
      <c r="C1235" s="179">
        <v>8</v>
      </c>
      <c r="D1235" s="39" t="str">
        <f t="shared" si="229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32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33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30"/>
        <v>1000000</v>
      </c>
      <c r="AA1235" s="13">
        <v>1.1850000000000001</v>
      </c>
      <c r="AB1235" s="21">
        <f t="shared" si="241"/>
        <v>1048672.5663716816</v>
      </c>
      <c r="AC1235" s="185">
        <f t="shared" si="234"/>
        <v>168941.1504424779</v>
      </c>
      <c r="AD1235" s="141">
        <v>0.16109999999999999</v>
      </c>
      <c r="AE1235" s="186">
        <f t="shared" si="235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36"/>
        <v>45803245.025628328</v>
      </c>
      <c r="AJ1235" s="19">
        <f t="shared" si="237"/>
        <v>5664636.2584379371</v>
      </c>
      <c r="AK1235" s="20">
        <f t="shared" si="238"/>
        <v>0.12367325186825515</v>
      </c>
      <c r="AL1235" s="17"/>
      <c r="AM1235" s="17"/>
      <c r="AN1235" s="17"/>
      <c r="AO1235" s="17"/>
      <c r="AP1235" s="28" t="str">
        <f t="shared" si="239"/>
        <v>20211</v>
      </c>
      <c r="AQ1235" s="28" t="str">
        <f t="shared" si="240"/>
        <v>20211RMB</v>
      </c>
    </row>
    <row r="1236" spans="1:43" s="12" customFormat="1">
      <c r="A1236" s="13" t="s">
        <v>35</v>
      </c>
      <c r="B1236" s="179">
        <v>2020</v>
      </c>
      <c r="C1236" s="179">
        <v>9</v>
      </c>
      <c r="D1236" s="39" t="str">
        <f t="shared" si="229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32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33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242">IF(W1236="RMB","1.13", "1")</f>
        <v>1</v>
      </c>
      <c r="Z1236" s="18">
        <f t="shared" si="230"/>
        <v>12704790</v>
      </c>
      <c r="AA1236" s="13">
        <v>7.5700000000000003E-2</v>
      </c>
      <c r="AB1236" s="21">
        <f t="shared" si="241"/>
        <v>961752.603</v>
      </c>
      <c r="AC1236" s="185">
        <f t="shared" si="234"/>
        <v>115891.1886615</v>
      </c>
      <c r="AD1236" s="141">
        <v>0.1205</v>
      </c>
      <c r="AE1236" s="186">
        <f t="shared" si="235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36"/>
        <v>31097187.029487614</v>
      </c>
      <c r="AJ1236" s="19">
        <f t="shared" si="237"/>
        <v>3892353.6644401974</v>
      </c>
      <c r="AK1236" s="20">
        <f t="shared" si="238"/>
        <v>0.12516738767237404</v>
      </c>
      <c r="AL1236" s="17"/>
      <c r="AM1236" s="17"/>
      <c r="AN1236" s="17"/>
      <c r="AO1236" s="17"/>
      <c r="AP1236" s="28" t="str">
        <f t="shared" si="239"/>
        <v>20212</v>
      </c>
      <c r="AQ1236" s="28" t="str">
        <f t="shared" si="240"/>
        <v>20212JPY</v>
      </c>
    </row>
    <row r="1237" spans="1:43" s="12" customFormat="1">
      <c r="A1237" s="13" t="s">
        <v>35</v>
      </c>
      <c r="B1237" s="179">
        <v>2020</v>
      </c>
      <c r="C1237" s="179">
        <v>9</v>
      </c>
      <c r="D1237" s="39" t="str">
        <f t="shared" si="229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32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33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242"/>
        <v>1</v>
      </c>
      <c r="Z1237" s="18">
        <f t="shared" si="230"/>
        <v>12704790</v>
      </c>
      <c r="AA1237" s="13">
        <v>7.5700000000000003E-2</v>
      </c>
      <c r="AB1237" s="21">
        <f t="shared" si="241"/>
        <v>961752.603</v>
      </c>
      <c r="AC1237" s="185">
        <f t="shared" si="234"/>
        <v>115891.1886615</v>
      </c>
      <c r="AD1237" s="141">
        <v>0.1205</v>
      </c>
      <c r="AE1237" s="186">
        <f t="shared" si="235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36"/>
        <v>31097187.029487614</v>
      </c>
      <c r="AJ1237" s="19">
        <f t="shared" si="237"/>
        <v>3892353.6644401974</v>
      </c>
      <c r="AK1237" s="20">
        <f t="shared" si="238"/>
        <v>0.12516738767237404</v>
      </c>
      <c r="AL1237" s="17"/>
      <c r="AM1237" s="17"/>
      <c r="AN1237" s="17"/>
      <c r="AO1237" s="17"/>
      <c r="AP1237" s="28" t="str">
        <f t="shared" si="239"/>
        <v>20212</v>
      </c>
      <c r="AQ1237" s="28" t="str">
        <f t="shared" si="240"/>
        <v>20212JPY</v>
      </c>
    </row>
    <row r="1238" spans="1:43" s="12" customFormat="1">
      <c r="A1238" s="13" t="s">
        <v>35</v>
      </c>
      <c r="B1238" s="179">
        <v>2020</v>
      </c>
      <c r="C1238" s="179">
        <v>9</v>
      </c>
      <c r="D1238" s="39" t="str">
        <f t="shared" si="229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32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33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242"/>
        <v>1</v>
      </c>
      <c r="Z1238" s="18">
        <f t="shared" si="230"/>
        <v>7485110</v>
      </c>
      <c r="AA1238" s="13">
        <v>7.4499999999999997E-2</v>
      </c>
      <c r="AB1238" s="21">
        <f t="shared" si="241"/>
        <v>557640.69499999995</v>
      </c>
      <c r="AC1238" s="185">
        <f t="shared" si="234"/>
        <v>68924.389901999995</v>
      </c>
      <c r="AD1238" s="141">
        <v>0.1236</v>
      </c>
      <c r="AE1238" s="186">
        <f t="shared" si="235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36"/>
        <v>57778307.282035396</v>
      </c>
      <c r="AJ1238" s="19">
        <f t="shared" si="237"/>
        <v>7259860.7225420559</v>
      </c>
      <c r="AK1238" s="20">
        <f t="shared" si="238"/>
        <v>0.12565028406083667</v>
      </c>
      <c r="AL1238" s="17"/>
      <c r="AM1238" s="17"/>
      <c r="AN1238" s="17"/>
      <c r="AO1238" s="17"/>
      <c r="AP1238" s="28" t="str">
        <f t="shared" si="239"/>
        <v>20213</v>
      </c>
      <c r="AQ1238" s="28" t="str">
        <f t="shared" si="240"/>
        <v>20213JPY</v>
      </c>
    </row>
    <row r="1239" spans="1:43" s="12" customFormat="1">
      <c r="A1239" s="13" t="s">
        <v>35</v>
      </c>
      <c r="B1239" s="179">
        <v>2020</v>
      </c>
      <c r="C1239" s="179">
        <v>9</v>
      </c>
      <c r="D1239" s="39" t="str">
        <f t="shared" si="229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32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33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242"/>
        <v>1</v>
      </c>
      <c r="Z1239" s="18">
        <f t="shared" si="230"/>
        <v>7485110</v>
      </c>
      <c r="AA1239" s="13">
        <v>7.4499999999999997E-2</v>
      </c>
      <c r="AB1239" s="21">
        <f t="shared" si="241"/>
        <v>557640.69499999995</v>
      </c>
      <c r="AC1239" s="185">
        <f t="shared" si="234"/>
        <v>68924.389901999995</v>
      </c>
      <c r="AD1239" s="141">
        <v>0.1236</v>
      </c>
      <c r="AE1239" s="186">
        <f t="shared" si="235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36"/>
        <v>57778307.282035396</v>
      </c>
      <c r="AJ1239" s="19">
        <f t="shared" si="237"/>
        <v>7259860.7225420559</v>
      </c>
      <c r="AK1239" s="20">
        <f t="shared" si="238"/>
        <v>0.12565028406083667</v>
      </c>
      <c r="AL1239" s="17"/>
      <c r="AM1239" s="17"/>
      <c r="AN1239" s="17"/>
      <c r="AO1239" s="17"/>
      <c r="AP1239" s="28" t="str">
        <f t="shared" si="239"/>
        <v>20213</v>
      </c>
      <c r="AQ1239" s="28" t="str">
        <f t="shared" si="240"/>
        <v>20213JPY</v>
      </c>
    </row>
    <row r="1240" spans="1:43" s="12" customFormat="1">
      <c r="A1240" s="13" t="s">
        <v>35</v>
      </c>
      <c r="B1240" s="179">
        <v>2020</v>
      </c>
      <c r="C1240" s="179">
        <v>10</v>
      </c>
      <c r="D1240" s="39" t="str">
        <f t="shared" si="229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32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33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242"/>
        <v>1</v>
      </c>
      <c r="Z1240" s="18">
        <f t="shared" si="230"/>
        <v>10200000</v>
      </c>
      <c r="AA1240" s="13">
        <v>7.6799999999999993E-2</v>
      </c>
      <c r="AB1240" s="21">
        <f t="shared" si="241"/>
        <v>783359.99999999988</v>
      </c>
      <c r="AC1240" s="185">
        <f t="shared" si="234"/>
        <v>79432.703999999998</v>
      </c>
      <c r="AD1240" s="141">
        <v>0.1014</v>
      </c>
      <c r="AE1240" s="186">
        <f t="shared" si="235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36"/>
        <v>45803245.025628328</v>
      </c>
      <c r="AJ1240" s="19">
        <f t="shared" si="237"/>
        <v>5664636.2584379371</v>
      </c>
      <c r="AK1240" s="20">
        <f t="shared" si="238"/>
        <v>0.12367325186825515</v>
      </c>
      <c r="AL1240" s="17"/>
      <c r="AM1240" s="17"/>
      <c r="AN1240" s="17"/>
      <c r="AO1240" s="17"/>
      <c r="AP1240" s="28" t="str">
        <f t="shared" si="239"/>
        <v>20211</v>
      </c>
      <c r="AQ1240" s="28" t="str">
        <f t="shared" si="240"/>
        <v>20211JPY</v>
      </c>
    </row>
    <row r="1241" spans="1:43" s="12" customFormat="1">
      <c r="A1241" s="13" t="s">
        <v>35</v>
      </c>
      <c r="B1241" s="179">
        <v>2020</v>
      </c>
      <c r="C1241" s="179">
        <v>10</v>
      </c>
      <c r="D1241" s="39" t="str">
        <f t="shared" si="229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32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33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242"/>
        <v>1</v>
      </c>
      <c r="Z1241" s="18">
        <f t="shared" si="230"/>
        <v>10200000</v>
      </c>
      <c r="AA1241" s="13">
        <v>7.6799999999999993E-2</v>
      </c>
      <c r="AB1241" s="21">
        <f t="shared" si="241"/>
        <v>783359.99999999988</v>
      </c>
      <c r="AC1241" s="185">
        <f t="shared" si="234"/>
        <v>79432.703999999998</v>
      </c>
      <c r="AD1241" s="141">
        <v>0.1014</v>
      </c>
      <c r="AE1241" s="186">
        <f t="shared" si="235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36"/>
        <v>45803245.025628328</v>
      </c>
      <c r="AJ1241" s="19">
        <f t="shared" si="237"/>
        <v>5664636.2584379371</v>
      </c>
      <c r="AK1241" s="20">
        <f t="shared" si="238"/>
        <v>0.12367325186825515</v>
      </c>
      <c r="AL1241" s="17"/>
      <c r="AM1241" s="17"/>
      <c r="AN1241" s="17"/>
      <c r="AO1241" s="17"/>
      <c r="AP1241" s="28" t="str">
        <f t="shared" si="239"/>
        <v>20211</v>
      </c>
      <c r="AQ1241" s="28" t="str">
        <f t="shared" si="240"/>
        <v>20211JPY</v>
      </c>
    </row>
    <row r="1242" spans="1:43" s="12" customFormat="1">
      <c r="A1242" s="13" t="s">
        <v>35</v>
      </c>
      <c r="B1242" s="179">
        <v>2020</v>
      </c>
      <c r="C1242" s="179">
        <v>10</v>
      </c>
      <c r="D1242" s="39" t="str">
        <f t="shared" si="229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32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33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242"/>
        <v>1</v>
      </c>
      <c r="Z1242" s="18">
        <f t="shared" si="230"/>
        <v>10200000</v>
      </c>
      <c r="AA1242" s="13">
        <v>7.6799999999999993E-2</v>
      </c>
      <c r="AB1242" s="21">
        <f t="shared" si="241"/>
        <v>783359.99999999988</v>
      </c>
      <c r="AC1242" s="185">
        <f t="shared" si="234"/>
        <v>79432.703999999998</v>
      </c>
      <c r="AD1242" s="141">
        <v>0.1014</v>
      </c>
      <c r="AE1242" s="186">
        <f t="shared" si="235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36"/>
        <v>45803245.025628328</v>
      </c>
      <c r="AJ1242" s="19">
        <f t="shared" si="237"/>
        <v>5664636.2584379371</v>
      </c>
      <c r="AK1242" s="20">
        <f t="shared" si="238"/>
        <v>0.12367325186825515</v>
      </c>
      <c r="AL1242" s="17"/>
      <c r="AM1242" s="17"/>
      <c r="AN1242" s="17"/>
      <c r="AO1242" s="17"/>
      <c r="AP1242" s="28" t="str">
        <f t="shared" si="239"/>
        <v>20211</v>
      </c>
      <c r="AQ1242" s="28" t="str">
        <f t="shared" si="240"/>
        <v>20211JPY</v>
      </c>
    </row>
    <row r="1243" spans="1:43" s="12" customFormat="1">
      <c r="A1243" s="13" t="s">
        <v>35</v>
      </c>
      <c r="B1243" s="179">
        <v>2020</v>
      </c>
      <c r="C1243" s="179">
        <v>10</v>
      </c>
      <c r="D1243" s="39" t="str">
        <f t="shared" si="229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32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33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242"/>
        <v>1</v>
      </c>
      <c r="Z1243" s="18">
        <f t="shared" si="230"/>
        <v>10200000</v>
      </c>
      <c r="AA1243" s="13">
        <v>7.6799999999999993E-2</v>
      </c>
      <c r="AB1243" s="21">
        <f t="shared" si="241"/>
        <v>783359.99999999988</v>
      </c>
      <c r="AC1243" s="185">
        <f t="shared" si="234"/>
        <v>79432.703999999998</v>
      </c>
      <c r="AD1243" s="141">
        <v>0.1014</v>
      </c>
      <c r="AE1243" s="186">
        <f t="shared" si="235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36"/>
        <v>45803245.025628328</v>
      </c>
      <c r="AJ1243" s="19">
        <f t="shared" si="237"/>
        <v>5664636.2584379371</v>
      </c>
      <c r="AK1243" s="20">
        <f t="shared" si="238"/>
        <v>0.12367325186825515</v>
      </c>
      <c r="AL1243" s="17"/>
      <c r="AM1243" s="17"/>
      <c r="AN1243" s="17"/>
      <c r="AO1243" s="17"/>
      <c r="AP1243" s="28" t="str">
        <f t="shared" si="239"/>
        <v>20211</v>
      </c>
      <c r="AQ1243" s="28" t="str">
        <f t="shared" si="240"/>
        <v>20211JPY</v>
      </c>
    </row>
    <row r="1244" spans="1:43" s="12" customFormat="1">
      <c r="A1244" s="13" t="s">
        <v>35</v>
      </c>
      <c r="B1244" s="179">
        <v>2020</v>
      </c>
      <c r="C1244" s="179">
        <v>10</v>
      </c>
      <c r="D1244" s="39" t="str">
        <f t="shared" si="229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32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33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242"/>
        <v>1</v>
      </c>
      <c r="Z1244" s="18">
        <f t="shared" si="230"/>
        <v>7600000</v>
      </c>
      <c r="AA1244" s="13">
        <v>7.6799999999999993E-2</v>
      </c>
      <c r="AB1244" s="21">
        <f t="shared" si="241"/>
        <v>583680</v>
      </c>
      <c r="AC1244" s="185">
        <f t="shared" si="234"/>
        <v>59185.152000000002</v>
      </c>
      <c r="AD1244" s="141">
        <v>0.1014</v>
      </c>
      <c r="AE1244" s="186">
        <f t="shared" si="235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36"/>
        <v>45803245.025628328</v>
      </c>
      <c r="AJ1244" s="19">
        <f t="shared" si="237"/>
        <v>5664636.2584379371</v>
      </c>
      <c r="AK1244" s="20">
        <f t="shared" si="238"/>
        <v>0.12367325186825515</v>
      </c>
      <c r="AL1244" s="17"/>
      <c r="AM1244" s="17"/>
      <c r="AN1244" s="17"/>
      <c r="AO1244" s="17"/>
      <c r="AP1244" s="28" t="str">
        <f t="shared" si="239"/>
        <v>20211</v>
      </c>
      <c r="AQ1244" s="28" t="str">
        <f t="shared" si="240"/>
        <v>20211JPY</v>
      </c>
    </row>
    <row r="1245" spans="1:43" s="12" customFormat="1">
      <c r="A1245" s="13" t="s">
        <v>35</v>
      </c>
      <c r="B1245" s="179">
        <v>2020</v>
      </c>
      <c r="C1245" s="179">
        <v>10</v>
      </c>
      <c r="D1245" s="39" t="str">
        <f t="shared" si="229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32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33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242"/>
        <v>1.13</v>
      </c>
      <c r="Z1245" s="18">
        <f t="shared" si="230"/>
        <v>620000</v>
      </c>
      <c r="AA1245" s="13">
        <v>1.1850000000000001</v>
      </c>
      <c r="AB1245" s="21">
        <f t="shared" si="241"/>
        <v>650176.99115044263</v>
      </c>
      <c r="AC1245" s="185">
        <f t="shared" si="234"/>
        <v>66123.000000000015</v>
      </c>
      <c r="AD1245" s="141">
        <v>0.1017</v>
      </c>
      <c r="AE1245" s="186">
        <f t="shared" si="235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36"/>
        <v>45803245.025628328</v>
      </c>
      <c r="AJ1245" s="19">
        <f t="shared" si="237"/>
        <v>5664636.2584379371</v>
      </c>
      <c r="AK1245" s="20">
        <f t="shared" si="238"/>
        <v>0.12367325186825515</v>
      </c>
      <c r="AL1245" s="17"/>
      <c r="AM1245" s="17"/>
      <c r="AN1245" s="17"/>
      <c r="AO1245" s="17"/>
      <c r="AP1245" s="28" t="str">
        <f t="shared" si="239"/>
        <v>20211</v>
      </c>
      <c r="AQ1245" s="28" t="str">
        <f t="shared" si="240"/>
        <v>20211RMB</v>
      </c>
    </row>
    <row r="1246" spans="1:43" s="12" customFormat="1">
      <c r="A1246" s="13" t="s">
        <v>35</v>
      </c>
      <c r="B1246" s="179">
        <v>2020</v>
      </c>
      <c r="C1246" s="179">
        <v>10</v>
      </c>
      <c r="D1246" s="39" t="str">
        <f t="shared" si="229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32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33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242"/>
        <v>1.13</v>
      </c>
      <c r="Z1246" s="18">
        <f t="shared" si="230"/>
        <v>1000000</v>
      </c>
      <c r="AA1246" s="13">
        <v>1.1850000000000001</v>
      </c>
      <c r="AB1246" s="21">
        <f t="shared" si="241"/>
        <v>1048672.5663716816</v>
      </c>
      <c r="AC1246" s="185">
        <f t="shared" si="234"/>
        <v>121226.54867256639</v>
      </c>
      <c r="AD1246" s="141">
        <v>0.11559999999999999</v>
      </c>
      <c r="AE1246" s="186">
        <f t="shared" si="235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36"/>
        <v>45803245.025628328</v>
      </c>
      <c r="AJ1246" s="19">
        <f t="shared" si="237"/>
        <v>5664636.2584379371</v>
      </c>
      <c r="AK1246" s="20">
        <f t="shared" si="238"/>
        <v>0.12367325186825515</v>
      </c>
      <c r="AL1246" s="17"/>
      <c r="AM1246" s="17"/>
      <c r="AN1246" s="17"/>
      <c r="AO1246" s="17"/>
      <c r="AP1246" s="28" t="str">
        <f t="shared" si="239"/>
        <v>20211</v>
      </c>
      <c r="AQ1246" s="28" t="str">
        <f t="shared" si="240"/>
        <v>20211RMB</v>
      </c>
    </row>
    <row r="1247" spans="1:43" s="12" customFormat="1">
      <c r="A1247" s="13" t="s">
        <v>35</v>
      </c>
      <c r="B1247" s="179">
        <v>2020</v>
      </c>
      <c r="C1247" s="179">
        <v>10</v>
      </c>
      <c r="D1247" s="39" t="str">
        <f t="shared" si="229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32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33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242"/>
        <v>1.13</v>
      </c>
      <c r="Z1247" s="18">
        <f t="shared" si="230"/>
        <v>800800</v>
      </c>
      <c r="AA1247" s="13">
        <v>1.1850000000000001</v>
      </c>
      <c r="AB1247" s="21">
        <f t="shared" si="241"/>
        <v>839776.99115044263</v>
      </c>
      <c r="AC1247" s="185">
        <f t="shared" si="234"/>
        <v>97078.220176991163</v>
      </c>
      <c r="AD1247" s="141">
        <v>0.11559999999999999</v>
      </c>
      <c r="AE1247" s="186">
        <f t="shared" si="235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36"/>
        <v>45803245.025628328</v>
      </c>
      <c r="AJ1247" s="19">
        <f t="shared" si="237"/>
        <v>5664636.2584379371</v>
      </c>
      <c r="AK1247" s="20">
        <f t="shared" si="238"/>
        <v>0.12367325186825515</v>
      </c>
      <c r="AL1247" s="17"/>
      <c r="AM1247" s="17"/>
      <c r="AN1247" s="17"/>
      <c r="AO1247" s="17"/>
      <c r="AP1247" s="28" t="str">
        <f t="shared" si="239"/>
        <v>20211</v>
      </c>
      <c r="AQ1247" s="28" t="str">
        <f t="shared" si="240"/>
        <v>20211RMB</v>
      </c>
    </row>
    <row r="1248" spans="1:43" s="12" customFormat="1">
      <c r="A1248" s="13" t="s">
        <v>35</v>
      </c>
      <c r="B1248" s="179">
        <v>2020</v>
      </c>
      <c r="C1248" s="179">
        <v>10</v>
      </c>
      <c r="D1248" s="39" t="str">
        <f t="shared" si="229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32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33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242"/>
        <v>1</v>
      </c>
      <c r="Z1248" s="18">
        <f t="shared" si="230"/>
        <v>12600000</v>
      </c>
      <c r="AA1248" s="13">
        <v>7.6799999999999993E-2</v>
      </c>
      <c r="AB1248" s="21">
        <f t="shared" si="241"/>
        <v>967679.99999999988</v>
      </c>
      <c r="AC1248" s="185">
        <f t="shared" si="234"/>
        <v>108283.39199999999</v>
      </c>
      <c r="AD1248" s="141">
        <v>0.1119</v>
      </c>
      <c r="AE1248" s="186">
        <f t="shared" si="235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36"/>
        <v>45803245.025628328</v>
      </c>
      <c r="AJ1248" s="19">
        <f t="shared" si="237"/>
        <v>5664636.2584379371</v>
      </c>
      <c r="AK1248" s="20">
        <f t="shared" si="238"/>
        <v>0.12367325186825515</v>
      </c>
      <c r="AL1248" s="17"/>
      <c r="AM1248" s="17"/>
      <c r="AN1248" s="17"/>
      <c r="AO1248" s="17"/>
      <c r="AP1248" s="28" t="str">
        <f t="shared" si="239"/>
        <v>20211</v>
      </c>
      <c r="AQ1248" s="28" t="str">
        <f t="shared" si="240"/>
        <v>20211JPY</v>
      </c>
    </row>
    <row r="1249" spans="1:43" s="12" customFormat="1">
      <c r="A1249" s="13" t="s">
        <v>35</v>
      </c>
      <c r="B1249" s="179">
        <v>2020</v>
      </c>
      <c r="C1249" s="179">
        <v>10</v>
      </c>
      <c r="D1249" s="39" t="str">
        <f t="shared" si="229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32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33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242"/>
        <v>1</v>
      </c>
      <c r="Z1249" s="18">
        <f t="shared" si="230"/>
        <v>15450000</v>
      </c>
      <c r="AA1249" s="13">
        <v>7.6799999999999993E-2</v>
      </c>
      <c r="AB1249" s="21">
        <f t="shared" si="241"/>
        <v>1186560</v>
      </c>
      <c r="AC1249" s="185">
        <f t="shared" si="234"/>
        <v>133250.68799999999</v>
      </c>
      <c r="AD1249" s="141">
        <v>0.1123</v>
      </c>
      <c r="AE1249" s="186">
        <f t="shared" si="235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36"/>
        <v>45803245.025628328</v>
      </c>
      <c r="AJ1249" s="19">
        <f t="shared" si="237"/>
        <v>5664636.2584379371</v>
      </c>
      <c r="AK1249" s="20">
        <f t="shared" si="238"/>
        <v>0.12367325186825515</v>
      </c>
      <c r="AL1249" s="17"/>
      <c r="AM1249" s="17"/>
      <c r="AN1249" s="17"/>
      <c r="AO1249" s="17"/>
      <c r="AP1249" s="28" t="str">
        <f t="shared" si="239"/>
        <v>20211</v>
      </c>
      <c r="AQ1249" s="28" t="str">
        <f t="shared" si="240"/>
        <v>20211JPY</v>
      </c>
    </row>
    <row r="1250" spans="1:43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32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33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242"/>
        <v>1</v>
      </c>
      <c r="Z1250" s="18">
        <f t="shared" ref="Z1250:Z1313" si="244">IF(X1250="","",X1250*MAX(O1250,N1250))</f>
        <v>15450000</v>
      </c>
      <c r="AA1250" s="13">
        <v>7.6799999999999993E-2</v>
      </c>
      <c r="AB1250" s="21">
        <f t="shared" si="241"/>
        <v>1186560</v>
      </c>
      <c r="AC1250" s="185">
        <f t="shared" si="234"/>
        <v>133250.68799999999</v>
      </c>
      <c r="AD1250" s="141">
        <v>0.1123</v>
      </c>
      <c r="AE1250" s="186">
        <f t="shared" si="235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36"/>
        <v>45803245.025628328</v>
      </c>
      <c r="AJ1250" s="19">
        <f t="shared" si="237"/>
        <v>5664636.2584379371</v>
      </c>
      <c r="AK1250" s="20">
        <f t="shared" si="238"/>
        <v>0.12367325186825515</v>
      </c>
      <c r="AL1250" s="17"/>
      <c r="AM1250" s="17"/>
      <c r="AN1250" s="17"/>
      <c r="AO1250" s="17"/>
      <c r="AP1250" s="28" t="str">
        <f t="shared" si="239"/>
        <v>20211</v>
      </c>
      <c r="AQ1250" s="28" t="str">
        <f t="shared" si="240"/>
        <v>20211JPY</v>
      </c>
    </row>
    <row r="1251" spans="1:43" s="12" customFormat="1">
      <c r="A1251" s="13" t="s">
        <v>35</v>
      </c>
      <c r="B1251" s="179">
        <v>2020</v>
      </c>
      <c r="C1251" s="179">
        <v>10</v>
      </c>
      <c r="D1251" s="39" t="str">
        <f t="shared" si="24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32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33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242"/>
        <v>1</v>
      </c>
      <c r="Z1251" s="18">
        <f t="shared" si="244"/>
        <v>12575000</v>
      </c>
      <c r="AA1251" s="13">
        <v>7.6799999999999993E-2</v>
      </c>
      <c r="AB1251" s="21">
        <f t="shared" si="241"/>
        <v>965759.99999999988</v>
      </c>
      <c r="AC1251" s="185">
        <f t="shared" si="234"/>
        <v>127673.47199999999</v>
      </c>
      <c r="AD1251" s="141">
        <v>0.13220000000000001</v>
      </c>
      <c r="AE1251" s="186">
        <f t="shared" si="235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36"/>
        <v>45803245.025628328</v>
      </c>
      <c r="AJ1251" s="19">
        <f t="shared" si="237"/>
        <v>5664636.2584379371</v>
      </c>
      <c r="AK1251" s="20">
        <f t="shared" si="238"/>
        <v>0.12367325186825515</v>
      </c>
      <c r="AL1251" s="17"/>
      <c r="AM1251" s="17"/>
      <c r="AN1251" s="17"/>
      <c r="AO1251" s="17" t="s">
        <v>1426</v>
      </c>
      <c r="AP1251" s="28" t="str">
        <f t="shared" si="239"/>
        <v>20211</v>
      </c>
      <c r="AQ1251" s="28" t="str">
        <f t="shared" si="240"/>
        <v>20211JPY</v>
      </c>
    </row>
    <row r="1252" spans="1:43" s="12" customFormat="1">
      <c r="A1252" s="13" t="s">
        <v>35</v>
      </c>
      <c r="B1252" s="179">
        <v>2020</v>
      </c>
      <c r="C1252" s="179">
        <v>10</v>
      </c>
      <c r="D1252" s="39" t="str">
        <f t="shared" si="24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32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33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242"/>
        <v>1</v>
      </c>
      <c r="Z1252" s="18">
        <f t="shared" si="244"/>
        <v>6300000</v>
      </c>
      <c r="AA1252" s="13">
        <v>7.6799999999999993E-2</v>
      </c>
      <c r="AB1252" s="21">
        <f t="shared" si="241"/>
        <v>483839.99999999994</v>
      </c>
      <c r="AC1252" s="185">
        <f t="shared" si="234"/>
        <v>58593.02399999999</v>
      </c>
      <c r="AD1252" s="141">
        <v>0.1211</v>
      </c>
      <c r="AE1252" s="186">
        <f t="shared" si="235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36"/>
        <v>45803245.025628328</v>
      </c>
      <c r="AJ1252" s="19">
        <f t="shared" si="237"/>
        <v>5664636.2584379371</v>
      </c>
      <c r="AK1252" s="20">
        <f t="shared" si="238"/>
        <v>0.12367325186825515</v>
      </c>
      <c r="AL1252" s="17"/>
      <c r="AM1252" s="17"/>
      <c r="AN1252" s="17"/>
      <c r="AO1252" s="17"/>
      <c r="AP1252" s="28" t="str">
        <f t="shared" si="239"/>
        <v>20211</v>
      </c>
      <c r="AQ1252" s="28" t="str">
        <f t="shared" si="240"/>
        <v>20211JPY</v>
      </c>
    </row>
    <row r="1253" spans="1:43" s="12" customFormat="1">
      <c r="A1253" s="13" t="s">
        <v>35</v>
      </c>
      <c r="B1253" s="179">
        <v>2020</v>
      </c>
      <c r="C1253" s="179">
        <v>10</v>
      </c>
      <c r="D1253" s="39" t="str">
        <f t="shared" si="24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32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33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242"/>
        <v>1</v>
      </c>
      <c r="Z1253" s="18">
        <f t="shared" si="244"/>
        <v>6300000</v>
      </c>
      <c r="AA1253" s="13">
        <v>7.6799999999999993E-2</v>
      </c>
      <c r="AB1253" s="21">
        <f t="shared" si="241"/>
        <v>483839.99999999994</v>
      </c>
      <c r="AC1253" s="185">
        <f t="shared" si="234"/>
        <v>58593.02399999999</v>
      </c>
      <c r="AD1253" s="141">
        <v>0.1211</v>
      </c>
      <c r="AE1253" s="186">
        <f t="shared" si="235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36"/>
        <v>45803245.025628328</v>
      </c>
      <c r="AJ1253" s="19">
        <f t="shared" si="237"/>
        <v>5664636.2584379371</v>
      </c>
      <c r="AK1253" s="20">
        <f t="shared" si="238"/>
        <v>0.12367325186825515</v>
      </c>
      <c r="AL1253" s="17"/>
      <c r="AM1253" s="17"/>
      <c r="AN1253" s="17"/>
      <c r="AO1253" s="17"/>
      <c r="AP1253" s="28" t="str">
        <f t="shared" si="239"/>
        <v>20211</v>
      </c>
      <c r="AQ1253" s="28" t="str">
        <f t="shared" si="240"/>
        <v>20211JPY</v>
      </c>
    </row>
    <row r="1254" spans="1:43" s="12" customFormat="1">
      <c r="A1254" s="13" t="s">
        <v>35</v>
      </c>
      <c r="B1254" s="179">
        <v>2020</v>
      </c>
      <c r="C1254" s="179">
        <v>10</v>
      </c>
      <c r="D1254" s="39" t="str">
        <f t="shared" si="24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32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33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242"/>
        <v>1</v>
      </c>
      <c r="Z1254" s="18">
        <f t="shared" si="244"/>
        <v>11500000</v>
      </c>
      <c r="AA1254" s="13">
        <v>7.5700000000000003E-2</v>
      </c>
      <c r="AB1254" s="21">
        <f t="shared" si="241"/>
        <v>870550</v>
      </c>
      <c r="AC1254" s="185">
        <f t="shared" si="234"/>
        <v>88099.66</v>
      </c>
      <c r="AD1254" s="141">
        <v>0.1012</v>
      </c>
      <c r="AE1254" s="186">
        <f t="shared" si="235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36"/>
        <v>31097187.029487614</v>
      </c>
      <c r="AJ1254" s="19">
        <f t="shared" si="237"/>
        <v>3892353.6644401974</v>
      </c>
      <c r="AK1254" s="20">
        <f t="shared" si="238"/>
        <v>0.12516738767237404</v>
      </c>
      <c r="AL1254" s="17"/>
      <c r="AM1254" s="17"/>
      <c r="AN1254" s="17"/>
      <c r="AO1254" s="17"/>
      <c r="AP1254" s="28" t="str">
        <f t="shared" si="239"/>
        <v>20212</v>
      </c>
      <c r="AQ1254" s="28" t="str">
        <f t="shared" si="240"/>
        <v>20212JPY</v>
      </c>
    </row>
    <row r="1255" spans="1:43" s="12" customFormat="1">
      <c r="A1255" s="13" t="s">
        <v>35</v>
      </c>
      <c r="B1255" s="179">
        <v>2020</v>
      </c>
      <c r="C1255" s="179">
        <v>10</v>
      </c>
      <c r="D1255" s="39" t="str">
        <f t="shared" si="24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32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33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242"/>
        <v>1</v>
      </c>
      <c r="Z1255" s="18">
        <f t="shared" si="244"/>
        <v>11500000</v>
      </c>
      <c r="AA1255" s="13">
        <v>7.5700000000000003E-2</v>
      </c>
      <c r="AB1255" s="21">
        <f t="shared" si="241"/>
        <v>870550</v>
      </c>
      <c r="AC1255" s="185">
        <f t="shared" si="234"/>
        <v>88099.66</v>
      </c>
      <c r="AD1255" s="141">
        <v>0.1012</v>
      </c>
      <c r="AE1255" s="186">
        <f t="shared" si="235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36"/>
        <v>31097187.029487614</v>
      </c>
      <c r="AJ1255" s="19">
        <f t="shared" si="237"/>
        <v>3892353.6644401974</v>
      </c>
      <c r="AK1255" s="20">
        <f t="shared" si="238"/>
        <v>0.12516738767237404</v>
      </c>
      <c r="AL1255" s="17"/>
      <c r="AM1255" s="17"/>
      <c r="AN1255" s="17"/>
      <c r="AO1255" s="17"/>
      <c r="AP1255" s="28" t="str">
        <f t="shared" si="239"/>
        <v>20212</v>
      </c>
      <c r="AQ1255" s="28" t="str">
        <f t="shared" si="240"/>
        <v>20212JPY</v>
      </c>
    </row>
    <row r="1256" spans="1:43" s="12" customFormat="1">
      <c r="A1256" s="13" t="s">
        <v>35</v>
      </c>
      <c r="B1256" s="179">
        <v>2020</v>
      </c>
      <c r="C1256" s="179">
        <v>10</v>
      </c>
      <c r="D1256" s="39" t="str">
        <f t="shared" si="24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32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33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242"/>
        <v>1</v>
      </c>
      <c r="Z1256" s="18">
        <f t="shared" si="244"/>
        <v>12000000</v>
      </c>
      <c r="AA1256" s="13">
        <v>7.6799999999999993E-2</v>
      </c>
      <c r="AB1256" s="21">
        <f t="shared" si="241"/>
        <v>921599.99999999988</v>
      </c>
      <c r="AC1256" s="185">
        <f t="shared" si="234"/>
        <v>98703.359999999986</v>
      </c>
      <c r="AD1256" s="141">
        <v>0.1071</v>
      </c>
      <c r="AE1256" s="186">
        <f t="shared" si="235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36"/>
        <v>45803245.025628328</v>
      </c>
      <c r="AJ1256" s="19">
        <f t="shared" si="237"/>
        <v>5664636.2584379371</v>
      </c>
      <c r="AK1256" s="20">
        <f t="shared" si="238"/>
        <v>0.12367325186825515</v>
      </c>
      <c r="AL1256" s="17"/>
      <c r="AM1256" s="17"/>
      <c r="AN1256" s="17"/>
      <c r="AO1256" s="17"/>
      <c r="AP1256" s="28" t="str">
        <f t="shared" si="239"/>
        <v>20211</v>
      </c>
      <c r="AQ1256" s="28" t="str">
        <f t="shared" si="240"/>
        <v>20211JPY</v>
      </c>
    </row>
    <row r="1257" spans="1:43" s="12" customFormat="1">
      <c r="A1257" s="13" t="s">
        <v>35</v>
      </c>
      <c r="B1257" s="179">
        <v>2020</v>
      </c>
      <c r="C1257" s="179">
        <v>10</v>
      </c>
      <c r="D1257" s="39" t="str">
        <f t="shared" si="24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32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33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242"/>
        <v>1</v>
      </c>
      <c r="Z1257" s="18">
        <f t="shared" si="244"/>
        <v>12000000</v>
      </c>
      <c r="AA1257" s="13">
        <v>7.6799999999999993E-2</v>
      </c>
      <c r="AB1257" s="21">
        <f t="shared" si="241"/>
        <v>921599.99999999988</v>
      </c>
      <c r="AC1257" s="185">
        <f t="shared" si="234"/>
        <v>98703.359999999986</v>
      </c>
      <c r="AD1257" s="141">
        <v>0.1071</v>
      </c>
      <c r="AE1257" s="186">
        <f t="shared" si="235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36"/>
        <v>45803245.025628328</v>
      </c>
      <c r="AJ1257" s="19">
        <f t="shared" si="237"/>
        <v>5664636.2584379371</v>
      </c>
      <c r="AK1257" s="20">
        <f t="shared" si="238"/>
        <v>0.12367325186825515</v>
      </c>
      <c r="AL1257" s="17"/>
      <c r="AM1257" s="17"/>
      <c r="AN1257" s="17"/>
      <c r="AO1257" s="17"/>
      <c r="AP1257" s="28" t="str">
        <f t="shared" si="239"/>
        <v>20211</v>
      </c>
      <c r="AQ1257" s="28" t="str">
        <f t="shared" si="240"/>
        <v>20211JPY</v>
      </c>
    </row>
    <row r="1258" spans="1:43" s="12" customFormat="1">
      <c r="A1258" s="13" t="s">
        <v>35</v>
      </c>
      <c r="B1258" s="179">
        <v>2020</v>
      </c>
      <c r="C1258" s="179">
        <v>10</v>
      </c>
      <c r="D1258" s="39" t="str">
        <f t="shared" si="24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32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33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242"/>
        <v>1</v>
      </c>
      <c r="Z1258" s="18">
        <f t="shared" si="244"/>
        <v>9000000</v>
      </c>
      <c r="AA1258" s="13">
        <v>7.6799999999999993E-2</v>
      </c>
      <c r="AB1258" s="21">
        <f t="shared" si="241"/>
        <v>691199.99999999988</v>
      </c>
      <c r="AC1258" s="185">
        <f t="shared" si="234"/>
        <v>74027.51999999999</v>
      </c>
      <c r="AD1258" s="141">
        <v>0.1071</v>
      </c>
      <c r="AE1258" s="186">
        <f t="shared" si="235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36"/>
        <v>45803245.025628328</v>
      </c>
      <c r="AJ1258" s="19">
        <f t="shared" si="237"/>
        <v>5664636.2584379371</v>
      </c>
      <c r="AK1258" s="20">
        <f t="shared" si="238"/>
        <v>0.12367325186825515</v>
      </c>
      <c r="AL1258" s="17"/>
      <c r="AM1258" s="17"/>
      <c r="AN1258" s="17"/>
      <c r="AO1258" s="17"/>
      <c r="AP1258" s="28" t="str">
        <f t="shared" si="239"/>
        <v>20211</v>
      </c>
      <c r="AQ1258" s="28" t="str">
        <f t="shared" si="240"/>
        <v>20211JPY</v>
      </c>
    </row>
    <row r="1259" spans="1:43" s="12" customFormat="1">
      <c r="A1259" s="13" t="s">
        <v>35</v>
      </c>
      <c r="B1259" s="179">
        <v>2020</v>
      </c>
      <c r="C1259" s="179">
        <v>11</v>
      </c>
      <c r="D1259" s="39" t="str">
        <f t="shared" si="24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32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33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242"/>
        <v>1</v>
      </c>
      <c r="Z1259" s="18">
        <f t="shared" si="244"/>
        <v>12600000</v>
      </c>
      <c r="AA1259" s="13">
        <v>7.6799999999999993E-2</v>
      </c>
      <c r="AB1259" s="21">
        <f t="shared" si="241"/>
        <v>967679.99999999988</v>
      </c>
      <c r="AC1259" s="185">
        <f t="shared" si="234"/>
        <v>123379.19999999998</v>
      </c>
      <c r="AD1259" s="141">
        <v>0.1275</v>
      </c>
      <c r="AE1259" s="186">
        <f t="shared" si="235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36"/>
        <v>45803245.025628328</v>
      </c>
      <c r="AJ1259" s="19">
        <f t="shared" si="237"/>
        <v>5664636.2584379371</v>
      </c>
      <c r="AK1259" s="20">
        <f t="shared" si="238"/>
        <v>0.12367325186825515</v>
      </c>
      <c r="AL1259" s="17"/>
      <c r="AM1259" s="17"/>
      <c r="AN1259" s="17"/>
      <c r="AO1259" s="17"/>
      <c r="AP1259" s="28" t="str">
        <f t="shared" si="239"/>
        <v>20211</v>
      </c>
      <c r="AQ1259" s="28" t="str">
        <f t="shared" si="240"/>
        <v>20211JPY</v>
      </c>
    </row>
    <row r="1260" spans="1:43" s="12" customFormat="1">
      <c r="A1260" s="13" t="s">
        <v>35</v>
      </c>
      <c r="B1260" s="179">
        <v>2020</v>
      </c>
      <c r="C1260" s="179">
        <v>11</v>
      </c>
      <c r="D1260" s="39" t="str">
        <f t="shared" si="24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32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33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242"/>
        <v>1</v>
      </c>
      <c r="Z1260" s="18">
        <f t="shared" si="244"/>
        <v>9000000</v>
      </c>
      <c r="AA1260" s="13">
        <v>7.6799999999999993E-2</v>
      </c>
      <c r="AB1260" s="21">
        <f t="shared" si="241"/>
        <v>691199.99999999988</v>
      </c>
      <c r="AC1260" s="185">
        <f t="shared" si="234"/>
        <v>88127.999999999985</v>
      </c>
      <c r="AD1260" s="141">
        <v>0.1275</v>
      </c>
      <c r="AE1260" s="186">
        <f t="shared" si="235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36"/>
        <v>45803245.025628328</v>
      </c>
      <c r="AJ1260" s="19">
        <f t="shared" si="237"/>
        <v>5664636.2584379371</v>
      </c>
      <c r="AK1260" s="20">
        <f t="shared" si="238"/>
        <v>0.12367325186825515</v>
      </c>
      <c r="AL1260" s="17"/>
      <c r="AM1260" s="17"/>
      <c r="AN1260" s="17"/>
      <c r="AO1260" s="17"/>
      <c r="AP1260" s="28" t="str">
        <f t="shared" si="239"/>
        <v>20211</v>
      </c>
      <c r="AQ1260" s="28" t="str">
        <f t="shared" si="240"/>
        <v>20211JPY</v>
      </c>
    </row>
    <row r="1261" spans="1:43" s="12" customFormat="1">
      <c r="A1261" s="13" t="s">
        <v>35</v>
      </c>
      <c r="B1261" s="179">
        <v>2020</v>
      </c>
      <c r="C1261" s="179">
        <v>11</v>
      </c>
      <c r="D1261" s="39" t="str">
        <f t="shared" si="24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32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33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242"/>
        <v>1</v>
      </c>
      <c r="Z1261" s="18">
        <f t="shared" si="244"/>
        <v>15000000</v>
      </c>
      <c r="AA1261" s="13">
        <v>7.6799999999999993E-2</v>
      </c>
      <c r="AB1261" s="21">
        <f t="shared" si="241"/>
        <v>1152000</v>
      </c>
      <c r="AC1261" s="185">
        <f t="shared" si="234"/>
        <v>156441.60000000001</v>
      </c>
      <c r="AD1261" s="141">
        <v>0.1358</v>
      </c>
      <c r="AE1261" s="186">
        <f t="shared" si="235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36"/>
        <v>45803245.025628328</v>
      </c>
      <c r="AJ1261" s="19">
        <f t="shared" si="237"/>
        <v>5664636.2584379371</v>
      </c>
      <c r="AK1261" s="20">
        <f t="shared" si="238"/>
        <v>0.12367325186825515</v>
      </c>
      <c r="AL1261" s="17"/>
      <c r="AM1261" s="17"/>
      <c r="AN1261" s="17"/>
      <c r="AO1261" s="17" t="s">
        <v>1354</v>
      </c>
      <c r="AP1261" s="28" t="str">
        <f t="shared" si="239"/>
        <v>20211</v>
      </c>
      <c r="AQ1261" s="28" t="str">
        <f t="shared" si="240"/>
        <v>20211JPY</v>
      </c>
    </row>
    <row r="1262" spans="1:43" s="12" customFormat="1">
      <c r="A1262" s="13" t="s">
        <v>35</v>
      </c>
      <c r="B1262" s="179">
        <v>2020</v>
      </c>
      <c r="C1262" s="179">
        <v>11</v>
      </c>
      <c r="D1262" s="39" t="str">
        <f t="shared" si="24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32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33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242"/>
        <v>1</v>
      </c>
      <c r="Z1262" s="18">
        <f t="shared" si="244"/>
        <v>10290000</v>
      </c>
      <c r="AA1262" s="13">
        <v>7.6799999999999993E-2</v>
      </c>
      <c r="AB1262" s="21">
        <f t="shared" si="241"/>
        <v>790271.99999999988</v>
      </c>
      <c r="AC1262" s="185">
        <f t="shared" si="234"/>
        <v>107318.93759999999</v>
      </c>
      <c r="AD1262" s="141">
        <v>0.1358</v>
      </c>
      <c r="AE1262" s="186">
        <f t="shared" si="235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36"/>
        <v>45803245.025628328</v>
      </c>
      <c r="AJ1262" s="19">
        <f t="shared" si="237"/>
        <v>5664636.2584379371</v>
      </c>
      <c r="AK1262" s="20">
        <f t="shared" si="238"/>
        <v>0.12367325186825515</v>
      </c>
      <c r="AL1262" s="17"/>
      <c r="AM1262" s="17"/>
      <c r="AN1262" s="17"/>
      <c r="AO1262" s="17" t="s">
        <v>1426</v>
      </c>
      <c r="AP1262" s="28" t="str">
        <f t="shared" si="239"/>
        <v>20211</v>
      </c>
      <c r="AQ1262" s="28" t="str">
        <f t="shared" si="240"/>
        <v>20211JPY</v>
      </c>
    </row>
    <row r="1263" spans="1:43" s="12" customFormat="1">
      <c r="A1263" s="13" t="s">
        <v>35</v>
      </c>
      <c r="B1263" s="179">
        <v>2020</v>
      </c>
      <c r="C1263" s="179">
        <v>11</v>
      </c>
      <c r="D1263" s="39" t="str">
        <f t="shared" si="24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32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33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242"/>
        <v>1</v>
      </c>
      <c r="Z1263" s="18">
        <f t="shared" si="244"/>
        <v>14760000</v>
      </c>
      <c r="AA1263" s="13">
        <v>7.6799999999999993E-2</v>
      </c>
      <c r="AB1263" s="21">
        <f t="shared" si="241"/>
        <v>1133568</v>
      </c>
      <c r="AC1263" s="185">
        <f t="shared" si="234"/>
        <v>118117.7856</v>
      </c>
      <c r="AD1263" s="141">
        <v>0.1042</v>
      </c>
      <c r="AE1263" s="186">
        <f t="shared" si="235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36"/>
        <v>45803245.025628328</v>
      </c>
      <c r="AJ1263" s="19">
        <f t="shared" si="237"/>
        <v>5664636.2584379371</v>
      </c>
      <c r="AK1263" s="20">
        <f t="shared" si="238"/>
        <v>0.12367325186825515</v>
      </c>
      <c r="AL1263" s="17"/>
      <c r="AM1263" s="17"/>
      <c r="AN1263" s="17"/>
      <c r="AO1263" s="17"/>
      <c r="AP1263" s="28" t="str">
        <f t="shared" si="239"/>
        <v>20211</v>
      </c>
      <c r="AQ1263" s="28" t="str">
        <f t="shared" si="240"/>
        <v>20211JPY</v>
      </c>
    </row>
    <row r="1264" spans="1:43" s="12" customFormat="1">
      <c r="A1264" s="13" t="s">
        <v>35</v>
      </c>
      <c r="B1264" s="179">
        <v>2020</v>
      </c>
      <c r="C1264" s="179">
        <v>11</v>
      </c>
      <c r="D1264" s="39" t="str">
        <f t="shared" si="24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32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33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242"/>
        <v>1</v>
      </c>
      <c r="Z1264" s="18">
        <f t="shared" si="244"/>
        <v>8250000</v>
      </c>
      <c r="AA1264" s="13">
        <v>7.6799999999999993E-2</v>
      </c>
      <c r="AB1264" s="21">
        <f t="shared" si="241"/>
        <v>633600</v>
      </c>
      <c r="AC1264" s="185">
        <f t="shared" si="234"/>
        <v>66021.119999999995</v>
      </c>
      <c r="AD1264" s="141">
        <v>0.1042</v>
      </c>
      <c r="AE1264" s="186">
        <f t="shared" si="235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36"/>
        <v>45803245.025628328</v>
      </c>
      <c r="AJ1264" s="19">
        <f t="shared" si="237"/>
        <v>5664636.2584379371</v>
      </c>
      <c r="AK1264" s="20">
        <f t="shared" si="238"/>
        <v>0.12367325186825515</v>
      </c>
      <c r="AL1264" s="17"/>
      <c r="AM1264" s="17"/>
      <c r="AN1264" s="17"/>
      <c r="AO1264" s="17"/>
      <c r="AP1264" s="28" t="str">
        <f t="shared" si="239"/>
        <v>20211</v>
      </c>
      <c r="AQ1264" s="28" t="str">
        <f t="shared" si="240"/>
        <v>20211JPY</v>
      </c>
    </row>
    <row r="1265" spans="1:43" s="12" customFormat="1">
      <c r="A1265" s="13" t="s">
        <v>35</v>
      </c>
      <c r="B1265" s="179">
        <v>2020</v>
      </c>
      <c r="C1265" s="179">
        <v>11</v>
      </c>
      <c r="D1265" s="39" t="str">
        <f t="shared" si="24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32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33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242"/>
        <v>1</v>
      </c>
      <c r="Z1265" s="18">
        <f t="shared" si="244"/>
        <v>8250000</v>
      </c>
      <c r="AA1265" s="13">
        <v>7.6799999999999993E-2</v>
      </c>
      <c r="AB1265" s="21">
        <f t="shared" si="241"/>
        <v>633600</v>
      </c>
      <c r="AC1265" s="185">
        <f t="shared" si="234"/>
        <v>66021.119999999995</v>
      </c>
      <c r="AD1265" s="141">
        <v>0.1042</v>
      </c>
      <c r="AE1265" s="186">
        <f t="shared" si="235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36"/>
        <v>45803245.025628328</v>
      </c>
      <c r="AJ1265" s="19">
        <f t="shared" si="237"/>
        <v>5664636.2584379371</v>
      </c>
      <c r="AK1265" s="20">
        <f t="shared" si="238"/>
        <v>0.12367325186825515</v>
      </c>
      <c r="AL1265" s="17"/>
      <c r="AM1265" s="17"/>
      <c r="AN1265" s="17"/>
      <c r="AO1265" s="17"/>
      <c r="AP1265" s="28" t="str">
        <f t="shared" si="239"/>
        <v>20211</v>
      </c>
      <c r="AQ1265" s="28" t="str">
        <f t="shared" si="240"/>
        <v>20211JPY</v>
      </c>
    </row>
    <row r="1266" spans="1:43" s="12" customFormat="1">
      <c r="A1266" s="13" t="s">
        <v>35</v>
      </c>
      <c r="B1266" s="179">
        <v>2020</v>
      </c>
      <c r="C1266" s="179">
        <v>11</v>
      </c>
      <c r="D1266" s="39" t="str">
        <f t="shared" si="24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32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33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242"/>
        <v>1</v>
      </c>
      <c r="Z1266" s="18">
        <f t="shared" si="244"/>
        <v>14760000</v>
      </c>
      <c r="AA1266" s="13">
        <v>7.6799999999999993E-2</v>
      </c>
      <c r="AB1266" s="21">
        <f t="shared" si="241"/>
        <v>1133568</v>
      </c>
      <c r="AC1266" s="185">
        <f t="shared" si="234"/>
        <v>142489.4976</v>
      </c>
      <c r="AD1266" s="141">
        <v>0.12570000000000001</v>
      </c>
      <c r="AE1266" s="186">
        <f t="shared" si="235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36"/>
        <v>45803245.025628328</v>
      </c>
      <c r="AJ1266" s="19">
        <f t="shared" si="237"/>
        <v>5664636.2584379371</v>
      </c>
      <c r="AK1266" s="20">
        <f t="shared" si="238"/>
        <v>0.12367325186825515</v>
      </c>
      <c r="AL1266" s="17"/>
      <c r="AM1266" s="17"/>
      <c r="AN1266" s="17"/>
      <c r="AO1266" s="17" t="s">
        <v>1437</v>
      </c>
      <c r="AP1266" s="28" t="str">
        <f t="shared" si="239"/>
        <v>20211</v>
      </c>
      <c r="AQ1266" s="28" t="str">
        <f t="shared" si="240"/>
        <v>20211JPY</v>
      </c>
    </row>
    <row r="1267" spans="1:43" s="12" customFormat="1">
      <c r="A1267" s="13" t="s">
        <v>35</v>
      </c>
      <c r="B1267" s="179">
        <v>2020</v>
      </c>
      <c r="C1267" s="179">
        <v>11</v>
      </c>
      <c r="D1267" s="39" t="str">
        <f t="shared" si="24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32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33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242"/>
        <v>1</v>
      </c>
      <c r="Z1267" s="18">
        <f t="shared" si="244"/>
        <v>14760000</v>
      </c>
      <c r="AA1267" s="13">
        <v>7.6799999999999993E-2</v>
      </c>
      <c r="AB1267" s="21">
        <f t="shared" si="241"/>
        <v>1133568</v>
      </c>
      <c r="AC1267" s="185">
        <f t="shared" si="234"/>
        <v>142489.4976</v>
      </c>
      <c r="AD1267" s="141">
        <v>0.12570000000000001</v>
      </c>
      <c r="AE1267" s="186">
        <f t="shared" si="235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36"/>
        <v>45803245.025628328</v>
      </c>
      <c r="AJ1267" s="19">
        <f t="shared" si="237"/>
        <v>5664636.2584379371</v>
      </c>
      <c r="AK1267" s="20">
        <f t="shared" si="238"/>
        <v>0.12367325186825515</v>
      </c>
      <c r="AL1267" s="17"/>
      <c r="AM1267" s="17"/>
      <c r="AN1267" s="17"/>
      <c r="AO1267" s="17" t="s">
        <v>1437</v>
      </c>
      <c r="AP1267" s="28" t="str">
        <f t="shared" si="239"/>
        <v>20211</v>
      </c>
      <c r="AQ1267" s="28" t="str">
        <f t="shared" si="240"/>
        <v>20211JPY</v>
      </c>
    </row>
    <row r="1268" spans="1:43" s="12" customFormat="1">
      <c r="A1268" s="13" t="s">
        <v>35</v>
      </c>
      <c r="B1268" s="179">
        <v>2020</v>
      </c>
      <c r="C1268" s="179">
        <v>11</v>
      </c>
      <c r="D1268" s="39" t="str">
        <f t="shared" si="24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32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33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242"/>
        <v>1</v>
      </c>
      <c r="Z1268" s="18">
        <f t="shared" si="244"/>
        <v>8250000</v>
      </c>
      <c r="AA1268" s="13">
        <v>7.6799999999999993E-2</v>
      </c>
      <c r="AB1268" s="21">
        <f t="shared" si="241"/>
        <v>633600</v>
      </c>
      <c r="AC1268" s="185">
        <f t="shared" si="234"/>
        <v>79643.520000000004</v>
      </c>
      <c r="AD1268" s="141">
        <v>0.12570000000000001</v>
      </c>
      <c r="AE1268" s="186">
        <f t="shared" si="235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36"/>
        <v>45803245.025628328</v>
      </c>
      <c r="AJ1268" s="19">
        <f t="shared" si="237"/>
        <v>5664636.2584379371</v>
      </c>
      <c r="AK1268" s="20">
        <f t="shared" si="238"/>
        <v>0.12367325186825515</v>
      </c>
      <c r="AL1268" s="17"/>
      <c r="AM1268" s="17"/>
      <c r="AN1268" s="17"/>
      <c r="AO1268" s="17" t="s">
        <v>1426</v>
      </c>
      <c r="AP1268" s="28" t="str">
        <f t="shared" si="239"/>
        <v>20211</v>
      </c>
      <c r="AQ1268" s="28" t="str">
        <f t="shared" si="240"/>
        <v>20211JPY</v>
      </c>
    </row>
    <row r="1269" spans="1:43" s="12" customFormat="1">
      <c r="A1269" s="13" t="s">
        <v>35</v>
      </c>
      <c r="B1269" s="179">
        <v>2020</v>
      </c>
      <c r="C1269" s="179">
        <v>11</v>
      </c>
      <c r="D1269" s="39" t="str">
        <f t="shared" si="24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32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33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242"/>
        <v>1</v>
      </c>
      <c r="Z1269" s="18">
        <f t="shared" si="244"/>
        <v>8250000</v>
      </c>
      <c r="AA1269" s="13">
        <v>7.6799999999999993E-2</v>
      </c>
      <c r="AB1269" s="21">
        <f t="shared" si="241"/>
        <v>633600</v>
      </c>
      <c r="AC1269" s="185">
        <f t="shared" si="234"/>
        <v>79643.520000000004</v>
      </c>
      <c r="AD1269" s="141">
        <v>0.12570000000000001</v>
      </c>
      <c r="AE1269" s="186">
        <f t="shared" si="235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36"/>
        <v>45803245.025628328</v>
      </c>
      <c r="AJ1269" s="19">
        <f t="shared" si="237"/>
        <v>5664636.2584379371</v>
      </c>
      <c r="AK1269" s="20">
        <f t="shared" si="238"/>
        <v>0.12367325186825515</v>
      </c>
      <c r="AL1269" s="17"/>
      <c r="AM1269" s="17"/>
      <c r="AN1269" s="17"/>
      <c r="AO1269" s="17" t="s">
        <v>1426</v>
      </c>
      <c r="AP1269" s="28" t="str">
        <f t="shared" si="239"/>
        <v>20211</v>
      </c>
      <c r="AQ1269" s="28" t="str">
        <f t="shared" si="240"/>
        <v>20211JPY</v>
      </c>
    </row>
    <row r="1270" spans="1:43" s="12" customFormat="1">
      <c r="A1270" s="13" t="s">
        <v>35</v>
      </c>
      <c r="B1270" s="179">
        <v>2020</v>
      </c>
      <c r="C1270" s="179">
        <v>11</v>
      </c>
      <c r="D1270" s="39" t="str">
        <f t="shared" si="24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32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33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242"/>
        <v>1</v>
      </c>
      <c r="Z1270" s="18">
        <f t="shared" si="244"/>
        <v>15081320</v>
      </c>
      <c r="AA1270" s="13">
        <v>7.6799999999999993E-2</v>
      </c>
      <c r="AB1270" s="21">
        <f t="shared" si="241"/>
        <v>1158245.3759999999</v>
      </c>
      <c r="AC1270" s="185">
        <f t="shared" si="234"/>
        <v>200723.92366080001</v>
      </c>
      <c r="AD1270" s="141">
        <v>0.17330000000000001</v>
      </c>
      <c r="AE1270" s="186">
        <f t="shared" si="235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36"/>
        <v>45803245.025628328</v>
      </c>
      <c r="AJ1270" s="19">
        <f t="shared" si="237"/>
        <v>5664636.2584379371</v>
      </c>
      <c r="AK1270" s="20">
        <f t="shared" si="238"/>
        <v>0.12367325186825515</v>
      </c>
      <c r="AL1270" s="17"/>
      <c r="AM1270" s="17"/>
      <c r="AN1270" s="17"/>
      <c r="AO1270" s="17"/>
      <c r="AP1270" s="28" t="str">
        <f t="shared" si="239"/>
        <v>20211</v>
      </c>
      <c r="AQ1270" s="28" t="str">
        <f t="shared" si="240"/>
        <v>20211JPY</v>
      </c>
    </row>
    <row r="1271" spans="1:43" s="12" customFormat="1">
      <c r="A1271" s="13" t="s">
        <v>35</v>
      </c>
      <c r="B1271" s="179">
        <v>2020</v>
      </c>
      <c r="C1271" s="179">
        <v>11</v>
      </c>
      <c r="D1271" s="39" t="str">
        <f t="shared" si="24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32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33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242"/>
        <v>1</v>
      </c>
      <c r="Z1271" s="18">
        <f t="shared" si="244"/>
        <v>15081320</v>
      </c>
      <c r="AA1271" s="13">
        <v>7.6799999999999993E-2</v>
      </c>
      <c r="AB1271" s="21">
        <f t="shared" si="241"/>
        <v>1158245.3759999999</v>
      </c>
      <c r="AC1271" s="185">
        <f t="shared" si="234"/>
        <v>200723.92366080001</v>
      </c>
      <c r="AD1271" s="141">
        <v>0.17330000000000001</v>
      </c>
      <c r="AE1271" s="186">
        <f t="shared" si="235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36"/>
        <v>45803245.025628328</v>
      </c>
      <c r="AJ1271" s="19">
        <f t="shared" si="237"/>
        <v>5664636.2584379371</v>
      </c>
      <c r="AK1271" s="20">
        <f t="shared" si="238"/>
        <v>0.12367325186825515</v>
      </c>
      <c r="AL1271" s="17"/>
      <c r="AM1271" s="17"/>
      <c r="AN1271" s="17"/>
      <c r="AO1271" s="17"/>
      <c r="AP1271" s="28" t="str">
        <f t="shared" si="239"/>
        <v>20211</v>
      </c>
      <c r="AQ1271" s="28" t="str">
        <f t="shared" si="240"/>
        <v>20211JPY</v>
      </c>
    </row>
    <row r="1272" spans="1:43" s="12" customFormat="1">
      <c r="A1272" s="13" t="s">
        <v>35</v>
      </c>
      <c r="B1272" s="179">
        <v>2020</v>
      </c>
      <c r="C1272" s="179">
        <v>11</v>
      </c>
      <c r="D1272" s="39" t="str">
        <f t="shared" si="24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32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33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242"/>
        <v>1</v>
      </c>
      <c r="Z1272" s="18">
        <f t="shared" si="244"/>
        <v>10425000</v>
      </c>
      <c r="AA1272" s="13">
        <v>7.6799999999999993E-2</v>
      </c>
      <c r="AB1272" s="21">
        <f t="shared" si="241"/>
        <v>800639.99999999988</v>
      </c>
      <c r="AC1272" s="185">
        <f t="shared" si="234"/>
        <v>96316.991999999984</v>
      </c>
      <c r="AD1272" s="141">
        <v>0.1203</v>
      </c>
      <c r="AE1272" s="186">
        <f t="shared" si="235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36"/>
        <v>45803245.025628328</v>
      </c>
      <c r="AJ1272" s="19">
        <f t="shared" si="237"/>
        <v>5664636.2584379371</v>
      </c>
      <c r="AK1272" s="20">
        <f t="shared" si="238"/>
        <v>0.12367325186825515</v>
      </c>
      <c r="AL1272" s="17"/>
      <c r="AM1272" s="17"/>
      <c r="AN1272" s="17"/>
      <c r="AO1272" s="17"/>
      <c r="AP1272" s="28" t="str">
        <f t="shared" si="239"/>
        <v>20211</v>
      </c>
      <c r="AQ1272" s="28" t="str">
        <f t="shared" si="240"/>
        <v>20211JPY</v>
      </c>
    </row>
    <row r="1273" spans="1:43" s="12" customFormat="1">
      <c r="A1273" s="13" t="s">
        <v>35</v>
      </c>
      <c r="B1273" s="179">
        <v>2020</v>
      </c>
      <c r="C1273" s="179">
        <v>11</v>
      </c>
      <c r="D1273" s="39" t="str">
        <f t="shared" si="24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32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33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242"/>
        <v>1</v>
      </c>
      <c r="Z1273" s="18">
        <f t="shared" si="244"/>
        <v>13000000</v>
      </c>
      <c r="AA1273" s="13">
        <v>7.6799999999999993E-2</v>
      </c>
      <c r="AB1273" s="21">
        <f t="shared" si="241"/>
        <v>998399.99999999988</v>
      </c>
      <c r="AC1273" s="185">
        <f t="shared" si="234"/>
        <v>120107.51999999999</v>
      </c>
      <c r="AD1273" s="141">
        <v>0.1203</v>
      </c>
      <c r="AE1273" s="186">
        <f t="shared" si="235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36"/>
        <v>45803245.025628328</v>
      </c>
      <c r="AJ1273" s="19">
        <f t="shared" si="237"/>
        <v>5664636.2584379371</v>
      </c>
      <c r="AK1273" s="20">
        <f t="shared" si="238"/>
        <v>0.12367325186825515</v>
      </c>
      <c r="AL1273" s="17"/>
      <c r="AM1273" s="17"/>
      <c r="AN1273" s="17"/>
      <c r="AO1273" s="17"/>
      <c r="AP1273" s="28" t="str">
        <f t="shared" si="239"/>
        <v>20211</v>
      </c>
      <c r="AQ1273" s="28" t="str">
        <f t="shared" si="240"/>
        <v>20211JPY</v>
      </c>
    </row>
    <row r="1274" spans="1:43" s="12" customFormat="1">
      <c r="A1274" s="13" t="s">
        <v>35</v>
      </c>
      <c r="B1274" s="179">
        <v>2020</v>
      </c>
      <c r="C1274" s="179">
        <v>11</v>
      </c>
      <c r="D1274" s="39" t="str">
        <f t="shared" si="24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32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33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242"/>
        <v>1</v>
      </c>
      <c r="Z1274" s="18">
        <f t="shared" si="244"/>
        <v>13000000</v>
      </c>
      <c r="AA1274" s="13">
        <v>7.5700000000000003E-2</v>
      </c>
      <c r="AB1274" s="21">
        <f t="shared" si="241"/>
        <v>984100</v>
      </c>
      <c r="AC1274" s="185">
        <f t="shared" si="234"/>
        <v>122422.04</v>
      </c>
      <c r="AD1274" s="141">
        <v>0.1244</v>
      </c>
      <c r="AE1274" s="186">
        <f t="shared" si="235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36"/>
        <v>31097187.029487614</v>
      </c>
      <c r="AJ1274" s="19">
        <f t="shared" si="237"/>
        <v>3892353.6644401974</v>
      </c>
      <c r="AK1274" s="20">
        <f t="shared" si="238"/>
        <v>0.12516738767237404</v>
      </c>
      <c r="AL1274" s="17"/>
      <c r="AM1274" s="17"/>
      <c r="AN1274" s="17"/>
      <c r="AO1274" s="17"/>
      <c r="AP1274" s="28" t="str">
        <f t="shared" si="239"/>
        <v>20212</v>
      </c>
      <c r="AQ1274" s="28" t="str">
        <f t="shared" si="240"/>
        <v>20212JPY</v>
      </c>
    </row>
    <row r="1275" spans="1:43" s="12" customFormat="1">
      <c r="A1275" s="13" t="s">
        <v>35</v>
      </c>
      <c r="B1275" s="179">
        <v>2020</v>
      </c>
      <c r="C1275" s="179">
        <v>11</v>
      </c>
      <c r="D1275" s="39" t="str">
        <f t="shared" si="24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32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33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242"/>
        <v>1</v>
      </c>
      <c r="Z1275" s="18">
        <f t="shared" si="244"/>
        <v>9000000</v>
      </c>
      <c r="AA1275" s="13">
        <v>7.5700000000000003E-2</v>
      </c>
      <c r="AB1275" s="21">
        <f t="shared" si="241"/>
        <v>681300</v>
      </c>
      <c r="AC1275" s="185">
        <f t="shared" si="234"/>
        <v>84753.72</v>
      </c>
      <c r="AD1275" s="141">
        <v>0.1244</v>
      </c>
      <c r="AE1275" s="186">
        <f t="shared" si="235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36"/>
        <v>31097187.029487614</v>
      </c>
      <c r="AJ1275" s="19">
        <f t="shared" si="237"/>
        <v>3892353.6644401974</v>
      </c>
      <c r="AK1275" s="20">
        <f t="shared" si="238"/>
        <v>0.12516738767237404</v>
      </c>
      <c r="AL1275" s="17"/>
      <c r="AM1275" s="17"/>
      <c r="AN1275" s="17"/>
      <c r="AO1275" s="17"/>
      <c r="AP1275" s="28" t="str">
        <f t="shared" si="239"/>
        <v>20212</v>
      </c>
      <c r="AQ1275" s="28" t="str">
        <f t="shared" si="240"/>
        <v>20212JPY</v>
      </c>
    </row>
    <row r="1276" spans="1:43" s="12" customFormat="1">
      <c r="A1276" s="13" t="s">
        <v>35</v>
      </c>
      <c r="B1276" s="179">
        <v>2020</v>
      </c>
      <c r="C1276" s="179">
        <v>11</v>
      </c>
      <c r="D1276" s="39" t="str">
        <f t="shared" si="24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32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33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242"/>
        <v>1.13</v>
      </c>
      <c r="Z1276" s="18">
        <f t="shared" si="244"/>
        <v>540000</v>
      </c>
      <c r="AA1276" s="13">
        <v>1.1850000000000001</v>
      </c>
      <c r="AB1276" s="21">
        <f t="shared" si="241"/>
        <v>566283.18584070809</v>
      </c>
      <c r="AC1276" s="185">
        <f t="shared" si="234"/>
        <v>69482.94690265489</v>
      </c>
      <c r="AD1276" s="141">
        <v>0.1227</v>
      </c>
      <c r="AE1276" s="186">
        <f t="shared" si="235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36"/>
        <v>45803245.025628328</v>
      </c>
      <c r="AJ1276" s="19">
        <f t="shared" si="237"/>
        <v>5664636.2584379371</v>
      </c>
      <c r="AK1276" s="20">
        <f t="shared" si="238"/>
        <v>0.12367325186825515</v>
      </c>
      <c r="AL1276" s="17"/>
      <c r="AM1276" s="17"/>
      <c r="AN1276" s="17"/>
      <c r="AO1276" s="17"/>
      <c r="AP1276" s="28" t="str">
        <f t="shared" si="239"/>
        <v>20211</v>
      </c>
      <c r="AQ1276" s="28" t="str">
        <f t="shared" si="240"/>
        <v>20211RMB</v>
      </c>
    </row>
    <row r="1277" spans="1:43" s="12" customFormat="1">
      <c r="A1277" s="13" t="s">
        <v>35</v>
      </c>
      <c r="B1277" s="179">
        <v>2020</v>
      </c>
      <c r="C1277" s="179">
        <v>11</v>
      </c>
      <c r="D1277" s="39" t="str">
        <f t="shared" si="24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32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33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242"/>
        <v>1.13</v>
      </c>
      <c r="Z1277" s="18">
        <f t="shared" si="244"/>
        <v>540000</v>
      </c>
      <c r="AA1277" s="13">
        <v>1.1850000000000001</v>
      </c>
      <c r="AB1277" s="21">
        <f t="shared" si="241"/>
        <v>566283.18584070809</v>
      </c>
      <c r="AC1277" s="185">
        <f t="shared" si="234"/>
        <v>69482.94690265489</v>
      </c>
      <c r="AD1277" s="141">
        <v>0.1227</v>
      </c>
      <c r="AE1277" s="186">
        <f t="shared" si="235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36"/>
        <v>45803245.025628328</v>
      </c>
      <c r="AJ1277" s="19">
        <f t="shared" si="237"/>
        <v>5664636.2584379371</v>
      </c>
      <c r="AK1277" s="20">
        <f t="shared" si="238"/>
        <v>0.12367325186825515</v>
      </c>
      <c r="AL1277" s="17"/>
      <c r="AM1277" s="17"/>
      <c r="AN1277" s="17"/>
      <c r="AO1277" s="17"/>
      <c r="AP1277" s="28" t="str">
        <f t="shared" si="239"/>
        <v>20211</v>
      </c>
      <c r="AQ1277" s="28" t="str">
        <f t="shared" si="240"/>
        <v>20211RMB</v>
      </c>
    </row>
    <row r="1278" spans="1:43" s="12" customFormat="1">
      <c r="A1278" s="13" t="s">
        <v>35</v>
      </c>
      <c r="B1278" s="179">
        <v>2020</v>
      </c>
      <c r="C1278" s="179">
        <v>11</v>
      </c>
      <c r="D1278" s="39" t="str">
        <f t="shared" si="24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32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33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242"/>
        <v>1.13</v>
      </c>
      <c r="Z1278" s="18">
        <f t="shared" si="244"/>
        <v>550000</v>
      </c>
      <c r="AA1278" s="13">
        <v>1.1850000000000001</v>
      </c>
      <c r="AB1278" s="21">
        <f t="shared" si="241"/>
        <v>576769.91150442488</v>
      </c>
      <c r="AC1278" s="185">
        <f t="shared" si="234"/>
        <v>57850.022123893817</v>
      </c>
      <c r="AD1278" s="141">
        <v>0.1003</v>
      </c>
      <c r="AE1278" s="186">
        <f t="shared" si="235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36"/>
        <v>45803245.025628328</v>
      </c>
      <c r="AJ1278" s="19">
        <f t="shared" si="237"/>
        <v>5664636.2584379371</v>
      </c>
      <c r="AK1278" s="20">
        <f t="shared" si="238"/>
        <v>0.12367325186825515</v>
      </c>
      <c r="AL1278" s="17"/>
      <c r="AM1278" s="17"/>
      <c r="AN1278" s="17"/>
      <c r="AO1278" s="17"/>
      <c r="AP1278" s="28" t="str">
        <f t="shared" si="239"/>
        <v>20211</v>
      </c>
      <c r="AQ1278" s="28" t="str">
        <f t="shared" si="240"/>
        <v>20211RMB</v>
      </c>
    </row>
    <row r="1279" spans="1:43" s="12" customFormat="1">
      <c r="A1279" s="13" t="s">
        <v>35</v>
      </c>
      <c r="B1279" s="179">
        <v>2020</v>
      </c>
      <c r="C1279" s="179">
        <v>11</v>
      </c>
      <c r="D1279" s="39" t="str">
        <f t="shared" si="24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32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33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242"/>
        <v>1</v>
      </c>
      <c r="Z1279" s="18">
        <f t="shared" si="244"/>
        <v>7186000</v>
      </c>
      <c r="AA1279" s="13">
        <v>7.6799999999999993E-2</v>
      </c>
      <c r="AB1279" s="21">
        <f t="shared" si="241"/>
        <v>551884.79999999993</v>
      </c>
      <c r="AC1279" s="185">
        <f t="shared" si="234"/>
        <v>76325.667839999995</v>
      </c>
      <c r="AD1279" s="141">
        <v>0.13830000000000001</v>
      </c>
      <c r="AE1279" s="186">
        <f t="shared" si="235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36"/>
        <v>45803245.025628328</v>
      </c>
      <c r="AJ1279" s="19">
        <f t="shared" si="237"/>
        <v>5664636.2584379371</v>
      </c>
      <c r="AK1279" s="20">
        <f t="shared" si="238"/>
        <v>0.12367325186825515</v>
      </c>
      <c r="AL1279" s="17"/>
      <c r="AM1279" s="17"/>
      <c r="AN1279" s="17"/>
      <c r="AO1279" s="17"/>
      <c r="AP1279" s="28" t="str">
        <f t="shared" si="239"/>
        <v>20211</v>
      </c>
      <c r="AQ1279" s="28" t="str">
        <f t="shared" si="240"/>
        <v>20211JPY</v>
      </c>
    </row>
    <row r="1280" spans="1:43" s="12" customFormat="1">
      <c r="A1280" s="13" t="s">
        <v>35</v>
      </c>
      <c r="B1280" s="179">
        <v>2020</v>
      </c>
      <c r="C1280" s="179">
        <v>11</v>
      </c>
      <c r="D1280" s="39" t="str">
        <f t="shared" si="24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32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33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242"/>
        <v>1</v>
      </c>
      <c r="Z1280" s="18">
        <f t="shared" si="244"/>
        <v>7000000</v>
      </c>
      <c r="AA1280" s="13">
        <v>7.4499999999999997E-2</v>
      </c>
      <c r="AB1280" s="21">
        <f t="shared" si="241"/>
        <v>521500</v>
      </c>
      <c r="AC1280" s="185">
        <f t="shared" si="234"/>
        <v>59242.400000000001</v>
      </c>
      <c r="AD1280" s="141">
        <v>0.11360000000000001</v>
      </c>
      <c r="AE1280" s="186">
        <f t="shared" si="235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36"/>
        <v>57778307.282035396</v>
      </c>
      <c r="AJ1280" s="19">
        <f t="shared" si="237"/>
        <v>7259860.7225420559</v>
      </c>
      <c r="AK1280" s="20">
        <f t="shared" si="238"/>
        <v>0.12565028406083667</v>
      </c>
      <c r="AL1280" s="17"/>
      <c r="AM1280" s="17"/>
      <c r="AN1280" s="17"/>
      <c r="AO1280" s="17"/>
      <c r="AP1280" s="28" t="str">
        <f t="shared" si="239"/>
        <v>20213</v>
      </c>
      <c r="AQ1280" s="28" t="str">
        <f t="shared" si="240"/>
        <v>20213JPY</v>
      </c>
    </row>
    <row r="1281" spans="1:43" s="12" customFormat="1">
      <c r="A1281" s="13" t="s">
        <v>35</v>
      </c>
      <c r="B1281" s="179">
        <v>2020</v>
      </c>
      <c r="C1281" s="179">
        <v>11</v>
      </c>
      <c r="D1281" s="39" t="str">
        <f t="shared" si="24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32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33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242"/>
        <v>1</v>
      </c>
      <c r="Z1281" s="18">
        <f t="shared" si="244"/>
        <v>7940000</v>
      </c>
      <c r="AA1281" s="13">
        <v>7.6799999999999993E-2</v>
      </c>
      <c r="AB1281" s="21">
        <f t="shared" si="241"/>
        <v>609792</v>
      </c>
      <c r="AC1281" s="185">
        <f t="shared" si="234"/>
        <v>77809.459199999998</v>
      </c>
      <c r="AD1281" s="141">
        <v>0.12759999999999999</v>
      </c>
      <c r="AE1281" s="186">
        <f t="shared" si="235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36"/>
        <v>45803245.025628328</v>
      </c>
      <c r="AJ1281" s="19">
        <f t="shared" si="237"/>
        <v>5664636.2584379371</v>
      </c>
      <c r="AK1281" s="20">
        <f t="shared" si="238"/>
        <v>0.12367325186825515</v>
      </c>
      <c r="AL1281" s="17"/>
      <c r="AM1281" s="17"/>
      <c r="AN1281" s="17"/>
      <c r="AO1281" s="17"/>
      <c r="AP1281" s="28" t="str">
        <f t="shared" si="239"/>
        <v>20211</v>
      </c>
      <c r="AQ1281" s="28" t="str">
        <f t="shared" si="240"/>
        <v>20211JPY</v>
      </c>
    </row>
    <row r="1282" spans="1:43" s="12" customFormat="1">
      <c r="A1282" s="13" t="s">
        <v>35</v>
      </c>
      <c r="B1282" s="179">
        <v>2020</v>
      </c>
      <c r="C1282" s="179">
        <v>11</v>
      </c>
      <c r="D1282" s="39" t="str">
        <f t="shared" si="24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24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242"/>
        <v>1</v>
      </c>
      <c r="Z1282" s="18">
        <f t="shared" si="244"/>
        <v>7940000</v>
      </c>
      <c r="AA1282" s="13">
        <v>7.6799999999999993E-2</v>
      </c>
      <c r="AB1282" s="21">
        <f t="shared" si="241"/>
        <v>609792</v>
      </c>
      <c r="AC1282" s="185">
        <f t="shared" ref="AC1282:AC1345" si="247">IF(R1282&lt;&gt;"",AB1282*AD1282,"")</f>
        <v>77809.459199999998</v>
      </c>
      <c r="AD1282" s="141">
        <v>0.12759999999999999</v>
      </c>
      <c r="AE1282" s="186">
        <f t="shared" ref="AE1282:AE1345" si="24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249">IF(P1282="C66 SERVICE","",SUMIFS(AB:AB,F:F,F1282,G:G,G1282,E:E,E1282))</f>
        <v>45803245.025628328</v>
      </c>
      <c r="AJ1282" s="19">
        <f t="shared" ref="AJ1282:AJ1345" si="250">IF(P1282="C66 SERVICE","",SUMIFS(AC:AC,F:F,F1282,G:G,G1282,E:E,E1282))</f>
        <v>5664636.2584379371</v>
      </c>
      <c r="AK1282" s="20">
        <f t="shared" ref="AK1282:AK1345" si="25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252">IF(F1282="","",F1282&amp;G1282)</f>
        <v>20211</v>
      </c>
      <c r="AQ1282" s="28" t="str">
        <f t="shared" ref="AQ1282:AQ1345" si="253">IF(W1282="","",F1282&amp;G1282&amp;W1282)</f>
        <v>20211JPY</v>
      </c>
    </row>
    <row r="1283" spans="1:43" s="12" customFormat="1">
      <c r="A1283" s="13" t="s">
        <v>35</v>
      </c>
      <c r="B1283" s="179">
        <v>2020</v>
      </c>
      <c r="C1283" s="179">
        <v>11</v>
      </c>
      <c r="D1283" s="39" t="str">
        <f t="shared" si="24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24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24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242"/>
        <v>1</v>
      </c>
      <c r="Z1283" s="18">
        <f t="shared" si="244"/>
        <v>7940000</v>
      </c>
      <c r="AA1283" s="13">
        <v>7.5700000000000003E-2</v>
      </c>
      <c r="AB1283" s="21">
        <f t="shared" si="241"/>
        <v>601058</v>
      </c>
      <c r="AC1283" s="185">
        <f t="shared" si="247"/>
        <v>76695.000799999994</v>
      </c>
      <c r="AD1283" s="141">
        <v>0.12759999999999999</v>
      </c>
      <c r="AE1283" s="186">
        <f t="shared" si="24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249"/>
        <v>31097187.029487614</v>
      </c>
      <c r="AJ1283" s="19">
        <f t="shared" si="250"/>
        <v>3892353.6644401974</v>
      </c>
      <c r="AK1283" s="20">
        <f t="shared" si="251"/>
        <v>0.12516738767237404</v>
      </c>
      <c r="AL1283" s="17"/>
      <c r="AM1283" s="17"/>
      <c r="AN1283" s="17"/>
      <c r="AO1283" s="17"/>
      <c r="AP1283" s="28" t="str">
        <f t="shared" si="252"/>
        <v>20212</v>
      </c>
      <c r="AQ1283" s="28" t="str">
        <f t="shared" si="253"/>
        <v>20212JPY</v>
      </c>
    </row>
    <row r="1284" spans="1:43" s="12" customFormat="1">
      <c r="A1284" s="13" t="s">
        <v>35</v>
      </c>
      <c r="B1284" s="179">
        <v>2020</v>
      </c>
      <c r="C1284" s="179">
        <v>11</v>
      </c>
      <c r="D1284" s="39" t="str">
        <f t="shared" si="24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24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24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242"/>
        <v>1.13</v>
      </c>
      <c r="Z1284" s="18">
        <f t="shared" si="244"/>
        <v>945000</v>
      </c>
      <c r="AA1284" s="13">
        <v>1.2</v>
      </c>
      <c r="AB1284" s="21">
        <f t="shared" si="241"/>
        <v>1003539.8230088496</v>
      </c>
      <c r="AC1284" s="185">
        <f t="shared" si="247"/>
        <v>117915.92920353982</v>
      </c>
      <c r="AD1284" s="141">
        <v>0.11749999999999999</v>
      </c>
      <c r="AE1284" s="186">
        <f t="shared" si="24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249"/>
        <v>57778307.282035396</v>
      </c>
      <c r="AJ1284" s="19">
        <f t="shared" si="250"/>
        <v>7259860.7225420559</v>
      </c>
      <c r="AK1284" s="20">
        <f t="shared" si="251"/>
        <v>0.12565028406083667</v>
      </c>
      <c r="AL1284" s="17"/>
      <c r="AM1284" s="17"/>
      <c r="AN1284" s="17"/>
      <c r="AO1284" s="17"/>
      <c r="AP1284" s="28" t="str">
        <f t="shared" si="252"/>
        <v>20213</v>
      </c>
      <c r="AQ1284" s="28" t="str">
        <f t="shared" si="253"/>
        <v>20213RMB</v>
      </c>
    </row>
    <row r="1285" spans="1:43" s="12" customFormat="1">
      <c r="A1285" s="13" t="s">
        <v>35</v>
      </c>
      <c r="B1285" s="179">
        <v>2020</v>
      </c>
      <c r="C1285" s="179">
        <v>11</v>
      </c>
      <c r="D1285" s="39" t="str">
        <f t="shared" si="24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24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24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242"/>
        <v>1.13</v>
      </c>
      <c r="Z1285" s="18">
        <f t="shared" si="244"/>
        <v>945000</v>
      </c>
      <c r="AA1285" s="13">
        <v>1.2</v>
      </c>
      <c r="AB1285" s="21">
        <f t="shared" si="241"/>
        <v>1003539.8230088496</v>
      </c>
      <c r="AC1285" s="185">
        <f t="shared" si="247"/>
        <v>117915.92920353982</v>
      </c>
      <c r="AD1285" s="141">
        <v>0.11749999999999999</v>
      </c>
      <c r="AE1285" s="186">
        <f t="shared" si="24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249"/>
        <v>57778307.282035396</v>
      </c>
      <c r="AJ1285" s="19">
        <f t="shared" si="250"/>
        <v>7259860.7225420559</v>
      </c>
      <c r="AK1285" s="20">
        <f t="shared" si="251"/>
        <v>0.12565028406083667</v>
      </c>
      <c r="AL1285" s="17"/>
      <c r="AM1285" s="17"/>
      <c r="AN1285" s="17"/>
      <c r="AO1285" s="17"/>
      <c r="AP1285" s="28" t="str">
        <f t="shared" si="252"/>
        <v>20213</v>
      </c>
      <c r="AQ1285" s="28" t="str">
        <f t="shared" si="253"/>
        <v>20213RMB</v>
      </c>
    </row>
    <row r="1286" spans="1:43" s="12" customFormat="1">
      <c r="A1286" s="13" t="s">
        <v>35</v>
      </c>
      <c r="B1286" s="179">
        <v>2020</v>
      </c>
      <c r="C1286" s="179">
        <v>11</v>
      </c>
      <c r="D1286" s="39" t="str">
        <f t="shared" si="24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24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24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242"/>
        <v>1</v>
      </c>
      <c r="Z1286" s="18">
        <f t="shared" si="244"/>
        <v>10550000</v>
      </c>
      <c r="AA1286" s="13">
        <v>7.5700000000000003E-2</v>
      </c>
      <c r="AB1286" s="21">
        <f t="shared" si="241"/>
        <v>798635</v>
      </c>
      <c r="AC1286" s="185">
        <f t="shared" si="247"/>
        <v>57341.993000000002</v>
      </c>
      <c r="AD1286" s="141">
        <v>7.1800000000000003E-2</v>
      </c>
      <c r="AE1286" s="186">
        <f t="shared" si="24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249"/>
        <v>31097187.029487614</v>
      </c>
      <c r="AJ1286" s="19">
        <f t="shared" si="250"/>
        <v>3892353.6644401974</v>
      </c>
      <c r="AK1286" s="20">
        <f t="shared" si="251"/>
        <v>0.12516738767237404</v>
      </c>
      <c r="AL1286" s="17"/>
      <c r="AM1286" s="17"/>
      <c r="AN1286" s="17"/>
      <c r="AO1286" s="17"/>
      <c r="AP1286" s="28" t="str">
        <f t="shared" si="252"/>
        <v>20212</v>
      </c>
      <c r="AQ1286" s="28" t="str">
        <f t="shared" si="253"/>
        <v>20212JPY</v>
      </c>
    </row>
    <row r="1287" spans="1:43" s="12" customFormat="1">
      <c r="A1287" s="13" t="s">
        <v>35</v>
      </c>
      <c r="B1287" s="179">
        <v>2020</v>
      </c>
      <c r="C1287" s="179">
        <v>11</v>
      </c>
      <c r="D1287" s="39" t="str">
        <f t="shared" si="24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24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24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242"/>
        <v>1</v>
      </c>
      <c r="Z1287" s="18">
        <f t="shared" si="244"/>
        <v>6400000</v>
      </c>
      <c r="AA1287" s="13">
        <v>7.5700000000000003E-2</v>
      </c>
      <c r="AB1287" s="21">
        <f t="shared" si="241"/>
        <v>484480</v>
      </c>
      <c r="AC1287" s="185">
        <f t="shared" si="247"/>
        <v>34785.664000000004</v>
      </c>
      <c r="AD1287" s="141">
        <v>7.1800000000000003E-2</v>
      </c>
      <c r="AE1287" s="186">
        <f t="shared" si="24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249"/>
        <v>31097187.029487614</v>
      </c>
      <c r="AJ1287" s="19">
        <f t="shared" si="250"/>
        <v>3892353.6644401974</v>
      </c>
      <c r="AK1287" s="20">
        <f t="shared" si="251"/>
        <v>0.12516738767237404</v>
      </c>
      <c r="AL1287" s="17"/>
      <c r="AM1287" s="17"/>
      <c r="AN1287" s="17"/>
      <c r="AO1287" s="17" t="s">
        <v>1454</v>
      </c>
      <c r="AP1287" s="28" t="str">
        <f t="shared" si="252"/>
        <v>20212</v>
      </c>
      <c r="AQ1287" s="28" t="str">
        <f t="shared" si="253"/>
        <v>20212JPY</v>
      </c>
    </row>
    <row r="1288" spans="1:43" s="12" customFormat="1">
      <c r="A1288" s="13" t="s">
        <v>35</v>
      </c>
      <c r="B1288" s="179">
        <v>2020</v>
      </c>
      <c r="C1288" s="179">
        <v>11</v>
      </c>
      <c r="D1288" s="39" t="str">
        <f t="shared" si="24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24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24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242"/>
        <v>1</v>
      </c>
      <c r="Z1288" s="18">
        <f t="shared" si="244"/>
        <v>6400000</v>
      </c>
      <c r="AA1288" s="13">
        <v>7.5700000000000003E-2</v>
      </c>
      <c r="AB1288" s="21">
        <f t="shared" si="241"/>
        <v>484480</v>
      </c>
      <c r="AC1288" s="185">
        <f t="shared" si="247"/>
        <v>34785.664000000004</v>
      </c>
      <c r="AD1288" s="141">
        <v>7.1800000000000003E-2</v>
      </c>
      <c r="AE1288" s="186">
        <f t="shared" si="24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249"/>
        <v>31097187.029487614</v>
      </c>
      <c r="AJ1288" s="19">
        <f t="shared" si="250"/>
        <v>3892353.6644401974</v>
      </c>
      <c r="AK1288" s="20">
        <f t="shared" si="251"/>
        <v>0.12516738767237404</v>
      </c>
      <c r="AL1288" s="17"/>
      <c r="AM1288" s="17"/>
      <c r="AN1288" s="17"/>
      <c r="AO1288" s="17" t="s">
        <v>1454</v>
      </c>
      <c r="AP1288" s="28" t="str">
        <f t="shared" si="252"/>
        <v>20212</v>
      </c>
      <c r="AQ1288" s="28" t="str">
        <f t="shared" si="253"/>
        <v>20212JPY</v>
      </c>
    </row>
    <row r="1289" spans="1:43" s="12" customFormat="1">
      <c r="A1289" s="13" t="s">
        <v>35</v>
      </c>
      <c r="B1289" s="179">
        <v>2020</v>
      </c>
      <c r="C1289" s="179">
        <v>11</v>
      </c>
      <c r="D1289" s="39" t="str">
        <f t="shared" si="24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24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24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242"/>
        <v>1</v>
      </c>
      <c r="Z1289" s="18">
        <f t="shared" si="244"/>
        <v>8000000</v>
      </c>
      <c r="AA1289" s="13">
        <v>7.5700000000000003E-2</v>
      </c>
      <c r="AB1289" s="21">
        <f t="shared" si="241"/>
        <v>605600</v>
      </c>
      <c r="AC1289" s="185">
        <f t="shared" si="247"/>
        <v>66676.56</v>
      </c>
      <c r="AD1289" s="141">
        <v>0.1101</v>
      </c>
      <c r="AE1289" s="186">
        <f t="shared" si="24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249"/>
        <v>31097187.029487614</v>
      </c>
      <c r="AJ1289" s="19">
        <f t="shared" si="250"/>
        <v>3892353.6644401974</v>
      </c>
      <c r="AK1289" s="20">
        <f t="shared" si="251"/>
        <v>0.12516738767237404</v>
      </c>
      <c r="AL1289" s="17"/>
      <c r="AM1289" s="17"/>
      <c r="AN1289" s="17"/>
      <c r="AO1289" s="17"/>
      <c r="AP1289" s="28" t="str">
        <f t="shared" si="252"/>
        <v>20212</v>
      </c>
      <c r="AQ1289" s="28" t="str">
        <f t="shared" si="253"/>
        <v>20212JPY</v>
      </c>
    </row>
    <row r="1290" spans="1:43" s="12" customFormat="1">
      <c r="A1290" s="13" t="s">
        <v>35</v>
      </c>
      <c r="B1290" s="179">
        <v>2020</v>
      </c>
      <c r="C1290" s="179">
        <v>11</v>
      </c>
      <c r="D1290" s="39" t="str">
        <f t="shared" si="24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24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24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242"/>
        <v>1.13</v>
      </c>
      <c r="Z1290" s="18">
        <f t="shared" si="244"/>
        <v>539000</v>
      </c>
      <c r="AA1290" s="13">
        <v>1.1850000000000001</v>
      </c>
      <c r="AB1290" s="21">
        <f t="shared" ref="AB1290:AB1353" si="254">IF(AND(R1290&lt;&gt;"C66",R1290&lt;&gt;""),Z1290/Y1290*AA1290,"")</f>
        <v>565234.51327433635</v>
      </c>
      <c r="AC1290" s="185">
        <f t="shared" si="247"/>
        <v>71671.736283185848</v>
      </c>
      <c r="AD1290" s="141">
        <v>0.1268</v>
      </c>
      <c r="AE1290" s="186">
        <f t="shared" si="24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249"/>
        <v>45803245.025628328</v>
      </c>
      <c r="AJ1290" s="19">
        <f t="shared" si="250"/>
        <v>5664636.2584379371</v>
      </c>
      <c r="AK1290" s="20">
        <f t="shared" si="251"/>
        <v>0.12367325186825515</v>
      </c>
      <c r="AL1290" s="17"/>
      <c r="AM1290" s="17"/>
      <c r="AN1290" s="17"/>
      <c r="AO1290" s="17"/>
      <c r="AP1290" s="28" t="str">
        <f t="shared" si="252"/>
        <v>20211</v>
      </c>
      <c r="AQ1290" s="28" t="str">
        <f t="shared" si="253"/>
        <v>20211RMB</v>
      </c>
    </row>
    <row r="1291" spans="1:43" s="12" customFormat="1">
      <c r="A1291" s="13" t="s">
        <v>35</v>
      </c>
      <c r="B1291" s="179">
        <v>2020</v>
      </c>
      <c r="C1291" s="179">
        <v>11</v>
      </c>
      <c r="D1291" s="39" t="str">
        <f t="shared" si="24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24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24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242"/>
        <v>1.13</v>
      </c>
      <c r="Z1291" s="18">
        <f t="shared" si="244"/>
        <v>636666.67000000004</v>
      </c>
      <c r="AA1291" s="13">
        <v>1.1850000000000001</v>
      </c>
      <c r="AB1291" s="21">
        <f t="shared" si="254"/>
        <v>667654.87075221248</v>
      </c>
      <c r="AC1291" s="185">
        <f t="shared" si="247"/>
        <v>60623.062264300897</v>
      </c>
      <c r="AD1291" s="141">
        <v>9.0800000000000006E-2</v>
      </c>
      <c r="AE1291" s="186">
        <f t="shared" si="24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249"/>
        <v>45803245.025628328</v>
      </c>
      <c r="AJ1291" s="19">
        <f t="shared" si="250"/>
        <v>5664636.2584379371</v>
      </c>
      <c r="AK1291" s="20">
        <f t="shared" si="251"/>
        <v>0.12367325186825515</v>
      </c>
      <c r="AL1291" s="17"/>
      <c r="AM1291" s="17"/>
      <c r="AN1291" s="17"/>
      <c r="AO1291" s="17"/>
      <c r="AP1291" s="28" t="str">
        <f t="shared" si="252"/>
        <v>20211</v>
      </c>
      <c r="AQ1291" s="28" t="str">
        <f t="shared" si="253"/>
        <v>20211RMB</v>
      </c>
    </row>
    <row r="1292" spans="1:43" s="12" customFormat="1">
      <c r="A1292" s="13" t="s">
        <v>35</v>
      </c>
      <c r="B1292" s="179">
        <v>2020</v>
      </c>
      <c r="C1292" s="179">
        <v>11</v>
      </c>
      <c r="D1292" s="39" t="str">
        <f t="shared" si="24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24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24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242"/>
        <v>1.13</v>
      </c>
      <c r="Z1292" s="18">
        <f t="shared" si="244"/>
        <v>636666.67000000004</v>
      </c>
      <c r="AA1292" s="13">
        <v>1.1850000000000001</v>
      </c>
      <c r="AB1292" s="21">
        <f t="shared" si="254"/>
        <v>667654.87075221248</v>
      </c>
      <c r="AC1292" s="185">
        <f t="shared" si="247"/>
        <v>60623.062264300897</v>
      </c>
      <c r="AD1292" s="141">
        <v>9.0800000000000006E-2</v>
      </c>
      <c r="AE1292" s="186">
        <f t="shared" si="24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249"/>
        <v>45803245.025628328</v>
      </c>
      <c r="AJ1292" s="19">
        <f t="shared" si="250"/>
        <v>5664636.2584379371</v>
      </c>
      <c r="AK1292" s="20">
        <f t="shared" si="251"/>
        <v>0.12367325186825515</v>
      </c>
      <c r="AL1292" s="17"/>
      <c r="AM1292" s="17"/>
      <c r="AN1292" s="17"/>
      <c r="AO1292" s="17"/>
      <c r="AP1292" s="28" t="str">
        <f t="shared" si="252"/>
        <v>20211</v>
      </c>
      <c r="AQ1292" s="28" t="str">
        <f t="shared" si="253"/>
        <v>20211RMB</v>
      </c>
    </row>
    <row r="1293" spans="1:43" s="12" customFormat="1">
      <c r="A1293" s="13" t="s">
        <v>35</v>
      </c>
      <c r="B1293" s="179">
        <v>2020</v>
      </c>
      <c r="C1293" s="179">
        <v>11</v>
      </c>
      <c r="D1293" s="39" t="str">
        <f t="shared" si="24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24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24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242"/>
        <v>1</v>
      </c>
      <c r="Z1293" s="18">
        <f t="shared" si="244"/>
        <v>12000000</v>
      </c>
      <c r="AA1293" s="13">
        <v>7.5700000000000003E-2</v>
      </c>
      <c r="AB1293" s="21">
        <f t="shared" si="254"/>
        <v>908400</v>
      </c>
      <c r="AC1293" s="185">
        <f t="shared" si="247"/>
        <v>109371.36</v>
      </c>
      <c r="AD1293" s="141">
        <v>0.12039999999999999</v>
      </c>
      <c r="AE1293" s="186">
        <f t="shared" si="24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249"/>
        <v>31097187.029487614</v>
      </c>
      <c r="AJ1293" s="19">
        <f t="shared" si="250"/>
        <v>3892353.6644401974</v>
      </c>
      <c r="AK1293" s="20">
        <f t="shared" si="251"/>
        <v>0.12516738767237404</v>
      </c>
      <c r="AL1293" s="17"/>
      <c r="AM1293" s="17"/>
      <c r="AN1293" s="17"/>
      <c r="AO1293" s="17"/>
      <c r="AP1293" s="28" t="str">
        <f t="shared" si="252"/>
        <v>20212</v>
      </c>
      <c r="AQ1293" s="28" t="str">
        <f t="shared" si="253"/>
        <v>20212JPY</v>
      </c>
    </row>
    <row r="1294" spans="1:43" s="12" customFormat="1">
      <c r="A1294" s="13" t="s">
        <v>35</v>
      </c>
      <c r="B1294" s="179">
        <v>2020</v>
      </c>
      <c r="C1294" s="179">
        <v>11</v>
      </c>
      <c r="D1294" s="39" t="str">
        <f t="shared" si="24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24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24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242"/>
        <v>1</v>
      </c>
      <c r="Z1294" s="18">
        <f t="shared" si="244"/>
        <v>12800000</v>
      </c>
      <c r="AA1294" s="13">
        <v>7.4499999999999997E-2</v>
      </c>
      <c r="AB1294" s="21">
        <f t="shared" si="254"/>
        <v>953600</v>
      </c>
      <c r="AC1294" s="185">
        <f t="shared" si="247"/>
        <v>114145.92</v>
      </c>
      <c r="AD1294" s="141">
        <v>0.1197</v>
      </c>
      <c r="AE1294" s="186">
        <f t="shared" si="24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249"/>
        <v>57778307.282035396</v>
      </c>
      <c r="AJ1294" s="19">
        <f t="shared" si="250"/>
        <v>7259860.7225420559</v>
      </c>
      <c r="AK1294" s="20">
        <f t="shared" si="251"/>
        <v>0.12565028406083667</v>
      </c>
      <c r="AL1294" s="17"/>
      <c r="AM1294" s="17"/>
      <c r="AN1294" s="17"/>
      <c r="AO1294" s="17"/>
      <c r="AP1294" s="28" t="str">
        <f t="shared" si="252"/>
        <v>20213</v>
      </c>
      <c r="AQ1294" s="28" t="str">
        <f t="shared" si="253"/>
        <v>20213JPY</v>
      </c>
    </row>
    <row r="1295" spans="1:43" s="12" customFormat="1">
      <c r="A1295" s="13" t="s">
        <v>35</v>
      </c>
      <c r="B1295" s="179">
        <v>2020</v>
      </c>
      <c r="C1295" s="179">
        <v>11</v>
      </c>
      <c r="D1295" s="39" t="str">
        <f t="shared" si="24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24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24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242"/>
        <v>1</v>
      </c>
      <c r="Z1295" s="18">
        <f t="shared" si="244"/>
        <v>12800000</v>
      </c>
      <c r="AA1295" s="13">
        <v>7.4499999999999997E-2</v>
      </c>
      <c r="AB1295" s="21">
        <f t="shared" si="254"/>
        <v>953600</v>
      </c>
      <c r="AC1295" s="185">
        <f t="shared" si="247"/>
        <v>114145.92</v>
      </c>
      <c r="AD1295" s="141">
        <v>0.1197</v>
      </c>
      <c r="AE1295" s="186">
        <f t="shared" si="24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249"/>
        <v>57778307.282035396</v>
      </c>
      <c r="AJ1295" s="19">
        <f t="shared" si="250"/>
        <v>7259860.7225420559</v>
      </c>
      <c r="AK1295" s="20">
        <f t="shared" si="251"/>
        <v>0.12565028406083667</v>
      </c>
      <c r="AL1295" s="17"/>
      <c r="AM1295" s="17"/>
      <c r="AN1295" s="17"/>
      <c r="AO1295" s="17"/>
      <c r="AP1295" s="28" t="str">
        <f t="shared" si="252"/>
        <v>20213</v>
      </c>
      <c r="AQ1295" s="28" t="str">
        <f t="shared" si="253"/>
        <v>20213JPY</v>
      </c>
    </row>
    <row r="1296" spans="1:43" s="12" customFormat="1">
      <c r="A1296" s="13" t="s">
        <v>35</v>
      </c>
      <c r="B1296" s="179">
        <v>2020</v>
      </c>
      <c r="C1296" s="179">
        <v>11</v>
      </c>
      <c r="D1296" s="39" t="str">
        <f t="shared" si="24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24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24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242"/>
        <v>1</v>
      </c>
      <c r="Z1296" s="18">
        <f t="shared" si="244"/>
        <v>9000000</v>
      </c>
      <c r="AA1296" s="13">
        <v>7.4499999999999997E-2</v>
      </c>
      <c r="AB1296" s="21">
        <f t="shared" si="254"/>
        <v>670500</v>
      </c>
      <c r="AC1296" s="185">
        <f t="shared" si="247"/>
        <v>80258.850000000006</v>
      </c>
      <c r="AD1296" s="141">
        <v>0.1197</v>
      </c>
      <c r="AE1296" s="186">
        <f t="shared" si="24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249"/>
        <v>57778307.282035396</v>
      </c>
      <c r="AJ1296" s="19">
        <f t="shared" si="250"/>
        <v>7259860.7225420559</v>
      </c>
      <c r="AK1296" s="20">
        <f t="shared" si="251"/>
        <v>0.12565028406083667</v>
      </c>
      <c r="AL1296" s="17"/>
      <c r="AM1296" s="17"/>
      <c r="AN1296" s="17"/>
      <c r="AO1296" s="17"/>
      <c r="AP1296" s="28" t="str">
        <f t="shared" si="252"/>
        <v>20213</v>
      </c>
      <c r="AQ1296" s="28" t="str">
        <f t="shared" si="253"/>
        <v>20213JPY</v>
      </c>
    </row>
    <row r="1297" spans="1:43" s="12" customFormat="1">
      <c r="A1297" s="13" t="s">
        <v>35</v>
      </c>
      <c r="B1297" s="179">
        <v>2020</v>
      </c>
      <c r="C1297" s="179">
        <v>11</v>
      </c>
      <c r="D1297" s="39" t="str">
        <f t="shared" si="24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24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24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242"/>
        <v>1</v>
      </c>
      <c r="Z1297" s="18">
        <f t="shared" si="244"/>
        <v>13500000</v>
      </c>
      <c r="AA1297" s="13">
        <v>7.4499999999999997E-2</v>
      </c>
      <c r="AB1297" s="21">
        <f t="shared" si="254"/>
        <v>1005750</v>
      </c>
      <c r="AC1297" s="185">
        <f t="shared" si="247"/>
        <v>112442.84999999999</v>
      </c>
      <c r="AD1297" s="141">
        <v>0.1118</v>
      </c>
      <c r="AE1297" s="186">
        <f t="shared" si="24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249"/>
        <v>57778307.282035396</v>
      </c>
      <c r="AJ1297" s="19">
        <f t="shared" si="250"/>
        <v>7259860.7225420559</v>
      </c>
      <c r="AK1297" s="20">
        <f t="shared" si="251"/>
        <v>0.12565028406083667</v>
      </c>
      <c r="AL1297" s="17"/>
      <c r="AM1297" s="17"/>
      <c r="AN1297" s="17"/>
      <c r="AO1297" s="17"/>
      <c r="AP1297" s="28" t="str">
        <f t="shared" si="252"/>
        <v>20213</v>
      </c>
      <c r="AQ1297" s="28" t="str">
        <f t="shared" si="253"/>
        <v>20213JPY</v>
      </c>
    </row>
    <row r="1298" spans="1:43" s="12" customFormat="1">
      <c r="A1298" s="13" t="s">
        <v>35</v>
      </c>
      <c r="B1298" s="179">
        <v>2020</v>
      </c>
      <c r="C1298" s="179">
        <v>11</v>
      </c>
      <c r="D1298" s="39" t="str">
        <f t="shared" si="24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24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24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242"/>
        <v>1</v>
      </c>
      <c r="Z1298" s="18">
        <f t="shared" si="244"/>
        <v>7590000</v>
      </c>
      <c r="AA1298" s="13">
        <v>7.5700000000000003E-2</v>
      </c>
      <c r="AB1298" s="21">
        <f t="shared" si="254"/>
        <v>574563</v>
      </c>
      <c r="AC1298" s="185">
        <f t="shared" si="247"/>
        <v>70269.054900000003</v>
      </c>
      <c r="AD1298" s="141">
        <v>0.12230000000000001</v>
      </c>
      <c r="AE1298" s="186">
        <f t="shared" si="24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249"/>
        <v>31097187.029487614</v>
      </c>
      <c r="AJ1298" s="19">
        <f t="shared" si="250"/>
        <v>3892353.6644401974</v>
      </c>
      <c r="AK1298" s="20">
        <f t="shared" si="251"/>
        <v>0.12516738767237404</v>
      </c>
      <c r="AL1298" s="17"/>
      <c r="AM1298" s="17"/>
      <c r="AN1298" s="17"/>
      <c r="AO1298" s="17"/>
      <c r="AP1298" s="28" t="str">
        <f t="shared" si="252"/>
        <v>20212</v>
      </c>
      <c r="AQ1298" s="28" t="str">
        <f t="shared" si="253"/>
        <v>20212JPY</v>
      </c>
    </row>
    <row r="1299" spans="1:43" s="12" customFormat="1">
      <c r="A1299" s="13" t="s">
        <v>35</v>
      </c>
      <c r="B1299" s="179">
        <v>2020</v>
      </c>
      <c r="C1299" s="179">
        <v>11</v>
      </c>
      <c r="D1299" s="39" t="str">
        <f t="shared" si="24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24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24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242"/>
        <v>1</v>
      </c>
      <c r="Z1299" s="18">
        <f t="shared" si="244"/>
        <v>7575000</v>
      </c>
      <c r="AA1299" s="13">
        <v>7.4499999999999997E-2</v>
      </c>
      <c r="AB1299" s="21">
        <f t="shared" si="254"/>
        <v>564337.5</v>
      </c>
      <c r="AC1299" s="185">
        <f t="shared" si="247"/>
        <v>99041.231249999997</v>
      </c>
      <c r="AD1299" s="141">
        <v>0.17549999999999999</v>
      </c>
      <c r="AE1299" s="186">
        <f t="shared" si="24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249"/>
        <v>57778307.282035396</v>
      </c>
      <c r="AJ1299" s="19">
        <f t="shared" si="250"/>
        <v>7259860.7225420559</v>
      </c>
      <c r="AK1299" s="20">
        <f t="shared" si="251"/>
        <v>0.12565028406083667</v>
      </c>
      <c r="AL1299" s="17"/>
      <c r="AM1299" s="17"/>
      <c r="AN1299" s="17"/>
      <c r="AO1299" s="17"/>
      <c r="AP1299" s="28" t="str">
        <f t="shared" si="252"/>
        <v>20213</v>
      </c>
      <c r="AQ1299" s="28" t="str">
        <f t="shared" si="253"/>
        <v>20213JPY</v>
      </c>
    </row>
    <row r="1300" spans="1:43" s="12" customFormat="1">
      <c r="A1300" s="13" t="s">
        <v>35</v>
      </c>
      <c r="B1300" s="179">
        <v>2020</v>
      </c>
      <c r="C1300" s="179">
        <v>11</v>
      </c>
      <c r="D1300" s="39" t="str">
        <f t="shared" si="24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24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24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255">IF(W1300="RMB","1.13", "1")</f>
        <v>1</v>
      </c>
      <c r="Z1300" s="18">
        <f t="shared" si="244"/>
        <v>7575000</v>
      </c>
      <c r="AA1300" s="13">
        <v>7.4499999999999997E-2</v>
      </c>
      <c r="AB1300" s="21">
        <f t="shared" si="254"/>
        <v>564337.5</v>
      </c>
      <c r="AC1300" s="185">
        <f t="shared" si="247"/>
        <v>99041.231249999997</v>
      </c>
      <c r="AD1300" s="141">
        <v>0.17549999999999999</v>
      </c>
      <c r="AE1300" s="186">
        <f t="shared" si="24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249"/>
        <v>57778307.282035396</v>
      </c>
      <c r="AJ1300" s="19">
        <f t="shared" si="250"/>
        <v>7259860.7225420559</v>
      </c>
      <c r="AK1300" s="20">
        <f t="shared" si="251"/>
        <v>0.12565028406083667</v>
      </c>
      <c r="AL1300" s="17"/>
      <c r="AM1300" s="17"/>
      <c r="AN1300" s="17"/>
      <c r="AO1300" s="17"/>
      <c r="AP1300" s="28" t="str">
        <f t="shared" si="252"/>
        <v>20213</v>
      </c>
      <c r="AQ1300" s="28" t="str">
        <f t="shared" si="253"/>
        <v>20213JPY</v>
      </c>
    </row>
    <row r="1301" spans="1:43" s="12" customFormat="1">
      <c r="A1301" s="13" t="s">
        <v>35</v>
      </c>
      <c r="B1301" s="179">
        <v>2020</v>
      </c>
      <c r="C1301" s="179">
        <v>10</v>
      </c>
      <c r="D1301" s="39" t="str">
        <f t="shared" si="24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24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24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255"/>
        <v>1.13</v>
      </c>
      <c r="Z1301" s="18">
        <f t="shared" si="244"/>
        <v>598000</v>
      </c>
      <c r="AA1301" s="13">
        <v>1.1850000000000001</v>
      </c>
      <c r="AB1301" s="21">
        <f t="shared" si="254"/>
        <v>627106.19469026558</v>
      </c>
      <c r="AC1301" s="185">
        <f t="shared" si="247"/>
        <v>84847.468141592937</v>
      </c>
      <c r="AD1301" s="141">
        <v>0.1353</v>
      </c>
      <c r="AE1301" s="186">
        <f t="shared" si="24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249"/>
        <v>45803245.025628328</v>
      </c>
      <c r="AJ1301" s="19">
        <f t="shared" si="250"/>
        <v>5664636.2584379371</v>
      </c>
      <c r="AK1301" s="20">
        <f t="shared" si="251"/>
        <v>0.12367325186825515</v>
      </c>
      <c r="AL1301" s="17"/>
      <c r="AM1301" s="17"/>
      <c r="AN1301" s="17"/>
      <c r="AO1301" s="17"/>
      <c r="AP1301" s="28" t="str">
        <f t="shared" si="252"/>
        <v>20211</v>
      </c>
      <c r="AQ1301" s="28" t="str">
        <f t="shared" si="253"/>
        <v>20211RMB</v>
      </c>
    </row>
    <row r="1302" spans="1:43" s="12" customFormat="1">
      <c r="A1302" s="13" t="s">
        <v>35</v>
      </c>
      <c r="B1302" s="179">
        <v>2020</v>
      </c>
      <c r="C1302" s="179">
        <v>10</v>
      </c>
      <c r="D1302" s="39" t="str">
        <f t="shared" si="24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24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24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255"/>
        <v>1</v>
      </c>
      <c r="Z1302" s="18">
        <f t="shared" si="244"/>
        <v>9526667</v>
      </c>
      <c r="AA1302" s="13">
        <v>7.5700000000000003E-2</v>
      </c>
      <c r="AB1302" s="21">
        <f t="shared" si="254"/>
        <v>721168.69189999998</v>
      </c>
      <c r="AC1302" s="185">
        <f t="shared" si="247"/>
        <v>63895.546102339998</v>
      </c>
      <c r="AD1302" s="141">
        <v>8.8599999999999998E-2</v>
      </c>
      <c r="AE1302" s="186">
        <f t="shared" si="24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249"/>
        <v>31097187.029487614</v>
      </c>
      <c r="AJ1302" s="19">
        <f t="shared" si="250"/>
        <v>3892353.6644401974</v>
      </c>
      <c r="AK1302" s="20">
        <f t="shared" si="251"/>
        <v>0.12516738767237404</v>
      </c>
      <c r="AL1302" s="17"/>
      <c r="AM1302" s="17"/>
      <c r="AN1302" s="17"/>
      <c r="AO1302" s="17"/>
      <c r="AP1302" s="28" t="str">
        <f t="shared" si="252"/>
        <v>20212</v>
      </c>
      <c r="AQ1302" s="28" t="str">
        <f t="shared" si="253"/>
        <v>20212JPY</v>
      </c>
    </row>
    <row r="1303" spans="1:43" s="12" customFormat="1">
      <c r="A1303" s="13" t="s">
        <v>35</v>
      </c>
      <c r="B1303" s="179">
        <v>2020</v>
      </c>
      <c r="C1303" s="179">
        <v>10</v>
      </c>
      <c r="D1303" s="39" t="str">
        <f t="shared" si="24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24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24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255"/>
        <v>1</v>
      </c>
      <c r="Z1303" s="18">
        <f t="shared" si="244"/>
        <v>9526667</v>
      </c>
      <c r="AA1303" s="13">
        <v>7.5700000000000003E-2</v>
      </c>
      <c r="AB1303" s="21">
        <f t="shared" si="254"/>
        <v>721168.69189999998</v>
      </c>
      <c r="AC1303" s="185">
        <f t="shared" si="247"/>
        <v>63895.546102339998</v>
      </c>
      <c r="AD1303" s="141">
        <v>8.8599999999999998E-2</v>
      </c>
      <c r="AE1303" s="186">
        <f t="shared" si="24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249"/>
        <v>31097187.029487614</v>
      </c>
      <c r="AJ1303" s="19">
        <f t="shared" si="250"/>
        <v>3892353.6644401974</v>
      </c>
      <c r="AK1303" s="20">
        <f t="shared" si="251"/>
        <v>0.12516738767237404</v>
      </c>
      <c r="AL1303" s="17"/>
      <c r="AM1303" s="17"/>
      <c r="AN1303" s="17"/>
      <c r="AO1303" s="17"/>
      <c r="AP1303" s="28" t="str">
        <f t="shared" si="252"/>
        <v>20212</v>
      </c>
      <c r="AQ1303" s="28" t="str">
        <f t="shared" si="253"/>
        <v>20212JPY</v>
      </c>
    </row>
    <row r="1304" spans="1:43" s="12" customFormat="1">
      <c r="A1304" s="13" t="s">
        <v>35</v>
      </c>
      <c r="B1304" s="179">
        <v>2020</v>
      </c>
      <c r="C1304" s="179">
        <v>10</v>
      </c>
      <c r="D1304" s="39" t="str">
        <f t="shared" si="24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24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24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255"/>
        <v>1</v>
      </c>
      <c r="Z1304" s="18">
        <f t="shared" si="244"/>
        <v>9526667</v>
      </c>
      <c r="AA1304" s="13">
        <v>7.5700000000000003E-2</v>
      </c>
      <c r="AB1304" s="21">
        <f t="shared" si="254"/>
        <v>721168.69189999998</v>
      </c>
      <c r="AC1304" s="185">
        <f t="shared" si="247"/>
        <v>63895.546102339998</v>
      </c>
      <c r="AD1304" s="141">
        <v>8.8599999999999998E-2</v>
      </c>
      <c r="AE1304" s="186">
        <f t="shared" si="24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249"/>
        <v>31097187.029487614</v>
      </c>
      <c r="AJ1304" s="19">
        <f t="shared" si="250"/>
        <v>3892353.6644401974</v>
      </c>
      <c r="AK1304" s="20">
        <f t="shared" si="251"/>
        <v>0.12516738767237404</v>
      </c>
      <c r="AL1304" s="17"/>
      <c r="AM1304" s="17"/>
      <c r="AN1304" s="17"/>
      <c r="AO1304" s="17"/>
      <c r="AP1304" s="28" t="str">
        <f t="shared" si="252"/>
        <v>20212</v>
      </c>
      <c r="AQ1304" s="28" t="str">
        <f t="shared" si="253"/>
        <v>20212JPY</v>
      </c>
    </row>
    <row r="1305" spans="1:43" s="12" customFormat="1">
      <c r="A1305" s="13" t="s">
        <v>35</v>
      </c>
      <c r="B1305" s="179">
        <v>2020</v>
      </c>
      <c r="C1305" s="179">
        <v>12</v>
      </c>
      <c r="D1305" s="39" t="str">
        <f t="shared" si="24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24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24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255"/>
        <v>1.13</v>
      </c>
      <c r="Z1305" s="18">
        <f t="shared" si="244"/>
        <v>1004000</v>
      </c>
      <c r="AA1305" s="13">
        <v>1.1850000000000001</v>
      </c>
      <c r="AB1305" s="21">
        <f t="shared" si="254"/>
        <v>1052867.2566371683</v>
      </c>
      <c r="AC1305" s="185">
        <f t="shared" si="247"/>
        <v>105918.44601769913</v>
      </c>
      <c r="AD1305" s="141">
        <v>0.10059999999999999</v>
      </c>
      <c r="AE1305" s="186">
        <f t="shared" si="24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249"/>
        <v>45803245.025628328</v>
      </c>
      <c r="AJ1305" s="19">
        <f t="shared" si="250"/>
        <v>5664636.2584379371</v>
      </c>
      <c r="AK1305" s="20">
        <f t="shared" si="251"/>
        <v>0.12367325186825515</v>
      </c>
      <c r="AL1305" s="17"/>
      <c r="AM1305" s="17"/>
      <c r="AN1305" s="17"/>
      <c r="AO1305" s="17"/>
      <c r="AP1305" s="28" t="str">
        <f t="shared" si="252"/>
        <v>20211</v>
      </c>
      <c r="AQ1305" s="28" t="str">
        <f t="shared" si="253"/>
        <v>20211RMB</v>
      </c>
    </row>
    <row r="1306" spans="1:43" s="12" customFormat="1">
      <c r="A1306" s="13" t="s">
        <v>35</v>
      </c>
      <c r="B1306" s="179">
        <v>2020</v>
      </c>
      <c r="C1306" s="179">
        <v>12</v>
      </c>
      <c r="D1306" s="39" t="str">
        <f t="shared" si="24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24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24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255"/>
        <v>1.13</v>
      </c>
      <c r="Z1306" s="18">
        <f t="shared" si="244"/>
        <v>696000</v>
      </c>
      <c r="AA1306" s="13">
        <v>1.1850000000000001</v>
      </c>
      <c r="AB1306" s="21">
        <f t="shared" si="254"/>
        <v>729876.10619469034</v>
      </c>
      <c r="AC1306" s="185">
        <f t="shared" si="247"/>
        <v>73425.536283185851</v>
      </c>
      <c r="AD1306" s="141">
        <v>0.10059999999999999</v>
      </c>
      <c r="AE1306" s="186">
        <f t="shared" si="24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249"/>
        <v>45803245.025628328</v>
      </c>
      <c r="AJ1306" s="19">
        <f t="shared" si="250"/>
        <v>5664636.2584379371</v>
      </c>
      <c r="AK1306" s="20">
        <f t="shared" si="251"/>
        <v>0.12367325186825515</v>
      </c>
      <c r="AL1306" s="17"/>
      <c r="AM1306" s="17"/>
      <c r="AN1306" s="17"/>
      <c r="AO1306" s="17"/>
      <c r="AP1306" s="28" t="str">
        <f t="shared" si="252"/>
        <v>20211</v>
      </c>
      <c r="AQ1306" s="28" t="str">
        <f t="shared" si="253"/>
        <v>20211RMB</v>
      </c>
    </row>
    <row r="1307" spans="1:43" s="12" customFormat="1">
      <c r="A1307" s="13" t="s">
        <v>35</v>
      </c>
      <c r="B1307" s="179">
        <v>2020</v>
      </c>
      <c r="C1307" s="179">
        <v>12</v>
      </c>
      <c r="D1307" s="39" t="str">
        <f t="shared" si="24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24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24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255"/>
        <v>1.13</v>
      </c>
      <c r="Z1307" s="18">
        <f t="shared" si="244"/>
        <v>950000</v>
      </c>
      <c r="AA1307" s="13">
        <v>1.2</v>
      </c>
      <c r="AB1307" s="21">
        <f t="shared" si="254"/>
        <v>1008849.557522124</v>
      </c>
      <c r="AC1307" s="185">
        <f t="shared" si="247"/>
        <v>101893.80530973454</v>
      </c>
      <c r="AD1307" s="141">
        <v>0.10100000000000001</v>
      </c>
      <c r="AE1307" s="186">
        <f t="shared" si="24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249"/>
        <v>31097187.029487614</v>
      </c>
      <c r="AJ1307" s="19">
        <f t="shared" si="250"/>
        <v>3892353.6644401974</v>
      </c>
      <c r="AK1307" s="20">
        <f t="shared" si="251"/>
        <v>0.12516738767237404</v>
      </c>
      <c r="AL1307" s="17"/>
      <c r="AM1307" s="17"/>
      <c r="AN1307" s="17"/>
      <c r="AO1307" s="17"/>
      <c r="AP1307" s="28" t="str">
        <f t="shared" si="252"/>
        <v>20212</v>
      </c>
      <c r="AQ1307" s="28" t="str">
        <f t="shared" si="253"/>
        <v>20212RMB</v>
      </c>
    </row>
    <row r="1308" spans="1:43" s="12" customFormat="1">
      <c r="A1308" s="13" t="s">
        <v>35</v>
      </c>
      <c r="B1308" s="179">
        <v>2020</v>
      </c>
      <c r="C1308" s="179">
        <v>12</v>
      </c>
      <c r="D1308" s="39" t="str">
        <f t="shared" si="24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24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24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255"/>
        <v>1.13</v>
      </c>
      <c r="Z1308" s="18">
        <f t="shared" si="244"/>
        <v>950000</v>
      </c>
      <c r="AA1308" s="13">
        <v>1.2</v>
      </c>
      <c r="AB1308" s="21">
        <f t="shared" si="254"/>
        <v>1008849.557522124</v>
      </c>
      <c r="AC1308" s="185">
        <f t="shared" si="247"/>
        <v>101893.80530973454</v>
      </c>
      <c r="AD1308" s="141">
        <v>0.10100000000000001</v>
      </c>
      <c r="AE1308" s="186">
        <f t="shared" si="24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249"/>
        <v>31097187.029487614</v>
      </c>
      <c r="AJ1308" s="19">
        <f t="shared" si="250"/>
        <v>3892353.6644401974</v>
      </c>
      <c r="AK1308" s="20">
        <f t="shared" si="251"/>
        <v>0.12516738767237404</v>
      </c>
      <c r="AL1308" s="17"/>
      <c r="AM1308" s="17"/>
      <c r="AN1308" s="17"/>
      <c r="AO1308" s="17"/>
      <c r="AP1308" s="28" t="str">
        <f t="shared" si="252"/>
        <v>20212</v>
      </c>
      <c r="AQ1308" s="28" t="str">
        <f t="shared" si="253"/>
        <v>20212RMB</v>
      </c>
    </row>
    <row r="1309" spans="1:43" s="12" customFormat="1">
      <c r="A1309" s="13" t="s">
        <v>35</v>
      </c>
      <c r="B1309" s="179">
        <v>2020</v>
      </c>
      <c r="C1309" s="179">
        <v>12</v>
      </c>
      <c r="D1309" s="39" t="str">
        <f t="shared" si="24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24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24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255"/>
        <v>1.13</v>
      </c>
      <c r="Z1309" s="18">
        <f t="shared" si="244"/>
        <v>950000</v>
      </c>
      <c r="AA1309" s="13">
        <v>1.2</v>
      </c>
      <c r="AB1309" s="21">
        <f t="shared" si="254"/>
        <v>1008849.557522124</v>
      </c>
      <c r="AC1309" s="185">
        <f t="shared" si="247"/>
        <v>101893.80530973454</v>
      </c>
      <c r="AD1309" s="141">
        <v>0.10100000000000001</v>
      </c>
      <c r="AE1309" s="186">
        <f t="shared" si="24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249"/>
        <v>31097187.029487614</v>
      </c>
      <c r="AJ1309" s="19">
        <f t="shared" si="250"/>
        <v>3892353.6644401974</v>
      </c>
      <c r="AK1309" s="20">
        <f t="shared" si="251"/>
        <v>0.12516738767237404</v>
      </c>
      <c r="AL1309" s="17"/>
      <c r="AM1309" s="17"/>
      <c r="AN1309" s="17"/>
      <c r="AO1309" s="17"/>
      <c r="AP1309" s="28" t="str">
        <f t="shared" si="252"/>
        <v>20212</v>
      </c>
      <c r="AQ1309" s="28" t="str">
        <f t="shared" si="253"/>
        <v>20212RMB</v>
      </c>
    </row>
    <row r="1310" spans="1:43" s="12" customFormat="1">
      <c r="A1310" s="13" t="s">
        <v>35</v>
      </c>
      <c r="B1310" s="179">
        <v>2020</v>
      </c>
      <c r="C1310" s="179">
        <v>12</v>
      </c>
      <c r="D1310" s="39" t="str">
        <f t="shared" si="24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24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24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255"/>
        <v>1.13</v>
      </c>
      <c r="Z1310" s="18">
        <f t="shared" si="244"/>
        <v>950000</v>
      </c>
      <c r="AA1310" s="13">
        <v>1.2</v>
      </c>
      <c r="AB1310" s="21">
        <f t="shared" si="254"/>
        <v>1008849.557522124</v>
      </c>
      <c r="AC1310" s="185">
        <f t="shared" si="247"/>
        <v>101893.80530973454</v>
      </c>
      <c r="AD1310" s="141">
        <v>0.10100000000000001</v>
      </c>
      <c r="AE1310" s="186">
        <f t="shared" si="24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249"/>
        <v>31097187.029487614</v>
      </c>
      <c r="AJ1310" s="19">
        <f t="shared" si="250"/>
        <v>3892353.6644401974</v>
      </c>
      <c r="AK1310" s="20">
        <f t="shared" si="251"/>
        <v>0.12516738767237404</v>
      </c>
      <c r="AL1310" s="17"/>
      <c r="AM1310" s="17"/>
      <c r="AN1310" s="17"/>
      <c r="AO1310" s="17"/>
      <c r="AP1310" s="28" t="str">
        <f t="shared" si="252"/>
        <v>20212</v>
      </c>
      <c r="AQ1310" s="28" t="str">
        <f t="shared" si="253"/>
        <v>20212RMB</v>
      </c>
    </row>
    <row r="1311" spans="1:43" s="12" customFormat="1">
      <c r="A1311" s="13" t="s">
        <v>35</v>
      </c>
      <c r="B1311" s="179">
        <v>2020</v>
      </c>
      <c r="C1311" s="179">
        <v>12</v>
      </c>
      <c r="D1311" s="39" t="str">
        <f t="shared" si="24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24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24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255"/>
        <v>1.13</v>
      </c>
      <c r="Z1311" s="18">
        <f t="shared" si="244"/>
        <v>950000</v>
      </c>
      <c r="AA1311" s="13">
        <v>1.2</v>
      </c>
      <c r="AB1311" s="21">
        <f t="shared" si="254"/>
        <v>1008849.557522124</v>
      </c>
      <c r="AC1311" s="185">
        <f t="shared" si="247"/>
        <v>101893.80530973454</v>
      </c>
      <c r="AD1311" s="141">
        <v>0.10100000000000001</v>
      </c>
      <c r="AE1311" s="186">
        <f t="shared" si="24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249"/>
        <v>31097187.029487614</v>
      </c>
      <c r="AJ1311" s="19">
        <f t="shared" si="250"/>
        <v>3892353.6644401974</v>
      </c>
      <c r="AK1311" s="20">
        <f t="shared" si="251"/>
        <v>0.12516738767237404</v>
      </c>
      <c r="AL1311" s="17"/>
      <c r="AM1311" s="17"/>
      <c r="AN1311" s="17"/>
      <c r="AO1311" s="17"/>
      <c r="AP1311" s="28" t="str">
        <f t="shared" si="252"/>
        <v>20212</v>
      </c>
      <c r="AQ1311" s="28" t="str">
        <f t="shared" si="253"/>
        <v>20212RMB</v>
      </c>
    </row>
    <row r="1312" spans="1:43" s="12" customFormat="1">
      <c r="A1312" s="13" t="s">
        <v>35</v>
      </c>
      <c r="B1312" s="179">
        <v>2020</v>
      </c>
      <c r="C1312" s="179">
        <v>12</v>
      </c>
      <c r="D1312" s="39" t="str">
        <f t="shared" si="24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24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24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255"/>
        <v>1.13</v>
      </c>
      <c r="Z1312" s="18">
        <f t="shared" si="244"/>
        <v>800000</v>
      </c>
      <c r="AA1312" s="13">
        <v>1.2</v>
      </c>
      <c r="AB1312" s="21">
        <f t="shared" si="254"/>
        <v>849557.52212389384</v>
      </c>
      <c r="AC1312" s="185">
        <f t="shared" si="247"/>
        <v>100417.69911504425</v>
      </c>
      <c r="AD1312" s="141">
        <v>0.1182</v>
      </c>
      <c r="AE1312" s="186">
        <f t="shared" si="24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249"/>
        <v>57778307.282035396</v>
      </c>
      <c r="AJ1312" s="19">
        <f t="shared" si="250"/>
        <v>7259860.7225420559</v>
      </c>
      <c r="AK1312" s="20">
        <f t="shared" si="251"/>
        <v>0.12565028406083667</v>
      </c>
      <c r="AL1312" s="17"/>
      <c r="AM1312" s="17"/>
      <c r="AN1312" s="17"/>
      <c r="AO1312" s="17"/>
      <c r="AP1312" s="28" t="str">
        <f t="shared" si="252"/>
        <v>20213</v>
      </c>
      <c r="AQ1312" s="28" t="str">
        <f t="shared" si="253"/>
        <v>20213RMB</v>
      </c>
    </row>
    <row r="1313" spans="1:43" s="12" customFormat="1">
      <c r="A1313" s="13" t="s">
        <v>35</v>
      </c>
      <c r="B1313" s="179">
        <v>2020</v>
      </c>
      <c r="C1313" s="179">
        <v>12</v>
      </c>
      <c r="D1313" s="39" t="str">
        <f t="shared" si="24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24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24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255"/>
        <v>1.13</v>
      </c>
      <c r="Z1313" s="18">
        <f t="shared" si="244"/>
        <v>910000</v>
      </c>
      <c r="AA1313" s="13">
        <v>1.2</v>
      </c>
      <c r="AB1313" s="21">
        <f t="shared" si="254"/>
        <v>966371.68141592923</v>
      </c>
      <c r="AC1313" s="185">
        <f t="shared" si="247"/>
        <v>116351.15044247787</v>
      </c>
      <c r="AD1313" s="141">
        <v>0.12039999999999999</v>
      </c>
      <c r="AE1313" s="186">
        <f t="shared" si="24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249"/>
        <v>57778307.282035396</v>
      </c>
      <c r="AJ1313" s="19">
        <f t="shared" si="250"/>
        <v>7259860.7225420559</v>
      </c>
      <c r="AK1313" s="20">
        <f t="shared" si="251"/>
        <v>0.12565028406083667</v>
      </c>
      <c r="AL1313" s="17"/>
      <c r="AM1313" s="17"/>
      <c r="AN1313" s="17"/>
      <c r="AO1313" s="17"/>
      <c r="AP1313" s="28" t="str">
        <f t="shared" si="252"/>
        <v>20213</v>
      </c>
      <c r="AQ1313" s="28" t="str">
        <f t="shared" si="253"/>
        <v>20213RMB</v>
      </c>
    </row>
    <row r="1314" spans="1:43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24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24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255"/>
        <v>1.13</v>
      </c>
      <c r="Z1314" s="18">
        <f t="shared" ref="Z1314:Z1377" si="257">IF(X1314="","",X1314*MAX(O1314,N1314))</f>
        <v>550000</v>
      </c>
      <c r="AA1314" s="13">
        <v>1.2</v>
      </c>
      <c r="AB1314" s="21">
        <f t="shared" si="254"/>
        <v>584070.79646017705</v>
      </c>
      <c r="AC1314" s="185">
        <f t="shared" si="247"/>
        <v>70322.123893805314</v>
      </c>
      <c r="AD1314" s="141">
        <v>0.12039999999999999</v>
      </c>
      <c r="AE1314" s="186">
        <f t="shared" si="24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249"/>
        <v>57778307.282035396</v>
      </c>
      <c r="AJ1314" s="19">
        <f t="shared" si="250"/>
        <v>7259860.7225420559</v>
      </c>
      <c r="AK1314" s="20">
        <f t="shared" si="251"/>
        <v>0.12565028406083667</v>
      </c>
      <c r="AL1314" s="17"/>
      <c r="AM1314" s="17"/>
      <c r="AN1314" s="17"/>
      <c r="AO1314" s="17"/>
      <c r="AP1314" s="28" t="str">
        <f t="shared" si="252"/>
        <v>20213</v>
      </c>
      <c r="AQ1314" s="28" t="str">
        <f t="shared" si="253"/>
        <v>20213RMB</v>
      </c>
    </row>
    <row r="1315" spans="1:43" s="12" customFormat="1">
      <c r="A1315" s="13" t="s">
        <v>35</v>
      </c>
      <c r="B1315" s="179">
        <v>2020</v>
      </c>
      <c r="C1315" s="179">
        <v>12</v>
      </c>
      <c r="D1315" s="39" t="str">
        <f t="shared" si="256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24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24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255"/>
        <v>1.13</v>
      </c>
      <c r="Z1315" s="18">
        <f t="shared" si="257"/>
        <v>1000000</v>
      </c>
      <c r="AA1315" s="13">
        <v>1.2</v>
      </c>
      <c r="AB1315" s="21">
        <f t="shared" si="254"/>
        <v>1061946.9026548674</v>
      </c>
      <c r="AC1315" s="185">
        <f t="shared" si="247"/>
        <v>145486.72566371685</v>
      </c>
      <c r="AD1315" s="141">
        <v>0.13700000000000001</v>
      </c>
      <c r="AE1315" s="186">
        <f t="shared" si="24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249"/>
        <v>57778307.282035396</v>
      </c>
      <c r="AJ1315" s="19">
        <f t="shared" si="250"/>
        <v>7259860.7225420559</v>
      </c>
      <c r="AK1315" s="20">
        <f t="shared" si="251"/>
        <v>0.12565028406083667</v>
      </c>
      <c r="AL1315" s="17"/>
      <c r="AM1315" s="17"/>
      <c r="AN1315" s="17"/>
      <c r="AO1315" s="17"/>
      <c r="AP1315" s="28" t="str">
        <f t="shared" si="252"/>
        <v>20213</v>
      </c>
      <c r="AQ1315" s="28" t="str">
        <f t="shared" si="253"/>
        <v>20213RMB</v>
      </c>
    </row>
    <row r="1316" spans="1:43" s="12" customFormat="1">
      <c r="A1316" s="13" t="s">
        <v>35</v>
      </c>
      <c r="B1316" s="179">
        <v>2020</v>
      </c>
      <c r="C1316" s="179">
        <v>12</v>
      </c>
      <c r="D1316" s="39" t="str">
        <f t="shared" si="256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24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24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255"/>
        <v>1.13</v>
      </c>
      <c r="Z1316" s="18">
        <f t="shared" si="257"/>
        <v>680000</v>
      </c>
      <c r="AA1316" s="13">
        <v>1.2</v>
      </c>
      <c r="AB1316" s="21">
        <f t="shared" si="254"/>
        <v>722123.89380530978</v>
      </c>
      <c r="AC1316" s="185">
        <f t="shared" si="247"/>
        <v>98930.973451327445</v>
      </c>
      <c r="AD1316" s="141">
        <v>0.13700000000000001</v>
      </c>
      <c r="AE1316" s="186">
        <f t="shared" si="24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249"/>
        <v>57778307.282035396</v>
      </c>
      <c r="AJ1316" s="19">
        <f t="shared" si="250"/>
        <v>7259860.7225420559</v>
      </c>
      <c r="AK1316" s="20">
        <f t="shared" si="251"/>
        <v>0.12565028406083667</v>
      </c>
      <c r="AL1316" s="17"/>
      <c r="AM1316" s="17"/>
      <c r="AN1316" s="17"/>
      <c r="AO1316" s="17"/>
      <c r="AP1316" s="28" t="str">
        <f t="shared" si="252"/>
        <v>20213</v>
      </c>
      <c r="AQ1316" s="28" t="str">
        <f t="shared" si="253"/>
        <v>20213RMB</v>
      </c>
    </row>
    <row r="1317" spans="1:43" s="12" customFormat="1">
      <c r="A1317" s="13" t="s">
        <v>35</v>
      </c>
      <c r="B1317" s="179">
        <v>2020</v>
      </c>
      <c r="C1317" s="179">
        <v>12</v>
      </c>
      <c r="D1317" s="39" t="str">
        <f t="shared" si="256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24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24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255"/>
        <v>1</v>
      </c>
      <c r="Z1317" s="18">
        <f t="shared" si="257"/>
        <v>13580000</v>
      </c>
      <c r="AA1317" s="13">
        <v>7.4499999999999997E-2</v>
      </c>
      <c r="AB1317" s="21">
        <f t="shared" si="254"/>
        <v>1011710</v>
      </c>
      <c r="AC1317" s="185">
        <f t="shared" si="247"/>
        <v>148215.51499999998</v>
      </c>
      <c r="AD1317" s="141">
        <v>0.14649999999999999</v>
      </c>
      <c r="AE1317" s="186">
        <f t="shared" si="24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249"/>
        <v>57778307.282035396</v>
      </c>
      <c r="AJ1317" s="19">
        <f t="shared" si="250"/>
        <v>7259860.7225420559</v>
      </c>
      <c r="AK1317" s="20">
        <f t="shared" si="251"/>
        <v>0.12565028406083667</v>
      </c>
      <c r="AL1317" s="17"/>
      <c r="AM1317" s="17"/>
      <c r="AN1317" s="17"/>
      <c r="AO1317" s="17"/>
      <c r="AP1317" s="28" t="str">
        <f t="shared" si="252"/>
        <v>20213</v>
      </c>
      <c r="AQ1317" s="28" t="str">
        <f t="shared" si="253"/>
        <v>20213JPY</v>
      </c>
    </row>
    <row r="1318" spans="1:43" s="12" customFormat="1">
      <c r="A1318" s="13" t="s">
        <v>35</v>
      </c>
      <c r="B1318" s="179">
        <v>2020</v>
      </c>
      <c r="C1318" s="179">
        <v>12</v>
      </c>
      <c r="D1318" s="39" t="str">
        <f t="shared" si="256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24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24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255"/>
        <v>1</v>
      </c>
      <c r="Z1318" s="18">
        <f t="shared" si="257"/>
        <v>13580000</v>
      </c>
      <c r="AA1318" s="13">
        <v>7.4499999999999997E-2</v>
      </c>
      <c r="AB1318" s="21">
        <f t="shared" si="254"/>
        <v>1011710</v>
      </c>
      <c r="AC1318" s="185">
        <f t="shared" si="247"/>
        <v>148215.51499999998</v>
      </c>
      <c r="AD1318" s="141">
        <v>0.14649999999999999</v>
      </c>
      <c r="AE1318" s="186">
        <f t="shared" si="24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249"/>
        <v>57778307.282035396</v>
      </c>
      <c r="AJ1318" s="19">
        <f t="shared" si="250"/>
        <v>7259860.7225420559</v>
      </c>
      <c r="AK1318" s="20">
        <f t="shared" si="251"/>
        <v>0.12565028406083667</v>
      </c>
      <c r="AL1318" s="17"/>
      <c r="AM1318" s="17"/>
      <c r="AN1318" s="17"/>
      <c r="AO1318" s="17"/>
      <c r="AP1318" s="28" t="str">
        <f t="shared" si="252"/>
        <v>20213</v>
      </c>
      <c r="AQ1318" s="28" t="str">
        <f t="shared" si="253"/>
        <v>20213JPY</v>
      </c>
    </row>
    <row r="1319" spans="1:43" s="12" customFormat="1">
      <c r="A1319" s="13" t="s">
        <v>35</v>
      </c>
      <c r="B1319" s="179">
        <v>2020</v>
      </c>
      <c r="C1319" s="179">
        <v>12</v>
      </c>
      <c r="D1319" s="39" t="str">
        <f t="shared" si="256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24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24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255"/>
        <v>1</v>
      </c>
      <c r="Z1319" s="18">
        <f t="shared" si="257"/>
        <v>8225000</v>
      </c>
      <c r="AA1319" s="13">
        <v>7.5700000000000003E-2</v>
      </c>
      <c r="AB1319" s="21">
        <f t="shared" si="254"/>
        <v>622632.5</v>
      </c>
      <c r="AC1319" s="185">
        <f t="shared" si="247"/>
        <v>106407.89425</v>
      </c>
      <c r="AD1319" s="141">
        <v>0.1709</v>
      </c>
      <c r="AE1319" s="186">
        <f t="shared" si="24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249"/>
        <v>31097187.029487614</v>
      </c>
      <c r="AJ1319" s="19">
        <f t="shared" si="250"/>
        <v>3892353.6644401974</v>
      </c>
      <c r="AK1319" s="20">
        <f t="shared" si="251"/>
        <v>0.12516738767237404</v>
      </c>
      <c r="AL1319" s="17"/>
      <c r="AM1319" s="17"/>
      <c r="AN1319" s="17"/>
      <c r="AO1319" s="17"/>
      <c r="AP1319" s="28" t="str">
        <f t="shared" si="252"/>
        <v>20212</v>
      </c>
      <c r="AQ1319" s="28" t="str">
        <f t="shared" si="253"/>
        <v>20212JPY</v>
      </c>
    </row>
    <row r="1320" spans="1:43" s="12" customFormat="1">
      <c r="A1320" s="13" t="s">
        <v>35</v>
      </c>
      <c r="B1320" s="179">
        <v>2020</v>
      </c>
      <c r="C1320" s="179">
        <v>12</v>
      </c>
      <c r="D1320" s="39" t="str">
        <f t="shared" si="256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24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24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255"/>
        <v>1</v>
      </c>
      <c r="Z1320" s="18">
        <f t="shared" si="257"/>
        <v>8600000</v>
      </c>
      <c r="AA1320" s="13">
        <v>7.4499999999999997E-2</v>
      </c>
      <c r="AB1320" s="21">
        <f t="shared" si="254"/>
        <v>640700</v>
      </c>
      <c r="AC1320" s="185">
        <f t="shared" si="247"/>
        <v>103024.56</v>
      </c>
      <c r="AD1320" s="141">
        <v>0.1608</v>
      </c>
      <c r="AE1320" s="186">
        <f t="shared" si="24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249"/>
        <v>57778307.282035396</v>
      </c>
      <c r="AJ1320" s="19">
        <f t="shared" si="250"/>
        <v>7259860.7225420559</v>
      </c>
      <c r="AK1320" s="20">
        <f t="shared" si="251"/>
        <v>0.12565028406083667</v>
      </c>
      <c r="AL1320" s="17"/>
      <c r="AM1320" s="17"/>
      <c r="AN1320" s="17"/>
      <c r="AO1320" s="17"/>
      <c r="AP1320" s="28" t="str">
        <f t="shared" si="252"/>
        <v>20213</v>
      </c>
      <c r="AQ1320" s="28" t="str">
        <f t="shared" si="253"/>
        <v>20213JPY</v>
      </c>
    </row>
    <row r="1321" spans="1:43" s="12" customFormat="1">
      <c r="A1321" s="13" t="s">
        <v>35</v>
      </c>
      <c r="B1321" s="179">
        <v>2020</v>
      </c>
      <c r="C1321" s="179">
        <v>12</v>
      </c>
      <c r="D1321" s="39" t="str">
        <f t="shared" si="256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24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24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255"/>
        <v>1</v>
      </c>
      <c r="Z1321" s="18">
        <f t="shared" si="257"/>
        <v>8600000</v>
      </c>
      <c r="AA1321" s="13">
        <v>7.4499999999999997E-2</v>
      </c>
      <c r="AB1321" s="21">
        <f t="shared" si="254"/>
        <v>640700</v>
      </c>
      <c r="AC1321" s="185">
        <f t="shared" si="247"/>
        <v>103024.56</v>
      </c>
      <c r="AD1321" s="141">
        <v>0.1608</v>
      </c>
      <c r="AE1321" s="186">
        <f t="shared" si="24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249"/>
        <v>57778307.282035396</v>
      </c>
      <c r="AJ1321" s="19">
        <f t="shared" si="250"/>
        <v>7259860.7225420559</v>
      </c>
      <c r="AK1321" s="20">
        <f t="shared" si="251"/>
        <v>0.12565028406083667</v>
      </c>
      <c r="AL1321" s="17"/>
      <c r="AM1321" s="17"/>
      <c r="AN1321" s="17"/>
      <c r="AO1321" s="17"/>
      <c r="AP1321" s="28" t="str">
        <f t="shared" si="252"/>
        <v>20213</v>
      </c>
      <c r="AQ1321" s="28" t="str">
        <f t="shared" si="253"/>
        <v>20213JPY</v>
      </c>
    </row>
    <row r="1322" spans="1:43" s="12" customFormat="1">
      <c r="A1322" s="13" t="s">
        <v>35</v>
      </c>
      <c r="B1322" s="179">
        <v>2020</v>
      </c>
      <c r="C1322" s="179">
        <v>12</v>
      </c>
      <c r="D1322" s="39" t="str">
        <f t="shared" si="256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24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24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255"/>
        <v>1</v>
      </c>
      <c r="Z1322" s="18">
        <f t="shared" si="257"/>
        <v>19000000</v>
      </c>
      <c r="AA1322" s="13">
        <v>7.5700000000000003E-2</v>
      </c>
      <c r="AB1322" s="21">
        <f t="shared" si="254"/>
        <v>1438300</v>
      </c>
      <c r="AC1322" s="185">
        <f t="shared" si="247"/>
        <v>250839.52</v>
      </c>
      <c r="AD1322" s="141">
        <v>0.1744</v>
      </c>
      <c r="AE1322" s="186">
        <f t="shared" si="24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249"/>
        <v>31097187.029487614</v>
      </c>
      <c r="AJ1322" s="19">
        <f t="shared" si="250"/>
        <v>3892353.6644401974</v>
      </c>
      <c r="AK1322" s="20">
        <f t="shared" si="251"/>
        <v>0.12516738767237404</v>
      </c>
      <c r="AL1322" s="17"/>
      <c r="AM1322" s="17"/>
      <c r="AN1322" s="17"/>
      <c r="AO1322" s="17"/>
      <c r="AP1322" s="28" t="str">
        <f t="shared" si="252"/>
        <v>20212</v>
      </c>
      <c r="AQ1322" s="28" t="str">
        <f t="shared" si="253"/>
        <v>20212JPY</v>
      </c>
    </row>
    <row r="1323" spans="1:43" s="12" customFormat="1">
      <c r="A1323" s="13" t="s">
        <v>35</v>
      </c>
      <c r="B1323" s="179">
        <v>2020</v>
      </c>
      <c r="C1323" s="179">
        <v>12</v>
      </c>
      <c r="D1323" s="39" t="str">
        <f t="shared" si="256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24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24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255"/>
        <v>1</v>
      </c>
      <c r="Z1323" s="18">
        <f t="shared" si="257"/>
        <v>19000000</v>
      </c>
      <c r="AA1323" s="13">
        <v>7.5700000000000003E-2</v>
      </c>
      <c r="AB1323" s="21">
        <f t="shared" si="254"/>
        <v>1438300</v>
      </c>
      <c r="AC1323" s="185">
        <f t="shared" si="247"/>
        <v>250839.52</v>
      </c>
      <c r="AD1323" s="141">
        <v>0.1744</v>
      </c>
      <c r="AE1323" s="186">
        <f t="shared" si="24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249"/>
        <v>31097187.029487614</v>
      </c>
      <c r="AJ1323" s="19">
        <f t="shared" si="250"/>
        <v>3892353.6644401974</v>
      </c>
      <c r="AK1323" s="20">
        <f t="shared" si="251"/>
        <v>0.12516738767237404</v>
      </c>
      <c r="AL1323" s="17"/>
      <c r="AM1323" s="17"/>
      <c r="AN1323" s="17"/>
      <c r="AO1323" s="17"/>
      <c r="AP1323" s="28" t="str">
        <f t="shared" si="252"/>
        <v>20212</v>
      </c>
      <c r="AQ1323" s="28" t="str">
        <f t="shared" si="253"/>
        <v>20212JPY</v>
      </c>
    </row>
    <row r="1324" spans="1:43" s="12" customFormat="1">
      <c r="A1324" s="13" t="s">
        <v>35</v>
      </c>
      <c r="B1324" s="179">
        <v>2020</v>
      </c>
      <c r="C1324" s="179">
        <v>12</v>
      </c>
      <c r="D1324" s="39" t="str">
        <f t="shared" si="256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24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24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255"/>
        <v>1</v>
      </c>
      <c r="Z1324" s="18">
        <f t="shared" si="257"/>
        <v>11000000</v>
      </c>
      <c r="AA1324" s="13">
        <v>7.5700000000000003E-2</v>
      </c>
      <c r="AB1324" s="21">
        <f t="shared" si="254"/>
        <v>832700</v>
      </c>
      <c r="AC1324" s="185">
        <f t="shared" si="247"/>
        <v>145222.88</v>
      </c>
      <c r="AD1324" s="141">
        <v>0.1744</v>
      </c>
      <c r="AE1324" s="186">
        <f t="shared" si="24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249"/>
        <v>31097187.029487614</v>
      </c>
      <c r="AJ1324" s="19">
        <f t="shared" si="250"/>
        <v>3892353.6644401974</v>
      </c>
      <c r="AK1324" s="20">
        <f t="shared" si="251"/>
        <v>0.12516738767237404</v>
      </c>
      <c r="AL1324" s="17"/>
      <c r="AM1324" s="17"/>
      <c r="AN1324" s="17"/>
      <c r="AO1324" s="17"/>
      <c r="AP1324" s="28" t="str">
        <f t="shared" si="252"/>
        <v>20212</v>
      </c>
      <c r="AQ1324" s="28" t="str">
        <f t="shared" si="253"/>
        <v>20212JPY</v>
      </c>
    </row>
    <row r="1325" spans="1:43" s="12" customFormat="1">
      <c r="A1325" s="13" t="s">
        <v>35</v>
      </c>
      <c r="B1325" s="179">
        <v>2020</v>
      </c>
      <c r="C1325" s="179">
        <v>12</v>
      </c>
      <c r="D1325" s="39" t="str">
        <f t="shared" si="256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24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24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255"/>
        <v>1</v>
      </c>
      <c r="Z1325" s="18">
        <f t="shared" si="257"/>
        <v>11000000</v>
      </c>
      <c r="AA1325" s="13">
        <v>7.4499999999999997E-2</v>
      </c>
      <c r="AB1325" s="21">
        <f t="shared" si="254"/>
        <v>819500</v>
      </c>
      <c r="AC1325" s="185">
        <f t="shared" si="247"/>
        <v>142920.79999999999</v>
      </c>
      <c r="AD1325" s="141">
        <v>0.1744</v>
      </c>
      <c r="AE1325" s="186">
        <f t="shared" si="24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249"/>
        <v>57778307.282035396</v>
      </c>
      <c r="AJ1325" s="19">
        <f t="shared" si="250"/>
        <v>7259860.7225420559</v>
      </c>
      <c r="AK1325" s="20">
        <f t="shared" si="251"/>
        <v>0.12565028406083667</v>
      </c>
      <c r="AL1325" s="17"/>
      <c r="AM1325" s="17"/>
      <c r="AN1325" s="17"/>
      <c r="AO1325" s="17"/>
      <c r="AP1325" s="28" t="str">
        <f t="shared" si="252"/>
        <v>20213</v>
      </c>
      <c r="AQ1325" s="28" t="str">
        <f t="shared" si="253"/>
        <v>20213JPY</v>
      </c>
    </row>
    <row r="1326" spans="1:43" s="12" customFormat="1">
      <c r="A1326" s="13" t="s">
        <v>35</v>
      </c>
      <c r="B1326" s="179">
        <v>2020</v>
      </c>
      <c r="C1326" s="179">
        <v>12</v>
      </c>
      <c r="D1326" s="39" t="str">
        <f t="shared" si="256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24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24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255"/>
        <v>1</v>
      </c>
      <c r="Z1326" s="18">
        <f t="shared" si="257"/>
        <v>78997</v>
      </c>
      <c r="AA1326" s="13">
        <v>7.8</v>
      </c>
      <c r="AB1326" s="21">
        <f t="shared" si="254"/>
        <v>616176.6</v>
      </c>
      <c r="AC1326" s="185">
        <f t="shared" si="247"/>
        <v>140488.2648</v>
      </c>
      <c r="AD1326" s="141">
        <v>0.22800000000000001</v>
      </c>
      <c r="AE1326" s="186">
        <f t="shared" si="24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249"/>
        <v>57778307.282035396</v>
      </c>
      <c r="AJ1326" s="19">
        <f t="shared" si="250"/>
        <v>7259860.7225420559</v>
      </c>
      <c r="AK1326" s="20">
        <f t="shared" si="251"/>
        <v>0.12565028406083667</v>
      </c>
      <c r="AL1326" s="17"/>
      <c r="AM1326" s="17"/>
      <c r="AN1326" s="17"/>
      <c r="AO1326" s="17"/>
      <c r="AP1326" s="28" t="str">
        <f t="shared" si="252"/>
        <v>20213</v>
      </c>
      <c r="AQ1326" s="28" t="str">
        <f t="shared" si="253"/>
        <v>20213USD</v>
      </c>
    </row>
    <row r="1327" spans="1:43" s="12" customFormat="1">
      <c r="A1327" s="13" t="s">
        <v>35</v>
      </c>
      <c r="B1327" s="179">
        <v>2020</v>
      </c>
      <c r="C1327" s="179">
        <v>12</v>
      </c>
      <c r="D1327" s="39" t="str">
        <f t="shared" si="256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24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24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255"/>
        <v>1</v>
      </c>
      <c r="Z1327" s="18">
        <f t="shared" si="257"/>
        <v>13300000</v>
      </c>
      <c r="AA1327" s="13">
        <v>7.4499999999999997E-2</v>
      </c>
      <c r="AB1327" s="21">
        <f t="shared" si="254"/>
        <v>990850</v>
      </c>
      <c r="AC1327" s="185">
        <f t="shared" si="247"/>
        <v>109885.265</v>
      </c>
      <c r="AD1327" s="141">
        <v>0.1109</v>
      </c>
      <c r="AE1327" s="186">
        <f t="shared" si="24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249"/>
        <v>57778307.282035396</v>
      </c>
      <c r="AJ1327" s="19">
        <f t="shared" si="250"/>
        <v>7259860.7225420559</v>
      </c>
      <c r="AK1327" s="20">
        <f t="shared" si="251"/>
        <v>0.12565028406083667</v>
      </c>
      <c r="AL1327" s="17"/>
      <c r="AM1327" s="17"/>
      <c r="AN1327" s="17"/>
      <c r="AO1327" s="17" t="s">
        <v>1490</v>
      </c>
      <c r="AP1327" s="28" t="str">
        <f t="shared" si="252"/>
        <v>20213</v>
      </c>
      <c r="AQ1327" s="28" t="str">
        <f t="shared" si="253"/>
        <v>20213JPY</v>
      </c>
    </row>
    <row r="1328" spans="1:43" s="12" customFormat="1">
      <c r="A1328" s="13" t="s">
        <v>35</v>
      </c>
      <c r="B1328" s="179">
        <v>2020</v>
      </c>
      <c r="C1328" s="179">
        <v>12</v>
      </c>
      <c r="D1328" s="39" t="str">
        <f t="shared" si="256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24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24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255"/>
        <v>1.13</v>
      </c>
      <c r="Z1328" s="18">
        <f t="shared" si="257"/>
        <v>525000</v>
      </c>
      <c r="AA1328" s="13">
        <v>1.2</v>
      </c>
      <c r="AB1328" s="21">
        <f t="shared" si="254"/>
        <v>557522.12389380531</v>
      </c>
      <c r="AC1328" s="185">
        <f t="shared" si="247"/>
        <v>67237.16814159292</v>
      </c>
      <c r="AD1328" s="141">
        <v>0.1206</v>
      </c>
      <c r="AE1328" s="186">
        <f t="shared" si="24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249"/>
        <v>57778307.282035396</v>
      </c>
      <c r="AJ1328" s="19">
        <f t="shared" si="250"/>
        <v>7259860.7225420559</v>
      </c>
      <c r="AK1328" s="20">
        <f t="shared" si="251"/>
        <v>0.12565028406083667</v>
      </c>
      <c r="AL1328" s="17"/>
      <c r="AM1328" s="17"/>
      <c r="AN1328" s="17"/>
      <c r="AO1328" s="17"/>
      <c r="AP1328" s="28" t="str">
        <f t="shared" si="252"/>
        <v>20213</v>
      </c>
      <c r="AQ1328" s="28" t="str">
        <f t="shared" si="253"/>
        <v>20213RMB</v>
      </c>
    </row>
    <row r="1329" spans="1:43" s="12" customFormat="1">
      <c r="A1329" s="13" t="s">
        <v>35</v>
      </c>
      <c r="B1329" s="179">
        <v>2020</v>
      </c>
      <c r="C1329" s="179">
        <v>12</v>
      </c>
      <c r="D1329" s="39" t="str">
        <f t="shared" si="256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24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24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255"/>
        <v>1.13</v>
      </c>
      <c r="Z1329" s="18">
        <f t="shared" si="257"/>
        <v>1833000</v>
      </c>
      <c r="AA1329" s="13">
        <v>1.1850000000000001</v>
      </c>
      <c r="AB1329" s="21">
        <f t="shared" si="254"/>
        <v>1922216.8141592923</v>
      </c>
      <c r="AC1329" s="185">
        <f t="shared" si="247"/>
        <v>197219.44513274339</v>
      </c>
      <c r="AD1329" s="141">
        <v>0.1026</v>
      </c>
      <c r="AE1329" s="186">
        <f t="shared" si="24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249"/>
        <v>45803245.025628328</v>
      </c>
      <c r="AJ1329" s="19">
        <f t="shared" si="250"/>
        <v>5664636.2584379371</v>
      </c>
      <c r="AK1329" s="20">
        <f t="shared" si="251"/>
        <v>0.12367325186825515</v>
      </c>
      <c r="AL1329" s="17"/>
      <c r="AM1329" s="17"/>
      <c r="AN1329" s="17"/>
      <c r="AO1329" s="17"/>
      <c r="AP1329" s="28" t="str">
        <f t="shared" si="252"/>
        <v>20211</v>
      </c>
      <c r="AQ1329" s="28" t="str">
        <f t="shared" si="253"/>
        <v>20211RMB</v>
      </c>
    </row>
    <row r="1330" spans="1:43" s="12" customFormat="1">
      <c r="A1330" s="13" t="s">
        <v>35</v>
      </c>
      <c r="B1330" s="179">
        <v>2020</v>
      </c>
      <c r="C1330" s="179">
        <v>12</v>
      </c>
      <c r="D1330" s="39" t="str">
        <f t="shared" si="256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24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24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255"/>
        <v>1.13</v>
      </c>
      <c r="Z1330" s="18">
        <f t="shared" si="257"/>
        <v>787000</v>
      </c>
      <c r="AA1330" s="13">
        <v>1.2</v>
      </c>
      <c r="AB1330" s="21">
        <f t="shared" si="254"/>
        <v>835752.21238938055</v>
      </c>
      <c r="AC1330" s="185">
        <f t="shared" si="247"/>
        <v>85748.176991150438</v>
      </c>
      <c r="AD1330" s="141">
        <v>0.1026</v>
      </c>
      <c r="AE1330" s="186">
        <f t="shared" si="24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249"/>
        <v>57778307.282035396</v>
      </c>
      <c r="AJ1330" s="19">
        <f t="shared" si="250"/>
        <v>7259860.7225420559</v>
      </c>
      <c r="AK1330" s="20">
        <f t="shared" si="251"/>
        <v>0.12565028406083667</v>
      </c>
      <c r="AL1330" s="17"/>
      <c r="AM1330" s="17"/>
      <c r="AN1330" s="17"/>
      <c r="AO1330" s="17"/>
      <c r="AP1330" s="28" t="str">
        <f t="shared" si="252"/>
        <v>20213</v>
      </c>
      <c r="AQ1330" s="28" t="str">
        <f t="shared" si="253"/>
        <v>20213RMB</v>
      </c>
    </row>
    <row r="1331" spans="1:43" s="12" customFormat="1">
      <c r="A1331" s="13" t="s">
        <v>35</v>
      </c>
      <c r="B1331" s="179">
        <v>2020</v>
      </c>
      <c r="C1331" s="179">
        <v>12</v>
      </c>
      <c r="D1331" s="39" t="str">
        <f t="shared" si="256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24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24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255"/>
        <v>1.13</v>
      </c>
      <c r="Z1331" s="18">
        <f t="shared" si="257"/>
        <v>606750</v>
      </c>
      <c r="AA1331" s="13">
        <v>1.1850000000000001</v>
      </c>
      <c r="AB1331" s="21">
        <f t="shared" si="254"/>
        <v>636282.07964601775</v>
      </c>
      <c r="AC1331" s="185">
        <f t="shared" si="247"/>
        <v>85961.708960176999</v>
      </c>
      <c r="AD1331" s="141">
        <v>0.1351</v>
      </c>
      <c r="AE1331" s="186">
        <f t="shared" si="24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249"/>
        <v>45803245.025628328</v>
      </c>
      <c r="AJ1331" s="19">
        <f t="shared" si="250"/>
        <v>5664636.2584379371</v>
      </c>
      <c r="AK1331" s="20">
        <f t="shared" si="251"/>
        <v>0.12367325186825515</v>
      </c>
      <c r="AL1331" s="17"/>
      <c r="AM1331" s="17"/>
      <c r="AN1331" s="17"/>
      <c r="AO1331" s="17"/>
      <c r="AP1331" s="28" t="str">
        <f t="shared" si="252"/>
        <v>20211</v>
      </c>
      <c r="AQ1331" s="28" t="str">
        <f t="shared" si="253"/>
        <v>20211RMB</v>
      </c>
    </row>
    <row r="1332" spans="1:43" s="12" customFormat="1">
      <c r="A1332" s="13" t="s">
        <v>35</v>
      </c>
      <c r="B1332" s="179">
        <v>2020</v>
      </c>
      <c r="C1332" s="179">
        <v>12</v>
      </c>
      <c r="D1332" s="39" t="str">
        <f t="shared" si="256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24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24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255"/>
        <v>1.13</v>
      </c>
      <c r="Z1332" s="18">
        <f t="shared" si="257"/>
        <v>1090000</v>
      </c>
      <c r="AA1332" s="13">
        <v>1.2</v>
      </c>
      <c r="AB1332" s="21">
        <f t="shared" si="254"/>
        <v>1157522.1238938053</v>
      </c>
      <c r="AC1332" s="185">
        <f t="shared" si="247"/>
        <v>120382.30088495575</v>
      </c>
      <c r="AD1332" s="141">
        <v>0.104</v>
      </c>
      <c r="AE1332" s="186">
        <f t="shared" si="24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249"/>
        <v>57778307.282035396</v>
      </c>
      <c r="AJ1332" s="19">
        <f t="shared" si="250"/>
        <v>7259860.7225420559</v>
      </c>
      <c r="AK1332" s="20">
        <f t="shared" si="251"/>
        <v>0.12565028406083667</v>
      </c>
      <c r="AL1332" s="17"/>
      <c r="AM1332" s="17"/>
      <c r="AN1332" s="17"/>
      <c r="AO1332" s="17"/>
      <c r="AP1332" s="28" t="str">
        <f t="shared" si="252"/>
        <v>20213</v>
      </c>
      <c r="AQ1332" s="28" t="str">
        <f t="shared" si="253"/>
        <v>20213RMB</v>
      </c>
    </row>
    <row r="1333" spans="1:43" s="12" customFormat="1">
      <c r="A1333" s="13" t="s">
        <v>35</v>
      </c>
      <c r="B1333" s="179">
        <v>2020</v>
      </c>
      <c r="C1333" s="179">
        <v>12</v>
      </c>
      <c r="D1333" s="39" t="str">
        <f t="shared" si="256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24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24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255"/>
        <v>1.13</v>
      </c>
      <c r="Z1333" s="18">
        <f t="shared" si="257"/>
        <v>780000</v>
      </c>
      <c r="AA1333" s="13">
        <v>1.2</v>
      </c>
      <c r="AB1333" s="21">
        <f t="shared" si="254"/>
        <v>828318.5840707965</v>
      </c>
      <c r="AC1333" s="185">
        <f t="shared" si="247"/>
        <v>86145.132743362832</v>
      </c>
      <c r="AD1333" s="141">
        <v>0.104</v>
      </c>
      <c r="AE1333" s="186">
        <f t="shared" si="24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249"/>
        <v>57778307.282035396</v>
      </c>
      <c r="AJ1333" s="19">
        <f t="shared" si="250"/>
        <v>7259860.7225420559</v>
      </c>
      <c r="AK1333" s="20">
        <f t="shared" si="251"/>
        <v>0.12565028406083667</v>
      </c>
      <c r="AL1333" s="17"/>
      <c r="AM1333" s="17"/>
      <c r="AN1333" s="17"/>
      <c r="AO1333" s="17"/>
      <c r="AP1333" s="28" t="str">
        <f t="shared" si="252"/>
        <v>20213</v>
      </c>
      <c r="AQ1333" s="28" t="str">
        <f t="shared" si="253"/>
        <v>20213RMB</v>
      </c>
    </row>
    <row r="1334" spans="1:43" s="12" customFormat="1">
      <c r="A1334" s="13" t="s">
        <v>35</v>
      </c>
      <c r="B1334" s="179">
        <v>2020</v>
      </c>
      <c r="C1334" s="179">
        <v>12</v>
      </c>
      <c r="D1334" s="39" t="str">
        <f t="shared" si="256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24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24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255"/>
        <v>1.13</v>
      </c>
      <c r="Z1334" s="18">
        <f t="shared" si="257"/>
        <v>780000</v>
      </c>
      <c r="AA1334" s="13">
        <v>1.2</v>
      </c>
      <c r="AB1334" s="21">
        <f t="shared" si="254"/>
        <v>828318.5840707965</v>
      </c>
      <c r="AC1334" s="185">
        <f t="shared" si="247"/>
        <v>86145.132743362832</v>
      </c>
      <c r="AD1334" s="141">
        <v>0.104</v>
      </c>
      <c r="AE1334" s="186">
        <f t="shared" si="24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249"/>
        <v>57778307.282035396</v>
      </c>
      <c r="AJ1334" s="19">
        <f t="shared" si="250"/>
        <v>7259860.7225420559</v>
      </c>
      <c r="AK1334" s="20">
        <f t="shared" si="251"/>
        <v>0.12565028406083667</v>
      </c>
      <c r="AL1334" s="17"/>
      <c r="AM1334" s="17"/>
      <c r="AN1334" s="17"/>
      <c r="AO1334" s="17"/>
      <c r="AP1334" s="28" t="str">
        <f t="shared" si="252"/>
        <v>20213</v>
      </c>
      <c r="AQ1334" s="28" t="str">
        <f t="shared" si="253"/>
        <v>20213RMB</v>
      </c>
    </row>
    <row r="1335" spans="1:43" s="12" customFormat="1">
      <c r="A1335" s="13" t="s">
        <v>35</v>
      </c>
      <c r="B1335" s="179">
        <v>2020</v>
      </c>
      <c r="C1335" s="179">
        <v>12</v>
      </c>
      <c r="D1335" s="39" t="str">
        <f t="shared" si="256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24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24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255"/>
        <v>1.13</v>
      </c>
      <c r="Z1335" s="18">
        <f t="shared" si="257"/>
        <v>580000</v>
      </c>
      <c r="AA1335" s="13">
        <v>1.1850000000000001</v>
      </c>
      <c r="AB1335" s="21">
        <f t="shared" si="254"/>
        <v>608230.08849557524</v>
      </c>
      <c r="AC1335" s="185">
        <f t="shared" si="247"/>
        <v>74325.716814159299</v>
      </c>
      <c r="AD1335" s="141">
        <v>0.1222</v>
      </c>
      <c r="AE1335" s="186">
        <f t="shared" si="24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249"/>
        <v>45803245.025628328</v>
      </c>
      <c r="AJ1335" s="19">
        <f t="shared" si="250"/>
        <v>5664636.2584379371</v>
      </c>
      <c r="AK1335" s="20">
        <f t="shared" si="251"/>
        <v>0.12367325186825515</v>
      </c>
      <c r="AL1335" s="17"/>
      <c r="AM1335" s="17"/>
      <c r="AN1335" s="17"/>
      <c r="AO1335" s="17"/>
      <c r="AP1335" s="28" t="str">
        <f t="shared" si="252"/>
        <v>20211</v>
      </c>
      <c r="AQ1335" s="28" t="str">
        <f t="shared" si="253"/>
        <v>20211RMB</v>
      </c>
    </row>
    <row r="1336" spans="1:43" s="12" customFormat="1">
      <c r="A1336" s="13" t="s">
        <v>35</v>
      </c>
      <c r="B1336" s="179">
        <v>2020</v>
      </c>
      <c r="C1336" s="179">
        <v>12</v>
      </c>
      <c r="D1336" s="39" t="str">
        <f t="shared" si="256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24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24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255"/>
        <v>1</v>
      </c>
      <c r="Z1336" s="18">
        <f t="shared" si="257"/>
        <v>7587500</v>
      </c>
      <c r="AA1336" s="13">
        <v>7.4499999999999997E-2</v>
      </c>
      <c r="AB1336" s="21">
        <f t="shared" si="254"/>
        <v>565268.75</v>
      </c>
      <c r="AC1336" s="185">
        <f t="shared" si="247"/>
        <v>77159.184375000012</v>
      </c>
      <c r="AD1336" s="141">
        <v>0.13650000000000001</v>
      </c>
      <c r="AE1336" s="186">
        <f t="shared" si="24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249"/>
        <v>57778307.282035396</v>
      </c>
      <c r="AJ1336" s="19">
        <f t="shared" si="250"/>
        <v>7259860.7225420559</v>
      </c>
      <c r="AK1336" s="20">
        <f t="shared" si="251"/>
        <v>0.12565028406083667</v>
      </c>
      <c r="AL1336" s="17"/>
      <c r="AM1336" s="17"/>
      <c r="AN1336" s="17"/>
      <c r="AO1336" s="17"/>
      <c r="AP1336" s="28" t="str">
        <f t="shared" si="252"/>
        <v>20213</v>
      </c>
      <c r="AQ1336" s="28" t="str">
        <f t="shared" si="253"/>
        <v>20213JPY</v>
      </c>
    </row>
    <row r="1337" spans="1:43" s="12" customFormat="1">
      <c r="A1337" s="13" t="s">
        <v>35</v>
      </c>
      <c r="B1337" s="179">
        <v>2020</v>
      </c>
      <c r="C1337" s="179">
        <v>12</v>
      </c>
      <c r="D1337" s="39" t="str">
        <f t="shared" si="256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24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24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255"/>
        <v>1</v>
      </c>
      <c r="Z1337" s="18">
        <f t="shared" si="257"/>
        <v>7587500</v>
      </c>
      <c r="AA1337" s="13">
        <v>7.4499999999999997E-2</v>
      </c>
      <c r="AB1337" s="21">
        <f t="shared" si="254"/>
        <v>565268.75</v>
      </c>
      <c r="AC1337" s="185">
        <f t="shared" si="247"/>
        <v>77159.184375000012</v>
      </c>
      <c r="AD1337" s="141">
        <v>0.13650000000000001</v>
      </c>
      <c r="AE1337" s="186">
        <f t="shared" si="24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249"/>
        <v>57778307.282035396</v>
      </c>
      <c r="AJ1337" s="19">
        <f t="shared" si="250"/>
        <v>7259860.7225420559</v>
      </c>
      <c r="AK1337" s="20">
        <f t="shared" si="251"/>
        <v>0.12565028406083667</v>
      </c>
      <c r="AL1337" s="17"/>
      <c r="AM1337" s="17"/>
      <c r="AN1337" s="17"/>
      <c r="AO1337" s="17"/>
      <c r="AP1337" s="28" t="str">
        <f t="shared" si="252"/>
        <v>20213</v>
      </c>
      <c r="AQ1337" s="28" t="str">
        <f t="shared" si="253"/>
        <v>20213JPY</v>
      </c>
    </row>
    <row r="1338" spans="1:43" s="12" customFormat="1">
      <c r="A1338" s="13" t="s">
        <v>35</v>
      </c>
      <c r="B1338" s="179">
        <v>2020</v>
      </c>
      <c r="C1338" s="179">
        <v>12</v>
      </c>
      <c r="D1338" s="39" t="str">
        <f t="shared" si="256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24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24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255"/>
        <v>1</v>
      </c>
      <c r="Z1338" s="18">
        <f t="shared" si="257"/>
        <v>7587500</v>
      </c>
      <c r="AA1338" s="13">
        <v>7.4499999999999997E-2</v>
      </c>
      <c r="AB1338" s="21">
        <f t="shared" si="254"/>
        <v>565268.75</v>
      </c>
      <c r="AC1338" s="185">
        <f t="shared" si="247"/>
        <v>77159.184375000012</v>
      </c>
      <c r="AD1338" s="141">
        <v>0.13650000000000001</v>
      </c>
      <c r="AE1338" s="186">
        <f t="shared" si="24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249"/>
        <v>57778307.282035396</v>
      </c>
      <c r="AJ1338" s="19">
        <f t="shared" si="250"/>
        <v>7259860.7225420559</v>
      </c>
      <c r="AK1338" s="20">
        <f t="shared" si="251"/>
        <v>0.12565028406083667</v>
      </c>
      <c r="AL1338" s="17"/>
      <c r="AM1338" s="17"/>
      <c r="AN1338" s="17"/>
      <c r="AO1338" s="17"/>
      <c r="AP1338" s="28" t="str">
        <f t="shared" si="252"/>
        <v>20213</v>
      </c>
      <c r="AQ1338" s="28" t="str">
        <f t="shared" si="253"/>
        <v>20213JPY</v>
      </c>
    </row>
    <row r="1339" spans="1:43" s="12" customFormat="1">
      <c r="A1339" s="13" t="s">
        <v>35</v>
      </c>
      <c r="B1339" s="179">
        <v>2020</v>
      </c>
      <c r="C1339" s="179">
        <v>12</v>
      </c>
      <c r="D1339" s="39" t="str">
        <f t="shared" si="256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24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24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255"/>
        <v>1</v>
      </c>
      <c r="Z1339" s="18">
        <f t="shared" si="257"/>
        <v>7587500</v>
      </c>
      <c r="AA1339" s="13">
        <v>7.4499999999999997E-2</v>
      </c>
      <c r="AB1339" s="21">
        <f t="shared" si="254"/>
        <v>565268.75</v>
      </c>
      <c r="AC1339" s="185">
        <f t="shared" si="247"/>
        <v>77159.184375000012</v>
      </c>
      <c r="AD1339" s="141">
        <v>0.13650000000000001</v>
      </c>
      <c r="AE1339" s="186">
        <f t="shared" si="24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249"/>
        <v>57778307.282035396</v>
      </c>
      <c r="AJ1339" s="19">
        <f t="shared" si="250"/>
        <v>7259860.7225420559</v>
      </c>
      <c r="AK1339" s="20">
        <f t="shared" si="251"/>
        <v>0.12565028406083667</v>
      </c>
      <c r="AL1339" s="17"/>
      <c r="AM1339" s="17"/>
      <c r="AN1339" s="17"/>
      <c r="AO1339" s="17"/>
      <c r="AP1339" s="28" t="str">
        <f t="shared" si="252"/>
        <v>20213</v>
      </c>
      <c r="AQ1339" s="28" t="str">
        <f t="shared" si="253"/>
        <v>20213JPY</v>
      </c>
    </row>
    <row r="1340" spans="1:43" s="12" customFormat="1">
      <c r="A1340" s="13" t="s">
        <v>35</v>
      </c>
      <c r="B1340" s="179">
        <v>2020</v>
      </c>
      <c r="C1340" s="179">
        <v>12</v>
      </c>
      <c r="D1340" s="39" t="str">
        <f t="shared" si="256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24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24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255"/>
        <v>1</v>
      </c>
      <c r="Z1340" s="18">
        <f t="shared" si="257"/>
        <v>7700000</v>
      </c>
      <c r="AA1340" s="13">
        <v>7.6799999999999993E-2</v>
      </c>
      <c r="AB1340" s="21">
        <f t="shared" si="254"/>
        <v>591360</v>
      </c>
      <c r="AC1340" s="185">
        <f t="shared" si="247"/>
        <v>121938.432</v>
      </c>
      <c r="AD1340" s="141">
        <v>0.20619999999999999</v>
      </c>
      <c r="AE1340" s="186">
        <f t="shared" si="24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249"/>
        <v>45803245.025628328</v>
      </c>
      <c r="AJ1340" s="19">
        <f t="shared" si="250"/>
        <v>5664636.2584379371</v>
      </c>
      <c r="AK1340" s="20">
        <f t="shared" si="251"/>
        <v>0.12367325186825515</v>
      </c>
      <c r="AL1340" s="17"/>
      <c r="AM1340" s="17"/>
      <c r="AN1340" s="17"/>
      <c r="AO1340" s="17"/>
      <c r="AP1340" s="28" t="str">
        <f t="shared" si="252"/>
        <v>20211</v>
      </c>
      <c r="AQ1340" s="28" t="str">
        <f t="shared" si="253"/>
        <v>20211JPY</v>
      </c>
    </row>
    <row r="1341" spans="1:43" s="12" customFormat="1">
      <c r="A1341" s="13" t="s">
        <v>35</v>
      </c>
      <c r="B1341" s="179">
        <v>2020</v>
      </c>
      <c r="C1341" s="179">
        <v>12</v>
      </c>
      <c r="D1341" s="39" t="str">
        <f t="shared" si="256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24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24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255"/>
        <v>1</v>
      </c>
      <c r="Z1341" s="18">
        <f t="shared" si="257"/>
        <v>7700000</v>
      </c>
      <c r="AA1341" s="13">
        <v>7.6799999999999993E-2</v>
      </c>
      <c r="AB1341" s="21">
        <f t="shared" si="254"/>
        <v>591360</v>
      </c>
      <c r="AC1341" s="185">
        <f t="shared" si="247"/>
        <v>121938.432</v>
      </c>
      <c r="AD1341" s="141">
        <v>0.20619999999999999</v>
      </c>
      <c r="AE1341" s="186">
        <f t="shared" si="24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249"/>
        <v>45803245.025628328</v>
      </c>
      <c r="AJ1341" s="19">
        <f t="shared" si="250"/>
        <v>5664636.2584379371</v>
      </c>
      <c r="AK1341" s="20">
        <f t="shared" si="251"/>
        <v>0.12367325186825515</v>
      </c>
      <c r="AL1341" s="17"/>
      <c r="AM1341" s="17"/>
      <c r="AN1341" s="17"/>
      <c r="AO1341" s="17"/>
      <c r="AP1341" s="28" t="str">
        <f t="shared" si="252"/>
        <v>20211</v>
      </c>
      <c r="AQ1341" s="28" t="str">
        <f t="shared" si="253"/>
        <v>20211JPY</v>
      </c>
    </row>
    <row r="1342" spans="1:43" s="12" customFormat="1">
      <c r="A1342" s="13" t="s">
        <v>35</v>
      </c>
      <c r="B1342" s="179">
        <v>2020</v>
      </c>
      <c r="C1342" s="179">
        <v>12</v>
      </c>
      <c r="D1342" s="39" t="str">
        <f t="shared" si="256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24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24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255"/>
        <v>1</v>
      </c>
      <c r="Z1342" s="18">
        <f t="shared" si="257"/>
        <v>11900000</v>
      </c>
      <c r="AA1342" s="13">
        <v>7.4499999999999997E-2</v>
      </c>
      <c r="AB1342" s="21">
        <f t="shared" si="254"/>
        <v>886550</v>
      </c>
      <c r="AC1342" s="185">
        <f t="shared" si="247"/>
        <v>148408.47</v>
      </c>
      <c r="AD1342" s="141">
        <v>0.16739999999999999</v>
      </c>
      <c r="AE1342" s="186">
        <f t="shared" si="24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249"/>
        <v>57778307.282035396</v>
      </c>
      <c r="AJ1342" s="19">
        <f t="shared" si="250"/>
        <v>7259860.7225420559</v>
      </c>
      <c r="AK1342" s="20">
        <f t="shared" si="251"/>
        <v>0.12565028406083667</v>
      </c>
      <c r="AL1342" s="17"/>
      <c r="AM1342" s="17"/>
      <c r="AN1342" s="17"/>
      <c r="AO1342" s="17"/>
      <c r="AP1342" s="28" t="str">
        <f t="shared" si="252"/>
        <v>20213</v>
      </c>
      <c r="AQ1342" s="28" t="str">
        <f t="shared" si="253"/>
        <v>20213JPY</v>
      </c>
    </row>
    <row r="1343" spans="1:43" s="12" customFormat="1">
      <c r="A1343" s="13" t="s">
        <v>35</v>
      </c>
      <c r="B1343" s="179">
        <v>2020</v>
      </c>
      <c r="C1343" s="179">
        <v>12</v>
      </c>
      <c r="D1343" s="39" t="str">
        <f t="shared" si="256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24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24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255"/>
        <v>1</v>
      </c>
      <c r="Z1343" s="18">
        <f t="shared" si="257"/>
        <v>11900000</v>
      </c>
      <c r="AA1343" s="13">
        <v>7.4499999999999997E-2</v>
      </c>
      <c r="AB1343" s="21">
        <f t="shared" si="254"/>
        <v>886550</v>
      </c>
      <c r="AC1343" s="185">
        <f t="shared" si="247"/>
        <v>148408.47</v>
      </c>
      <c r="AD1343" s="141">
        <v>0.16739999999999999</v>
      </c>
      <c r="AE1343" s="186">
        <f t="shared" si="24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249"/>
        <v>57778307.282035396</v>
      </c>
      <c r="AJ1343" s="19">
        <f t="shared" si="250"/>
        <v>7259860.7225420559</v>
      </c>
      <c r="AK1343" s="20">
        <f t="shared" si="251"/>
        <v>0.12565028406083667</v>
      </c>
      <c r="AL1343" s="17"/>
      <c r="AM1343" s="17"/>
      <c r="AN1343" s="17"/>
      <c r="AO1343" s="17"/>
      <c r="AP1343" s="28" t="str">
        <f t="shared" si="252"/>
        <v>20213</v>
      </c>
      <c r="AQ1343" s="28" t="str">
        <f t="shared" si="253"/>
        <v>20213JPY</v>
      </c>
    </row>
    <row r="1344" spans="1:43" s="12" customFormat="1">
      <c r="A1344" s="13" t="s">
        <v>35</v>
      </c>
      <c r="B1344" s="179">
        <v>2020</v>
      </c>
      <c r="C1344" s="179">
        <v>12</v>
      </c>
      <c r="D1344" s="39" t="str">
        <f t="shared" si="256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24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24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255"/>
        <v>1</v>
      </c>
      <c r="Z1344" s="18">
        <f t="shared" si="257"/>
        <v>11900000</v>
      </c>
      <c r="AA1344" s="13">
        <v>7.4499999999999997E-2</v>
      </c>
      <c r="AB1344" s="21">
        <f t="shared" si="254"/>
        <v>886550</v>
      </c>
      <c r="AC1344" s="185">
        <f t="shared" si="247"/>
        <v>148408.47</v>
      </c>
      <c r="AD1344" s="141">
        <v>0.16739999999999999</v>
      </c>
      <c r="AE1344" s="186">
        <f t="shared" si="24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249"/>
        <v>57778307.282035396</v>
      </c>
      <c r="AJ1344" s="19">
        <f t="shared" si="250"/>
        <v>7259860.7225420559</v>
      </c>
      <c r="AK1344" s="20">
        <f t="shared" si="251"/>
        <v>0.12565028406083667</v>
      </c>
      <c r="AL1344" s="17"/>
      <c r="AM1344" s="17"/>
      <c r="AN1344" s="17"/>
      <c r="AO1344" s="17"/>
      <c r="AP1344" s="28" t="str">
        <f t="shared" si="252"/>
        <v>20213</v>
      </c>
      <c r="AQ1344" s="28" t="str">
        <f t="shared" si="253"/>
        <v>20213JPY</v>
      </c>
    </row>
    <row r="1345" spans="1:43" s="12" customFormat="1">
      <c r="A1345" s="13" t="s">
        <v>35</v>
      </c>
      <c r="B1345" s="179">
        <v>2020</v>
      </c>
      <c r="C1345" s="179">
        <v>12</v>
      </c>
      <c r="D1345" s="39" t="str">
        <f t="shared" si="256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24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24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255"/>
        <v>1</v>
      </c>
      <c r="Z1345" s="18">
        <f t="shared" si="257"/>
        <v>7500000</v>
      </c>
      <c r="AA1345" s="13">
        <v>7.4499999999999997E-2</v>
      </c>
      <c r="AB1345" s="21">
        <f t="shared" si="254"/>
        <v>558750</v>
      </c>
      <c r="AC1345" s="185">
        <f t="shared" si="247"/>
        <v>93534.75</v>
      </c>
      <c r="AD1345" s="141">
        <v>0.16739999999999999</v>
      </c>
      <c r="AE1345" s="186">
        <f t="shared" si="24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249"/>
        <v>57778307.282035396</v>
      </c>
      <c r="AJ1345" s="19">
        <f t="shared" si="250"/>
        <v>7259860.7225420559</v>
      </c>
      <c r="AK1345" s="20">
        <f t="shared" si="251"/>
        <v>0.12565028406083667</v>
      </c>
      <c r="AL1345" s="17"/>
      <c r="AM1345" s="17"/>
      <c r="AN1345" s="17"/>
      <c r="AO1345" s="17"/>
      <c r="AP1345" s="28" t="str">
        <f t="shared" si="252"/>
        <v>20213</v>
      </c>
      <c r="AQ1345" s="28" t="str">
        <f t="shared" si="253"/>
        <v>20213JPY</v>
      </c>
    </row>
    <row r="1346" spans="1:43" s="12" customFormat="1">
      <c r="A1346" s="13" t="s">
        <v>35</v>
      </c>
      <c r="B1346" s="179">
        <v>2020</v>
      </c>
      <c r="C1346" s="179">
        <v>12</v>
      </c>
      <c r="D1346" s="39" t="str">
        <f t="shared" si="256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259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255"/>
        <v>1</v>
      </c>
      <c r="Z1346" s="18">
        <f t="shared" si="257"/>
        <v>7500000</v>
      </c>
      <c r="AA1346" s="13">
        <v>7.4499999999999997E-2</v>
      </c>
      <c r="AB1346" s="21">
        <f t="shared" si="254"/>
        <v>558750</v>
      </c>
      <c r="AC1346" s="185">
        <f t="shared" ref="AC1346:AC1409" si="260">IF(R1346&lt;&gt;"",AB1346*AD1346,"")</f>
        <v>93534.75</v>
      </c>
      <c r="AD1346" s="141">
        <v>0.16739999999999999</v>
      </c>
      <c r="AE1346" s="186">
        <f t="shared" ref="AE1346:AE1409" si="261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262">IF(P1346="C66 SERVICE","",SUMIFS(AB:AB,F:F,F1346,G:G,G1346,E:E,E1346))</f>
        <v>57778307.282035396</v>
      </c>
      <c r="AJ1346" s="19">
        <f t="shared" ref="AJ1346:AJ1409" si="263">IF(P1346="C66 SERVICE","",SUMIFS(AC:AC,F:F,F1346,G:G,G1346,E:E,E1346))</f>
        <v>7259860.7225420559</v>
      </c>
      <c r="AK1346" s="20">
        <f t="shared" ref="AK1346:AK1409" si="264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265">IF(F1346="","",F1346&amp;G1346)</f>
        <v>20213</v>
      </c>
      <c r="AQ1346" s="28" t="str">
        <f t="shared" ref="AQ1346:AQ1409" si="266">IF(W1346="","",F1346&amp;G1346&amp;W1346)</f>
        <v>20213JPY</v>
      </c>
    </row>
    <row r="1347" spans="1:43" s="12" customFormat="1">
      <c r="A1347" s="13" t="s">
        <v>35</v>
      </c>
      <c r="B1347" s="179">
        <v>2020</v>
      </c>
      <c r="C1347" s="179">
        <v>12</v>
      </c>
      <c r="D1347" s="39" t="str">
        <f t="shared" si="256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258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259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255"/>
        <v>1</v>
      </c>
      <c r="Z1347" s="18">
        <f t="shared" si="257"/>
        <v>7500000</v>
      </c>
      <c r="AA1347" s="13">
        <v>7.4499999999999997E-2</v>
      </c>
      <c r="AB1347" s="21">
        <f t="shared" si="254"/>
        <v>558750</v>
      </c>
      <c r="AC1347" s="185">
        <f t="shared" si="260"/>
        <v>93534.75</v>
      </c>
      <c r="AD1347" s="141">
        <v>0.16739999999999999</v>
      </c>
      <c r="AE1347" s="186">
        <f t="shared" si="261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262"/>
        <v>57778307.282035396</v>
      </c>
      <c r="AJ1347" s="19">
        <f t="shared" si="263"/>
        <v>7259860.7225420559</v>
      </c>
      <c r="AK1347" s="20">
        <f t="shared" si="264"/>
        <v>0.12565028406083667</v>
      </c>
      <c r="AL1347" s="17"/>
      <c r="AM1347" s="17"/>
      <c r="AN1347" s="17"/>
      <c r="AO1347" s="17"/>
      <c r="AP1347" s="28" t="str">
        <f t="shared" si="265"/>
        <v>20213</v>
      </c>
      <c r="AQ1347" s="28" t="str">
        <f t="shared" si="266"/>
        <v>20213JPY</v>
      </c>
    </row>
    <row r="1348" spans="1:43" s="12" customFormat="1">
      <c r="A1348" s="13" t="s">
        <v>35</v>
      </c>
      <c r="B1348" s="179">
        <v>2020</v>
      </c>
      <c r="C1348" s="179">
        <v>12</v>
      </c>
      <c r="D1348" s="39" t="str">
        <f t="shared" si="256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258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259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255"/>
        <v>1.13</v>
      </c>
      <c r="Z1348" s="18">
        <f t="shared" si="257"/>
        <v>1513500</v>
      </c>
      <c r="AA1348" s="13">
        <v>1.2</v>
      </c>
      <c r="AB1348" s="21">
        <f t="shared" si="254"/>
        <v>1607256.6371681418</v>
      </c>
      <c r="AC1348" s="185">
        <f t="shared" si="260"/>
        <v>272590.72566371685</v>
      </c>
      <c r="AD1348" s="141">
        <v>0.1696</v>
      </c>
      <c r="AE1348" s="186">
        <f t="shared" si="261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262"/>
        <v>31097187.029487614</v>
      </c>
      <c r="AJ1348" s="19">
        <f t="shared" si="263"/>
        <v>3892353.6644401974</v>
      </c>
      <c r="AK1348" s="20">
        <f t="shared" si="264"/>
        <v>0.12516738767237404</v>
      </c>
      <c r="AL1348" s="17"/>
      <c r="AM1348" s="17"/>
      <c r="AN1348" s="17"/>
      <c r="AO1348" s="17"/>
      <c r="AP1348" s="28" t="str">
        <f t="shared" si="265"/>
        <v>20212</v>
      </c>
      <c r="AQ1348" s="28" t="str">
        <f t="shared" si="266"/>
        <v>20212RMB</v>
      </c>
    </row>
    <row r="1349" spans="1:43" s="12" customFormat="1">
      <c r="A1349" s="13" t="s">
        <v>35</v>
      </c>
      <c r="B1349" s="179">
        <v>2020</v>
      </c>
      <c r="C1349" s="179">
        <v>12</v>
      </c>
      <c r="D1349" s="39" t="str">
        <f t="shared" si="256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258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259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255"/>
        <v>1.13</v>
      </c>
      <c r="Z1349" s="18">
        <f t="shared" si="257"/>
        <v>1513500</v>
      </c>
      <c r="AA1349" s="13">
        <v>1.2</v>
      </c>
      <c r="AB1349" s="21">
        <f t="shared" si="254"/>
        <v>1607256.6371681418</v>
      </c>
      <c r="AC1349" s="185">
        <f t="shared" si="260"/>
        <v>272590.72566371685</v>
      </c>
      <c r="AD1349" s="141">
        <v>0.1696</v>
      </c>
      <c r="AE1349" s="186">
        <f t="shared" si="261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262"/>
        <v>31097187.029487614</v>
      </c>
      <c r="AJ1349" s="19">
        <f t="shared" si="263"/>
        <v>3892353.6644401974</v>
      </c>
      <c r="AK1349" s="20">
        <f t="shared" si="264"/>
        <v>0.12516738767237404</v>
      </c>
      <c r="AL1349" s="17"/>
      <c r="AM1349" s="17"/>
      <c r="AN1349" s="17"/>
      <c r="AO1349" s="17"/>
      <c r="AP1349" s="28" t="str">
        <f t="shared" si="265"/>
        <v>20212</v>
      </c>
      <c r="AQ1349" s="28" t="str">
        <f t="shared" si="266"/>
        <v>20212RMB</v>
      </c>
    </row>
    <row r="1350" spans="1:43" s="12" customFormat="1">
      <c r="A1350" s="13" t="s">
        <v>35</v>
      </c>
      <c r="B1350" s="179">
        <v>2020</v>
      </c>
      <c r="C1350" s="179">
        <v>12</v>
      </c>
      <c r="D1350" s="39" t="str">
        <f t="shared" si="256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258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259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255"/>
        <v>1</v>
      </c>
      <c r="Z1350" s="18">
        <f t="shared" si="257"/>
        <v>11500000</v>
      </c>
      <c r="AA1350" s="13">
        <v>7.4499999999999997E-2</v>
      </c>
      <c r="AB1350" s="21">
        <f t="shared" si="254"/>
        <v>856750</v>
      </c>
      <c r="AC1350" s="185">
        <f t="shared" si="260"/>
        <v>117460.425</v>
      </c>
      <c r="AD1350" s="141">
        <v>0.1371</v>
      </c>
      <c r="AE1350" s="186">
        <f t="shared" si="261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262"/>
        <v>57778307.282035396</v>
      </c>
      <c r="AJ1350" s="19">
        <f t="shared" si="263"/>
        <v>7259860.7225420559</v>
      </c>
      <c r="AK1350" s="20">
        <f t="shared" si="264"/>
        <v>0.12565028406083667</v>
      </c>
      <c r="AL1350" s="17"/>
      <c r="AM1350" s="17"/>
      <c r="AN1350" s="17"/>
      <c r="AO1350" s="17"/>
      <c r="AP1350" s="28" t="str">
        <f t="shared" si="265"/>
        <v>20213</v>
      </c>
      <c r="AQ1350" s="28" t="str">
        <f t="shared" si="266"/>
        <v>20213JPY</v>
      </c>
    </row>
    <row r="1351" spans="1:43" s="12" customFormat="1">
      <c r="A1351" s="13" t="s">
        <v>35</v>
      </c>
      <c r="B1351" s="179">
        <v>2020</v>
      </c>
      <c r="C1351" s="179">
        <v>12</v>
      </c>
      <c r="D1351" s="39" t="str">
        <f t="shared" si="256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258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259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255"/>
        <v>1</v>
      </c>
      <c r="Z1351" s="18">
        <f t="shared" si="257"/>
        <v>8900000</v>
      </c>
      <c r="AA1351" s="13">
        <v>7.6799999999999993E-2</v>
      </c>
      <c r="AB1351" s="21">
        <f t="shared" si="254"/>
        <v>683519.99999999988</v>
      </c>
      <c r="AC1351" s="185">
        <f t="shared" si="260"/>
        <v>110866.94399999999</v>
      </c>
      <c r="AD1351" s="141">
        <v>0.16220000000000001</v>
      </c>
      <c r="AE1351" s="186">
        <f t="shared" si="261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262"/>
        <v>45803245.025628328</v>
      </c>
      <c r="AJ1351" s="19">
        <f t="shared" si="263"/>
        <v>5664636.2584379371</v>
      </c>
      <c r="AK1351" s="20">
        <f t="shared" si="264"/>
        <v>0.12367325186825515</v>
      </c>
      <c r="AL1351" s="17"/>
      <c r="AM1351" s="17"/>
      <c r="AN1351" s="17"/>
      <c r="AO1351" s="17"/>
      <c r="AP1351" s="28" t="str">
        <f t="shared" si="265"/>
        <v>20211</v>
      </c>
      <c r="AQ1351" s="28" t="str">
        <f t="shared" si="266"/>
        <v>20211JPY</v>
      </c>
    </row>
    <row r="1352" spans="1:43" s="12" customFormat="1">
      <c r="A1352" s="13" t="s">
        <v>35</v>
      </c>
      <c r="B1352" s="179">
        <v>2020</v>
      </c>
      <c r="C1352" s="179">
        <v>12</v>
      </c>
      <c r="D1352" s="39" t="str">
        <f t="shared" si="256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258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259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255"/>
        <v>1</v>
      </c>
      <c r="Z1352" s="18">
        <f t="shared" si="257"/>
        <v>11900000</v>
      </c>
      <c r="AA1352" s="13">
        <v>7.5700000000000003E-2</v>
      </c>
      <c r="AB1352" s="21">
        <f t="shared" si="254"/>
        <v>900830</v>
      </c>
      <c r="AC1352" s="185">
        <f t="shared" si="260"/>
        <v>100532.62800000001</v>
      </c>
      <c r="AD1352" s="141">
        <v>0.1116</v>
      </c>
      <c r="AE1352" s="186">
        <f t="shared" si="261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262"/>
        <v>31097187.029487614</v>
      </c>
      <c r="AJ1352" s="19">
        <f t="shared" si="263"/>
        <v>3892353.6644401974</v>
      </c>
      <c r="AK1352" s="20">
        <f t="shared" si="264"/>
        <v>0.12516738767237404</v>
      </c>
      <c r="AL1352" s="17"/>
      <c r="AM1352" s="17"/>
      <c r="AN1352" s="17"/>
      <c r="AO1352" s="17"/>
      <c r="AP1352" s="28" t="str">
        <f t="shared" si="265"/>
        <v>20212</v>
      </c>
      <c r="AQ1352" s="28" t="str">
        <f t="shared" si="266"/>
        <v>20212JPY</v>
      </c>
    </row>
    <row r="1353" spans="1:43" s="12" customFormat="1">
      <c r="A1353" s="13" t="s">
        <v>35</v>
      </c>
      <c r="B1353" s="179">
        <v>2020</v>
      </c>
      <c r="C1353" s="179">
        <v>12</v>
      </c>
      <c r="D1353" s="39" t="str">
        <f t="shared" si="256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258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259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255"/>
        <v>1</v>
      </c>
      <c r="Z1353" s="18">
        <f t="shared" si="257"/>
        <v>8110000</v>
      </c>
      <c r="AA1353" s="13">
        <v>7.5700000000000003E-2</v>
      </c>
      <c r="AB1353" s="21">
        <f t="shared" si="254"/>
        <v>613927</v>
      </c>
      <c r="AC1353" s="185">
        <f t="shared" si="260"/>
        <v>92089.05</v>
      </c>
      <c r="AD1353" s="141">
        <v>0.15</v>
      </c>
      <c r="AE1353" s="186">
        <f t="shared" si="261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262"/>
        <v>31097187.029487614</v>
      </c>
      <c r="AJ1353" s="19">
        <f t="shared" si="263"/>
        <v>3892353.6644401974</v>
      </c>
      <c r="AK1353" s="20">
        <f t="shared" si="264"/>
        <v>0.12516738767237404</v>
      </c>
      <c r="AL1353" s="17"/>
      <c r="AM1353" s="17"/>
      <c r="AN1353" s="17"/>
      <c r="AO1353" s="17"/>
      <c r="AP1353" s="28" t="str">
        <f t="shared" si="265"/>
        <v>20212</v>
      </c>
      <c r="AQ1353" s="28" t="str">
        <f t="shared" si="266"/>
        <v>20212JPY</v>
      </c>
    </row>
    <row r="1354" spans="1:43" s="12" customFormat="1">
      <c r="A1354" s="13" t="s">
        <v>35</v>
      </c>
      <c r="B1354" s="179">
        <v>2020</v>
      </c>
      <c r="C1354" s="179">
        <v>12</v>
      </c>
      <c r="D1354" s="39" t="str">
        <f t="shared" si="256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258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259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255"/>
        <v>1</v>
      </c>
      <c r="Z1354" s="18">
        <f t="shared" si="257"/>
        <v>12800000</v>
      </c>
      <c r="AA1354" s="13">
        <v>7.17E-2</v>
      </c>
      <c r="AB1354" s="21">
        <f t="shared" ref="AB1354:AB1417" si="267">IF(AND(R1354&lt;&gt;"C66",R1354&lt;&gt;""),Z1354/Y1354*AA1354,"")</f>
        <v>917760</v>
      </c>
      <c r="AC1354" s="185">
        <f t="shared" si="260"/>
        <v>100586.496</v>
      </c>
      <c r="AD1354" s="141">
        <v>0.1096</v>
      </c>
      <c r="AE1354" s="186">
        <f t="shared" si="261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262"/>
        <v>43684091.636631861</v>
      </c>
      <c r="AJ1354" s="19">
        <f t="shared" si="263"/>
        <v>6483951.8242071094</v>
      </c>
      <c r="AK1354" s="20">
        <f t="shared" si="264"/>
        <v>0.14842821680123727</v>
      </c>
      <c r="AL1354" s="17"/>
      <c r="AM1354" s="17"/>
      <c r="AN1354" s="17"/>
      <c r="AO1354" s="17"/>
      <c r="AP1354" s="28" t="str">
        <f t="shared" si="265"/>
        <v>20214</v>
      </c>
      <c r="AQ1354" s="28" t="str">
        <f t="shared" si="266"/>
        <v>20214JPY</v>
      </c>
    </row>
    <row r="1355" spans="1:43" s="12" customFormat="1">
      <c r="A1355" s="13" t="s">
        <v>35</v>
      </c>
      <c r="B1355" s="179">
        <v>2020</v>
      </c>
      <c r="C1355" s="179">
        <v>12</v>
      </c>
      <c r="D1355" s="39" t="str">
        <f t="shared" si="256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258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259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255"/>
        <v>1</v>
      </c>
      <c r="Z1355" s="18">
        <f t="shared" si="257"/>
        <v>7500000</v>
      </c>
      <c r="AA1355" s="13">
        <v>7.17E-2</v>
      </c>
      <c r="AB1355" s="21">
        <f t="shared" si="267"/>
        <v>537750</v>
      </c>
      <c r="AC1355" s="185">
        <f t="shared" si="260"/>
        <v>90019.349999999991</v>
      </c>
      <c r="AD1355" s="141">
        <v>0.16739999999999999</v>
      </c>
      <c r="AE1355" s="186">
        <f t="shared" si="261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262"/>
        <v>43684091.636631861</v>
      </c>
      <c r="AJ1355" s="19">
        <f t="shared" si="263"/>
        <v>6483951.8242071094</v>
      </c>
      <c r="AK1355" s="20">
        <f t="shared" si="264"/>
        <v>0.14842821680123727</v>
      </c>
      <c r="AL1355" s="17"/>
      <c r="AM1355" s="17"/>
      <c r="AN1355" s="17"/>
      <c r="AO1355" s="17"/>
      <c r="AP1355" s="28" t="str">
        <f t="shared" si="265"/>
        <v>20214</v>
      </c>
      <c r="AQ1355" s="28" t="str">
        <f t="shared" si="266"/>
        <v>20214JPY</v>
      </c>
    </row>
    <row r="1356" spans="1:43" s="12" customFormat="1">
      <c r="A1356" s="13" t="s">
        <v>35</v>
      </c>
      <c r="B1356" s="179">
        <v>2020</v>
      </c>
      <c r="C1356" s="179">
        <v>12</v>
      </c>
      <c r="D1356" s="39" t="str">
        <f t="shared" si="256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258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259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255"/>
        <v>1</v>
      </c>
      <c r="Z1356" s="18">
        <f t="shared" si="257"/>
        <v>7500000</v>
      </c>
      <c r="AA1356" s="13">
        <v>7.17E-2</v>
      </c>
      <c r="AB1356" s="21">
        <f t="shared" si="267"/>
        <v>537750</v>
      </c>
      <c r="AC1356" s="185">
        <f t="shared" si="260"/>
        <v>90019.349999999991</v>
      </c>
      <c r="AD1356" s="141">
        <v>0.16739999999999999</v>
      </c>
      <c r="AE1356" s="186">
        <f t="shared" si="261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262"/>
        <v>43684091.636631861</v>
      </c>
      <c r="AJ1356" s="19">
        <f t="shared" si="263"/>
        <v>6483951.8242071094</v>
      </c>
      <c r="AK1356" s="20">
        <f t="shared" si="264"/>
        <v>0.14842821680123727</v>
      </c>
      <c r="AL1356" s="17"/>
      <c r="AM1356" s="17"/>
      <c r="AN1356" s="17"/>
      <c r="AO1356" s="17"/>
      <c r="AP1356" s="28" t="str">
        <f t="shared" si="265"/>
        <v>20214</v>
      </c>
      <c r="AQ1356" s="28" t="str">
        <f t="shared" si="266"/>
        <v>20214JPY</v>
      </c>
    </row>
    <row r="1357" spans="1:43" s="12" customFormat="1">
      <c r="A1357" s="13" t="s">
        <v>35</v>
      </c>
      <c r="B1357" s="179">
        <v>2020</v>
      </c>
      <c r="C1357" s="179">
        <v>12</v>
      </c>
      <c r="D1357" s="39" t="str">
        <f t="shared" si="256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258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259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255"/>
        <v>1</v>
      </c>
      <c r="Z1357" s="18">
        <f t="shared" si="257"/>
        <v>7500000</v>
      </c>
      <c r="AA1357" s="13">
        <v>7.17E-2</v>
      </c>
      <c r="AB1357" s="21">
        <f t="shared" si="267"/>
        <v>537750</v>
      </c>
      <c r="AC1357" s="185">
        <f t="shared" si="260"/>
        <v>90019.349999999991</v>
      </c>
      <c r="AD1357" s="141">
        <v>0.16739999999999999</v>
      </c>
      <c r="AE1357" s="186">
        <f t="shared" si="261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262"/>
        <v>43684091.636631861</v>
      </c>
      <c r="AJ1357" s="19">
        <f t="shared" si="263"/>
        <v>6483951.8242071094</v>
      </c>
      <c r="AK1357" s="20">
        <f t="shared" si="264"/>
        <v>0.14842821680123727</v>
      </c>
      <c r="AL1357" s="17"/>
      <c r="AM1357" s="17"/>
      <c r="AN1357" s="17"/>
      <c r="AO1357" s="17"/>
      <c r="AP1357" s="28" t="str">
        <f t="shared" si="265"/>
        <v>20214</v>
      </c>
      <c r="AQ1357" s="28" t="str">
        <f t="shared" si="266"/>
        <v>20214JPY</v>
      </c>
    </row>
    <row r="1358" spans="1:43" s="12" customFormat="1">
      <c r="A1358" s="13" t="s">
        <v>35</v>
      </c>
      <c r="B1358" s="179">
        <v>2020</v>
      </c>
      <c r="C1358" s="179">
        <v>12</v>
      </c>
      <c r="D1358" s="39" t="str">
        <f t="shared" si="256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258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259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255"/>
        <v>1</v>
      </c>
      <c r="Z1358" s="18">
        <f t="shared" si="257"/>
        <v>7500000</v>
      </c>
      <c r="AA1358" s="13">
        <v>7.17E-2</v>
      </c>
      <c r="AB1358" s="21">
        <f t="shared" si="267"/>
        <v>537750</v>
      </c>
      <c r="AC1358" s="185">
        <f t="shared" si="260"/>
        <v>90019.349999999991</v>
      </c>
      <c r="AD1358" s="141">
        <v>0.16739999999999999</v>
      </c>
      <c r="AE1358" s="186">
        <f t="shared" si="261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262"/>
        <v>43684091.636631861</v>
      </c>
      <c r="AJ1358" s="19">
        <f t="shared" si="263"/>
        <v>6483951.8242071094</v>
      </c>
      <c r="AK1358" s="20">
        <f t="shared" si="264"/>
        <v>0.14842821680123727</v>
      </c>
      <c r="AL1358" s="17"/>
      <c r="AM1358" s="17"/>
      <c r="AN1358" s="17"/>
      <c r="AO1358" s="17"/>
      <c r="AP1358" s="28" t="str">
        <f t="shared" si="265"/>
        <v>20214</v>
      </c>
      <c r="AQ1358" s="28" t="str">
        <f t="shared" si="266"/>
        <v>20214JPY</v>
      </c>
    </row>
    <row r="1359" spans="1:43" s="12" customFormat="1">
      <c r="A1359" s="13" t="s">
        <v>35</v>
      </c>
      <c r="B1359" s="179">
        <v>2020</v>
      </c>
      <c r="C1359" s="179">
        <v>12</v>
      </c>
      <c r="D1359" s="39" t="str">
        <f t="shared" si="256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258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259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255"/>
        <v>1.13</v>
      </c>
      <c r="Z1359" s="18">
        <f t="shared" si="257"/>
        <v>640000</v>
      </c>
      <c r="AA1359" s="13">
        <v>1.18</v>
      </c>
      <c r="AB1359" s="21">
        <f t="shared" si="267"/>
        <v>668318.5840707965</v>
      </c>
      <c r="AC1359" s="185">
        <f t="shared" si="260"/>
        <v>135000.35398230091</v>
      </c>
      <c r="AD1359" s="141">
        <v>0.20200000000000001</v>
      </c>
      <c r="AE1359" s="186">
        <f t="shared" si="261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262"/>
        <v>43684091.636631861</v>
      </c>
      <c r="AJ1359" s="19">
        <f t="shared" si="263"/>
        <v>6483951.8242071094</v>
      </c>
      <c r="AK1359" s="20">
        <f t="shared" si="264"/>
        <v>0.14842821680123727</v>
      </c>
      <c r="AL1359" s="17"/>
      <c r="AM1359" s="17"/>
      <c r="AN1359" s="17"/>
      <c r="AO1359" s="17"/>
      <c r="AP1359" s="28" t="str">
        <f t="shared" si="265"/>
        <v>20214</v>
      </c>
      <c r="AQ1359" s="28" t="str">
        <f t="shared" si="266"/>
        <v>20214RMB</v>
      </c>
    </row>
    <row r="1360" spans="1:43" s="12" customFormat="1">
      <c r="A1360" s="13" t="s">
        <v>35</v>
      </c>
      <c r="B1360" s="179">
        <v>2020</v>
      </c>
      <c r="C1360" s="179">
        <v>12</v>
      </c>
      <c r="D1360" s="39" t="str">
        <f t="shared" si="256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258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259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255"/>
        <v>1.13</v>
      </c>
      <c r="Z1360" s="18">
        <f t="shared" si="257"/>
        <v>640000</v>
      </c>
      <c r="AA1360" s="13">
        <v>1.18</v>
      </c>
      <c r="AB1360" s="21">
        <f t="shared" si="267"/>
        <v>668318.5840707965</v>
      </c>
      <c r="AC1360" s="185">
        <f t="shared" si="260"/>
        <v>135000.35398230091</v>
      </c>
      <c r="AD1360" s="141">
        <v>0.20200000000000001</v>
      </c>
      <c r="AE1360" s="186">
        <f t="shared" si="261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262"/>
        <v>43684091.636631861</v>
      </c>
      <c r="AJ1360" s="19">
        <f t="shared" si="263"/>
        <v>6483951.8242071094</v>
      </c>
      <c r="AK1360" s="20">
        <f t="shared" si="264"/>
        <v>0.14842821680123727</v>
      </c>
      <c r="AL1360" s="17"/>
      <c r="AM1360" s="17"/>
      <c r="AN1360" s="17"/>
      <c r="AO1360" s="17"/>
      <c r="AP1360" s="28" t="str">
        <f t="shared" si="265"/>
        <v>20214</v>
      </c>
      <c r="AQ1360" s="28" t="str">
        <f t="shared" si="266"/>
        <v>20214RMB</v>
      </c>
    </row>
    <row r="1361" spans="1:43" s="12" customFormat="1">
      <c r="A1361" s="13" t="s">
        <v>35</v>
      </c>
      <c r="B1361" s="179">
        <v>2020</v>
      </c>
      <c r="C1361" s="179">
        <v>12</v>
      </c>
      <c r="D1361" s="39" t="str">
        <f t="shared" si="256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258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259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255"/>
        <v>1</v>
      </c>
      <c r="Z1361" s="18">
        <f t="shared" si="257"/>
        <v>13000000</v>
      </c>
      <c r="AA1361" s="13">
        <v>7.17E-2</v>
      </c>
      <c r="AB1361" s="21">
        <f t="shared" si="267"/>
        <v>932100</v>
      </c>
      <c r="AC1361" s="185">
        <f t="shared" si="260"/>
        <v>124714.98</v>
      </c>
      <c r="AD1361" s="141">
        <v>0.1338</v>
      </c>
      <c r="AE1361" s="186">
        <f t="shared" si="261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262"/>
        <v>43684091.636631861</v>
      </c>
      <c r="AJ1361" s="19">
        <f t="shared" si="263"/>
        <v>6483951.8242071094</v>
      </c>
      <c r="AK1361" s="20">
        <f t="shared" si="264"/>
        <v>0.14842821680123727</v>
      </c>
      <c r="AL1361" s="17"/>
      <c r="AM1361" s="17"/>
      <c r="AN1361" s="17"/>
      <c r="AO1361" s="17"/>
      <c r="AP1361" s="28" t="str">
        <f t="shared" si="265"/>
        <v>20214</v>
      </c>
      <c r="AQ1361" s="28" t="str">
        <f t="shared" si="266"/>
        <v>20214JPY</v>
      </c>
    </row>
    <row r="1362" spans="1:43" s="12" customFormat="1">
      <c r="A1362" s="13" t="s">
        <v>35</v>
      </c>
      <c r="B1362" s="179">
        <v>2020</v>
      </c>
      <c r="C1362" s="179">
        <v>12</v>
      </c>
      <c r="D1362" s="39" t="str">
        <f t="shared" si="256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258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259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255"/>
        <v>1</v>
      </c>
      <c r="Z1362" s="18">
        <f t="shared" si="257"/>
        <v>12400000</v>
      </c>
      <c r="AA1362" s="13">
        <v>7.17E-2</v>
      </c>
      <c r="AB1362" s="21">
        <f t="shared" si="267"/>
        <v>889080</v>
      </c>
      <c r="AC1362" s="185">
        <f t="shared" si="260"/>
        <v>69348.240000000005</v>
      </c>
      <c r="AD1362" s="141">
        <v>7.8E-2</v>
      </c>
      <c r="AE1362" s="186">
        <f t="shared" si="261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262"/>
        <v>43684091.636631861</v>
      </c>
      <c r="AJ1362" s="19">
        <f t="shared" si="263"/>
        <v>6483951.8242071094</v>
      </c>
      <c r="AK1362" s="20">
        <f t="shared" si="264"/>
        <v>0.14842821680123727</v>
      </c>
      <c r="AL1362" s="17"/>
      <c r="AM1362" s="17"/>
      <c r="AN1362" s="17"/>
      <c r="AO1362" s="17"/>
      <c r="AP1362" s="28" t="str">
        <f t="shared" si="265"/>
        <v>20214</v>
      </c>
      <c r="AQ1362" s="28" t="str">
        <f t="shared" si="266"/>
        <v>20214JPY</v>
      </c>
    </row>
    <row r="1363" spans="1:43" s="12" customFormat="1">
      <c r="A1363" s="13" t="s">
        <v>35</v>
      </c>
      <c r="B1363" s="179">
        <v>2020</v>
      </c>
      <c r="C1363" s="179">
        <v>12</v>
      </c>
      <c r="D1363" s="39" t="str">
        <f t="shared" si="256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258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259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255"/>
        <v>1</v>
      </c>
      <c r="Z1363" s="18">
        <f t="shared" si="257"/>
        <v>12400000</v>
      </c>
      <c r="AA1363" s="13">
        <v>7.17E-2</v>
      </c>
      <c r="AB1363" s="21">
        <f t="shared" si="267"/>
        <v>889080</v>
      </c>
      <c r="AC1363" s="185">
        <f t="shared" si="260"/>
        <v>69348.240000000005</v>
      </c>
      <c r="AD1363" s="141">
        <v>7.8E-2</v>
      </c>
      <c r="AE1363" s="186">
        <f t="shared" si="261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262"/>
        <v>43684091.636631861</v>
      </c>
      <c r="AJ1363" s="19">
        <f t="shared" si="263"/>
        <v>6483951.8242071094</v>
      </c>
      <c r="AK1363" s="20">
        <f t="shared" si="264"/>
        <v>0.14842821680123727</v>
      </c>
      <c r="AL1363" s="17"/>
      <c r="AM1363" s="17"/>
      <c r="AN1363" s="17"/>
      <c r="AO1363" s="17"/>
      <c r="AP1363" s="28" t="str">
        <f t="shared" si="265"/>
        <v>20214</v>
      </c>
      <c r="AQ1363" s="28" t="str">
        <f t="shared" si="266"/>
        <v>20214JPY</v>
      </c>
    </row>
    <row r="1364" spans="1:43" s="12" customFormat="1">
      <c r="A1364" s="13" t="s">
        <v>35</v>
      </c>
      <c r="B1364" s="179">
        <v>2020</v>
      </c>
      <c r="C1364" s="179">
        <v>12</v>
      </c>
      <c r="D1364" s="39" t="str">
        <f t="shared" si="256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258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259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268">IF(W1364="RMB","1.13", "1")</f>
        <v>1</v>
      </c>
      <c r="Z1364" s="18">
        <f t="shared" si="257"/>
        <v>8660000</v>
      </c>
      <c r="AA1364" s="13">
        <v>7.17E-2</v>
      </c>
      <c r="AB1364" s="21">
        <f t="shared" si="267"/>
        <v>620922</v>
      </c>
      <c r="AC1364" s="185">
        <f t="shared" si="260"/>
        <v>48431.915999999997</v>
      </c>
      <c r="AD1364" s="141">
        <v>7.8E-2</v>
      </c>
      <c r="AE1364" s="186">
        <f t="shared" si="261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262"/>
        <v>43684091.636631861</v>
      </c>
      <c r="AJ1364" s="19">
        <f t="shared" si="263"/>
        <v>6483951.8242071094</v>
      </c>
      <c r="AK1364" s="20">
        <f t="shared" si="264"/>
        <v>0.14842821680123727</v>
      </c>
      <c r="AL1364" s="17"/>
      <c r="AM1364" s="17"/>
      <c r="AN1364" s="17"/>
      <c r="AO1364" s="17"/>
      <c r="AP1364" s="28" t="str">
        <f t="shared" si="265"/>
        <v>20214</v>
      </c>
      <c r="AQ1364" s="28" t="str">
        <f t="shared" si="266"/>
        <v>20214JPY</v>
      </c>
    </row>
    <row r="1365" spans="1:43" s="12" customFormat="1">
      <c r="A1365" s="13" t="s">
        <v>35</v>
      </c>
      <c r="B1365" s="179">
        <v>2020</v>
      </c>
      <c r="C1365" s="179">
        <v>12</v>
      </c>
      <c r="D1365" s="39" t="str">
        <f t="shared" si="256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258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259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268"/>
        <v>1</v>
      </c>
      <c r="Z1365" s="18">
        <f t="shared" si="257"/>
        <v>8660000</v>
      </c>
      <c r="AA1365" s="13">
        <v>7.17E-2</v>
      </c>
      <c r="AB1365" s="21">
        <f t="shared" si="267"/>
        <v>620922</v>
      </c>
      <c r="AC1365" s="185">
        <f t="shared" si="260"/>
        <v>48431.915999999997</v>
      </c>
      <c r="AD1365" s="141">
        <v>7.8E-2</v>
      </c>
      <c r="AE1365" s="186">
        <f t="shared" si="261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262"/>
        <v>43684091.636631861</v>
      </c>
      <c r="AJ1365" s="19">
        <f t="shared" si="263"/>
        <v>6483951.8242071094</v>
      </c>
      <c r="AK1365" s="20">
        <f t="shared" si="264"/>
        <v>0.14842821680123727</v>
      </c>
      <c r="AL1365" s="17"/>
      <c r="AM1365" s="17"/>
      <c r="AN1365" s="17"/>
      <c r="AO1365" s="17"/>
      <c r="AP1365" s="28" t="str">
        <f t="shared" si="265"/>
        <v>20214</v>
      </c>
      <c r="AQ1365" s="28" t="str">
        <f t="shared" si="266"/>
        <v>20214JPY</v>
      </c>
    </row>
    <row r="1366" spans="1:43" s="12" customFormat="1">
      <c r="A1366" s="13" t="s">
        <v>35</v>
      </c>
      <c r="B1366" s="179">
        <v>2020</v>
      </c>
      <c r="C1366" s="179">
        <v>12</v>
      </c>
      <c r="D1366" s="39" t="str">
        <f t="shared" si="256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258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259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268"/>
        <v>1</v>
      </c>
      <c r="Z1366" s="18">
        <f t="shared" si="257"/>
        <v>11000000</v>
      </c>
      <c r="AA1366" s="13">
        <v>7.17E-2</v>
      </c>
      <c r="AB1366" s="21">
        <f t="shared" si="267"/>
        <v>788700</v>
      </c>
      <c r="AC1366" s="185">
        <f t="shared" si="260"/>
        <v>78081.3</v>
      </c>
      <c r="AD1366" s="141">
        <v>9.9000000000000005E-2</v>
      </c>
      <c r="AE1366" s="186">
        <f t="shared" si="261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262"/>
        <v>43684091.636631861</v>
      </c>
      <c r="AJ1366" s="19">
        <f t="shared" si="263"/>
        <v>6483951.8242071094</v>
      </c>
      <c r="AK1366" s="20">
        <f t="shared" si="264"/>
        <v>0.14842821680123727</v>
      </c>
      <c r="AL1366" s="17"/>
      <c r="AM1366" s="17"/>
      <c r="AN1366" s="17"/>
      <c r="AO1366" s="17"/>
      <c r="AP1366" s="28" t="str">
        <f t="shared" si="265"/>
        <v>20214</v>
      </c>
      <c r="AQ1366" s="28" t="str">
        <f t="shared" si="266"/>
        <v>20214JPY</v>
      </c>
    </row>
    <row r="1367" spans="1:43" s="12" customFormat="1">
      <c r="A1367" s="13" t="s">
        <v>35</v>
      </c>
      <c r="B1367" s="179">
        <v>2020</v>
      </c>
      <c r="C1367" s="179">
        <v>12</v>
      </c>
      <c r="D1367" s="39" t="str">
        <f t="shared" si="256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258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259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268"/>
        <v>1.13</v>
      </c>
      <c r="Z1367" s="18">
        <f t="shared" si="257"/>
        <v>900000</v>
      </c>
      <c r="AA1367" s="13">
        <v>1.1950000000000001</v>
      </c>
      <c r="AB1367" s="21">
        <f t="shared" si="267"/>
        <v>951769.91150442488</v>
      </c>
      <c r="AC1367" s="185">
        <f t="shared" si="260"/>
        <v>164370.66371681416</v>
      </c>
      <c r="AD1367" s="141">
        <v>0.17269999999999999</v>
      </c>
      <c r="AE1367" s="186">
        <f t="shared" si="261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262"/>
        <v>63006605.696460173</v>
      </c>
      <c r="AJ1367" s="19">
        <f t="shared" si="263"/>
        <v>8897485.660753984</v>
      </c>
      <c r="AK1367" s="20">
        <f t="shared" si="264"/>
        <v>0.141215124388995</v>
      </c>
      <c r="AL1367" s="17"/>
      <c r="AM1367" s="17"/>
      <c r="AN1367" s="17"/>
      <c r="AO1367" s="17"/>
      <c r="AP1367" s="28" t="str">
        <f t="shared" si="265"/>
        <v>20215</v>
      </c>
      <c r="AQ1367" s="28" t="str">
        <f t="shared" si="266"/>
        <v>20215RMB</v>
      </c>
    </row>
    <row r="1368" spans="1:43" s="12" customFormat="1">
      <c r="A1368" s="13" t="s">
        <v>35</v>
      </c>
      <c r="B1368" s="179">
        <v>2020</v>
      </c>
      <c r="C1368" s="179">
        <v>12</v>
      </c>
      <c r="D1368" s="39" t="str">
        <f t="shared" si="256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258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259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268"/>
        <v>1.13</v>
      </c>
      <c r="Z1368" s="18">
        <f t="shared" si="257"/>
        <v>630000</v>
      </c>
      <c r="AA1368" s="13">
        <v>1.1950000000000001</v>
      </c>
      <c r="AB1368" s="21">
        <f t="shared" si="267"/>
        <v>666238.93805309734</v>
      </c>
      <c r="AC1368" s="185">
        <f t="shared" si="260"/>
        <v>115059.46460176991</v>
      </c>
      <c r="AD1368" s="141">
        <v>0.17269999999999999</v>
      </c>
      <c r="AE1368" s="186">
        <f t="shared" si="261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262"/>
        <v>63006605.696460173</v>
      </c>
      <c r="AJ1368" s="19">
        <f t="shared" si="263"/>
        <v>8897485.660753984</v>
      </c>
      <c r="AK1368" s="20">
        <f t="shared" si="264"/>
        <v>0.141215124388995</v>
      </c>
      <c r="AL1368" s="17"/>
      <c r="AM1368" s="17"/>
      <c r="AN1368" s="17"/>
      <c r="AO1368" s="17"/>
      <c r="AP1368" s="28" t="str">
        <f t="shared" si="265"/>
        <v>20215</v>
      </c>
      <c r="AQ1368" s="28" t="str">
        <f t="shared" si="266"/>
        <v>20215RMB</v>
      </c>
    </row>
    <row r="1369" spans="1:43" s="12" customFormat="1">
      <c r="A1369" s="13" t="s">
        <v>35</v>
      </c>
      <c r="B1369" s="179">
        <v>2020</v>
      </c>
      <c r="C1369" s="179">
        <v>11</v>
      </c>
      <c r="D1369" s="39" t="str">
        <f t="shared" si="256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258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259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268"/>
        <v>1</v>
      </c>
      <c r="Z1369" s="18">
        <f t="shared" si="257"/>
        <v>10550000</v>
      </c>
      <c r="AA1369" s="13">
        <v>7.2099999999999997E-2</v>
      </c>
      <c r="AB1369" s="21">
        <f t="shared" si="267"/>
        <v>760655</v>
      </c>
      <c r="AC1369" s="185">
        <f t="shared" si="260"/>
        <v>54615.029000000002</v>
      </c>
      <c r="AD1369" s="141">
        <v>7.1800000000000003E-2</v>
      </c>
      <c r="AE1369" s="186">
        <f t="shared" si="261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262"/>
        <v>54700260.692079633</v>
      </c>
      <c r="AJ1369" s="19">
        <f t="shared" si="263"/>
        <v>7482899.5749188662</v>
      </c>
      <c r="AK1369" s="20">
        <f t="shared" si="264"/>
        <v>0.13679824337660532</v>
      </c>
      <c r="AL1369" s="17"/>
      <c r="AM1369" s="17"/>
      <c r="AN1369" s="17"/>
      <c r="AO1369" s="17"/>
      <c r="AP1369" s="28" t="str">
        <f t="shared" si="265"/>
        <v>20216</v>
      </c>
      <c r="AQ1369" s="28" t="str">
        <f t="shared" si="266"/>
        <v>20216JPY</v>
      </c>
    </row>
    <row r="1370" spans="1:43" s="12" customFormat="1">
      <c r="A1370" s="13" t="s">
        <v>35</v>
      </c>
      <c r="B1370" s="179">
        <v>2020</v>
      </c>
      <c r="C1370" s="179">
        <v>9</v>
      </c>
      <c r="D1370" s="39" t="str">
        <f t="shared" si="256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258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259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268"/>
        <v>1</v>
      </c>
      <c r="Z1370" s="18">
        <f t="shared" si="257"/>
        <v>15000000</v>
      </c>
      <c r="AA1370" s="13">
        <v>7.17E-2</v>
      </c>
      <c r="AB1370" s="21">
        <f t="shared" si="267"/>
        <v>1075500</v>
      </c>
      <c r="AC1370" s="185">
        <f t="shared" si="260"/>
        <v>123897.59999999999</v>
      </c>
      <c r="AD1370" s="141">
        <v>0.1152</v>
      </c>
      <c r="AE1370" s="186">
        <f t="shared" si="261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262"/>
        <v>41443303.53761062</v>
      </c>
      <c r="AJ1370" s="19">
        <f t="shared" si="263"/>
        <v>6194988.76643031</v>
      </c>
      <c r="AK1370" s="20">
        <f t="shared" si="264"/>
        <v>0.1494810557466355</v>
      </c>
      <c r="AL1370" s="17"/>
      <c r="AM1370" s="17"/>
      <c r="AN1370" s="17"/>
      <c r="AO1370" s="17"/>
      <c r="AP1370" s="28" t="str">
        <f t="shared" si="265"/>
        <v>20217</v>
      </c>
      <c r="AQ1370" s="28" t="str">
        <f t="shared" si="266"/>
        <v>20217JPY</v>
      </c>
    </row>
    <row r="1371" spans="1:43" s="12" customFormat="1">
      <c r="A1371" s="13" t="s">
        <v>35</v>
      </c>
      <c r="B1371" s="179">
        <v>2020</v>
      </c>
      <c r="C1371" s="179">
        <v>9</v>
      </c>
      <c r="D1371" s="39" t="str">
        <f t="shared" si="256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258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259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268"/>
        <v>1</v>
      </c>
      <c r="Z1371" s="18">
        <f t="shared" si="257"/>
        <v>15000000</v>
      </c>
      <c r="AA1371" s="13">
        <v>7.17E-2</v>
      </c>
      <c r="AB1371" s="21">
        <f t="shared" si="267"/>
        <v>1075500</v>
      </c>
      <c r="AC1371" s="185">
        <f t="shared" si="260"/>
        <v>123897.59999999999</v>
      </c>
      <c r="AD1371" s="141">
        <v>0.1152</v>
      </c>
      <c r="AE1371" s="186">
        <f t="shared" si="261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262"/>
        <v>41443303.53761062</v>
      </c>
      <c r="AJ1371" s="19">
        <f t="shared" si="263"/>
        <v>6194988.76643031</v>
      </c>
      <c r="AK1371" s="20">
        <f t="shared" si="264"/>
        <v>0.1494810557466355</v>
      </c>
      <c r="AL1371" s="17"/>
      <c r="AM1371" s="17"/>
      <c r="AN1371" s="17"/>
      <c r="AO1371" s="17"/>
      <c r="AP1371" s="28" t="str">
        <f t="shared" si="265"/>
        <v>20217</v>
      </c>
      <c r="AQ1371" s="28" t="str">
        <f t="shared" si="266"/>
        <v>20217JPY</v>
      </c>
    </row>
    <row r="1372" spans="1:43" s="12" customFormat="1">
      <c r="A1372" s="13" t="s">
        <v>35</v>
      </c>
      <c r="B1372" s="179">
        <v>2020</v>
      </c>
      <c r="C1372" s="179">
        <v>9</v>
      </c>
      <c r="D1372" s="39" t="str">
        <f t="shared" si="256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258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259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268"/>
        <v>1</v>
      </c>
      <c r="Z1372" s="18">
        <f t="shared" si="257"/>
        <v>6800000</v>
      </c>
      <c r="AA1372" s="13">
        <v>7.17E-2</v>
      </c>
      <c r="AB1372" s="21">
        <f t="shared" si="267"/>
        <v>487560</v>
      </c>
      <c r="AC1372" s="185">
        <f t="shared" si="260"/>
        <v>56166.911999999997</v>
      </c>
      <c r="AD1372" s="141">
        <v>0.1152</v>
      </c>
      <c r="AE1372" s="186">
        <f t="shared" si="261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262"/>
        <v>41443303.53761062</v>
      </c>
      <c r="AJ1372" s="19">
        <f t="shared" si="263"/>
        <v>6194988.76643031</v>
      </c>
      <c r="AK1372" s="20">
        <f t="shared" si="264"/>
        <v>0.1494810557466355</v>
      </c>
      <c r="AL1372" s="17"/>
      <c r="AM1372" s="17"/>
      <c r="AN1372" s="17"/>
      <c r="AO1372" s="17"/>
      <c r="AP1372" s="28" t="str">
        <f t="shared" si="265"/>
        <v>20217</v>
      </c>
      <c r="AQ1372" s="28" t="str">
        <f t="shared" si="266"/>
        <v>20217JPY</v>
      </c>
    </row>
    <row r="1373" spans="1:43" s="12" customFormat="1">
      <c r="A1373" s="13" t="s">
        <v>35</v>
      </c>
      <c r="B1373" s="179">
        <v>2020</v>
      </c>
      <c r="C1373" s="179">
        <v>8</v>
      </c>
      <c r="D1373" s="39" t="str">
        <f t="shared" si="256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258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259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268"/>
        <v>1.13</v>
      </c>
      <c r="Z1373" s="18">
        <f t="shared" si="257"/>
        <v>1290000</v>
      </c>
      <c r="AA1373" s="13">
        <v>1.2</v>
      </c>
      <c r="AB1373" s="21">
        <f t="shared" si="267"/>
        <v>1369911.5044247787</v>
      </c>
      <c r="AC1373" s="185">
        <f t="shared" si="260"/>
        <v>220555.75221238937</v>
      </c>
      <c r="AD1373" s="141">
        <v>0.161</v>
      </c>
      <c r="AE1373" s="186">
        <f t="shared" si="261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262"/>
        <v>47458373.78761062</v>
      </c>
      <c r="AJ1373" s="19">
        <f t="shared" si="263"/>
        <v>7436880.1411522133</v>
      </c>
      <c r="AK1373" s="20">
        <f t="shared" si="264"/>
        <v>0.15670322321692509</v>
      </c>
      <c r="AL1373" s="17" t="s">
        <v>1527</v>
      </c>
      <c r="AM1373" s="17"/>
      <c r="AN1373" s="17"/>
      <c r="AO1373" s="17"/>
      <c r="AP1373" s="28" t="str">
        <f t="shared" si="265"/>
        <v>20218</v>
      </c>
      <c r="AQ1373" s="28" t="str">
        <f t="shared" si="266"/>
        <v>20218RMB</v>
      </c>
    </row>
    <row r="1374" spans="1:43" s="12" customFormat="1">
      <c r="A1374" s="13" t="s">
        <v>35</v>
      </c>
      <c r="B1374" s="179">
        <v>2020</v>
      </c>
      <c r="C1374" s="179">
        <v>11</v>
      </c>
      <c r="D1374" s="39" t="str">
        <f t="shared" si="256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258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259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268"/>
        <v>1</v>
      </c>
      <c r="Z1374" s="18">
        <f t="shared" si="257"/>
        <v>10425000</v>
      </c>
      <c r="AA1374" s="13">
        <v>7.2400000000000006E-2</v>
      </c>
      <c r="AB1374" s="21">
        <f t="shared" si="267"/>
        <v>754770.00000000012</v>
      </c>
      <c r="AC1374" s="185">
        <f t="shared" si="260"/>
        <v>90798.83100000002</v>
      </c>
      <c r="AD1374" s="141">
        <v>0.1203</v>
      </c>
      <c r="AE1374" s="186">
        <f t="shared" si="261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262"/>
        <v>47458373.78761062</v>
      </c>
      <c r="AJ1374" s="19">
        <f t="shared" si="263"/>
        <v>7436880.1411522133</v>
      </c>
      <c r="AK1374" s="20">
        <f t="shared" si="264"/>
        <v>0.15670322321692509</v>
      </c>
      <c r="AL1374" s="17"/>
      <c r="AM1374" s="17"/>
      <c r="AN1374" s="17"/>
      <c r="AO1374" s="17"/>
      <c r="AP1374" s="28" t="str">
        <f t="shared" si="265"/>
        <v>20218</v>
      </c>
      <c r="AQ1374" s="28" t="str">
        <f t="shared" si="266"/>
        <v>20218JPY</v>
      </c>
    </row>
    <row r="1375" spans="1:43" s="12" customFormat="1">
      <c r="A1375" s="13" t="s">
        <v>35</v>
      </c>
      <c r="B1375" s="179">
        <v>2020</v>
      </c>
      <c r="C1375" s="179">
        <v>11</v>
      </c>
      <c r="D1375" s="39" t="str">
        <f t="shared" si="256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258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259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268"/>
        <v>1</v>
      </c>
      <c r="Z1375" s="18">
        <f t="shared" si="257"/>
        <v>13000000</v>
      </c>
      <c r="AA1375" s="13">
        <v>7.2400000000000006E-2</v>
      </c>
      <c r="AB1375" s="21">
        <f t="shared" si="267"/>
        <v>941200.00000000012</v>
      </c>
      <c r="AC1375" s="185">
        <f t="shared" si="260"/>
        <v>113226.36000000002</v>
      </c>
      <c r="AD1375" s="141">
        <v>0.1203</v>
      </c>
      <c r="AE1375" s="186">
        <f t="shared" si="261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262"/>
        <v>47458373.78761062</v>
      </c>
      <c r="AJ1375" s="19">
        <f t="shared" si="263"/>
        <v>7436880.1411522133</v>
      </c>
      <c r="AK1375" s="20">
        <f t="shared" si="264"/>
        <v>0.15670322321692509</v>
      </c>
      <c r="AL1375" s="17"/>
      <c r="AM1375" s="17"/>
      <c r="AN1375" s="17"/>
      <c r="AO1375" s="17"/>
      <c r="AP1375" s="28" t="str">
        <f t="shared" si="265"/>
        <v>20218</v>
      </c>
      <c r="AQ1375" s="28" t="str">
        <f t="shared" si="266"/>
        <v>20218JPY</v>
      </c>
    </row>
    <row r="1376" spans="1:43" s="12" customFormat="1">
      <c r="A1376" s="13" t="s">
        <v>35</v>
      </c>
      <c r="B1376" s="179">
        <v>2020</v>
      </c>
      <c r="C1376" s="179">
        <v>11</v>
      </c>
      <c r="D1376" s="39" t="str">
        <f t="shared" si="256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258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259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268"/>
        <v>1</v>
      </c>
      <c r="Z1376" s="18">
        <f t="shared" si="257"/>
        <v>10550000</v>
      </c>
      <c r="AA1376" s="13">
        <v>7.2400000000000006E-2</v>
      </c>
      <c r="AB1376" s="21">
        <f t="shared" si="267"/>
        <v>763820.00000000012</v>
      </c>
      <c r="AC1376" s="185">
        <f t="shared" si="260"/>
        <v>54842.276000000013</v>
      </c>
      <c r="AD1376" s="141">
        <v>7.1800000000000003E-2</v>
      </c>
      <c r="AE1376" s="186">
        <f t="shared" si="261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262"/>
        <v>47458373.78761062</v>
      </c>
      <c r="AJ1376" s="19">
        <f t="shared" si="263"/>
        <v>7436880.1411522133</v>
      </c>
      <c r="AK1376" s="20">
        <f t="shared" si="264"/>
        <v>0.15670322321692509</v>
      </c>
      <c r="AL1376" s="17"/>
      <c r="AM1376" s="17"/>
      <c r="AN1376" s="17"/>
      <c r="AO1376" s="17"/>
      <c r="AP1376" s="28" t="str">
        <f t="shared" si="265"/>
        <v>20218</v>
      </c>
      <c r="AQ1376" s="28" t="str">
        <f t="shared" si="266"/>
        <v>20218JPY</v>
      </c>
    </row>
    <row r="1377" spans="1:43" s="12" customFormat="1">
      <c r="A1377" s="13" t="s">
        <v>35</v>
      </c>
      <c r="B1377" s="179">
        <v>2020</v>
      </c>
      <c r="C1377" s="179">
        <v>8</v>
      </c>
      <c r="D1377" s="39" t="str">
        <f t="shared" si="256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258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259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257"/>
        <v>795000</v>
      </c>
      <c r="AA1377" s="13">
        <v>1.2</v>
      </c>
      <c r="AB1377" s="21">
        <f t="shared" si="267"/>
        <v>844247.78761061956</v>
      </c>
      <c r="AC1377" s="185">
        <f t="shared" si="260"/>
        <v>147658.93805309737</v>
      </c>
      <c r="AD1377" s="141">
        <v>0.1749</v>
      </c>
      <c r="AE1377" s="186">
        <f t="shared" si="261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262"/>
        <v>15533177.71460177</v>
      </c>
      <c r="AJ1377" s="19">
        <f t="shared" si="263"/>
        <v>1819298.5437526549</v>
      </c>
      <c r="AK1377" s="20">
        <f t="shared" si="264"/>
        <v>0.11712339723265035</v>
      </c>
      <c r="AL1377" s="17"/>
      <c r="AM1377" s="17"/>
      <c r="AN1377" s="17"/>
      <c r="AO1377" s="17"/>
      <c r="AP1377" s="28" t="str">
        <f t="shared" si="265"/>
        <v>202110</v>
      </c>
      <c r="AQ1377" s="28" t="str">
        <f t="shared" si="266"/>
        <v>202110RMB</v>
      </c>
    </row>
    <row r="1378" spans="1:43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258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259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270">IF(X1378="","",X1378*MAX(O1378,N1378))</f>
        <v>9163000</v>
      </c>
      <c r="AA1378" s="13">
        <v>7.3400000000000007E-2</v>
      </c>
      <c r="AB1378" s="21">
        <f t="shared" si="267"/>
        <v>672564.20000000007</v>
      </c>
      <c r="AC1378" s="185">
        <f t="shared" si="260"/>
        <v>80707.704000000012</v>
      </c>
      <c r="AD1378" s="141">
        <v>0.12</v>
      </c>
      <c r="AE1378" s="186">
        <f t="shared" si="261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262"/>
        <v>468573419.10712183</v>
      </c>
      <c r="AJ1378" s="19">
        <f t="shared" si="263"/>
        <v>55829466.862621114</v>
      </c>
      <c r="AK1378" s="20">
        <f t="shared" si="264"/>
        <v>0.11914774629983395</v>
      </c>
      <c r="AL1378" s="17"/>
      <c r="AM1378" s="17"/>
      <c r="AN1378" s="17"/>
      <c r="AO1378" s="17"/>
      <c r="AP1378" s="28" t="str">
        <f t="shared" si="265"/>
        <v>CancelCANCEL</v>
      </c>
      <c r="AQ1378" s="28" t="str">
        <f t="shared" si="266"/>
        <v>CancelCANCELJPY</v>
      </c>
    </row>
    <row r="1379" spans="1:43" s="12" customFormat="1">
      <c r="A1379" s="13" t="s">
        <v>35</v>
      </c>
      <c r="B1379" s="179">
        <v>2020</v>
      </c>
      <c r="C1379" s="179">
        <v>7</v>
      </c>
      <c r="D1379" s="39" t="str">
        <f t="shared" si="269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258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259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270"/>
        <v>900000</v>
      </c>
      <c r="AA1379" s="13">
        <v>1.1299999999999999</v>
      </c>
      <c r="AB1379" s="21">
        <f t="shared" si="267"/>
        <v>900000</v>
      </c>
      <c r="AC1379" s="185">
        <f t="shared" si="260"/>
        <v>108000</v>
      </c>
      <c r="AD1379" s="141">
        <v>0.12</v>
      </c>
      <c r="AE1379" s="186">
        <f t="shared" si="261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262"/>
        <v>468573419.10712183</v>
      </c>
      <c r="AJ1379" s="19">
        <f t="shared" si="263"/>
        <v>55829466.862621114</v>
      </c>
      <c r="AK1379" s="20">
        <f t="shared" si="264"/>
        <v>0.11914774629983395</v>
      </c>
      <c r="AL1379" s="17"/>
      <c r="AM1379" s="17"/>
      <c r="AN1379" s="17"/>
      <c r="AO1379" s="17"/>
      <c r="AP1379" s="28" t="str">
        <f t="shared" si="265"/>
        <v>CancelCancel</v>
      </c>
      <c r="AQ1379" s="28" t="str">
        <f t="shared" si="266"/>
        <v>CancelCancelRMB</v>
      </c>
    </row>
    <row r="1380" spans="1:43" s="12" customFormat="1">
      <c r="A1380" s="13" t="s">
        <v>35</v>
      </c>
      <c r="B1380" s="179">
        <v>2020</v>
      </c>
      <c r="C1380" s="179">
        <v>7</v>
      </c>
      <c r="D1380" s="39" t="str">
        <f t="shared" si="269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258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259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270"/>
        <v>630000</v>
      </c>
      <c r="AA1380" s="13">
        <v>1.1299999999999999</v>
      </c>
      <c r="AB1380" s="21">
        <f t="shared" si="267"/>
        <v>630000</v>
      </c>
      <c r="AC1380" s="185">
        <f t="shared" si="260"/>
        <v>75600</v>
      </c>
      <c r="AD1380" s="141">
        <v>0.12</v>
      </c>
      <c r="AE1380" s="186">
        <f t="shared" si="261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262"/>
        <v>468573419.10712183</v>
      </c>
      <c r="AJ1380" s="19">
        <f t="shared" si="263"/>
        <v>55829466.862621114</v>
      </c>
      <c r="AK1380" s="20">
        <f t="shared" si="264"/>
        <v>0.11914774629983395</v>
      </c>
      <c r="AL1380" s="17"/>
      <c r="AM1380" s="17"/>
      <c r="AN1380" s="17"/>
      <c r="AO1380" s="17"/>
      <c r="AP1380" s="28" t="str">
        <f t="shared" si="265"/>
        <v>CancelCancel</v>
      </c>
      <c r="AQ1380" s="28" t="str">
        <f t="shared" si="266"/>
        <v>CancelCancelRMB</v>
      </c>
    </row>
    <row r="1381" spans="1:43" s="12" customFormat="1">
      <c r="A1381" s="13" t="s">
        <v>170</v>
      </c>
      <c r="B1381" s="179">
        <v>2020</v>
      </c>
      <c r="C1381" s="179">
        <v>7</v>
      </c>
      <c r="D1381" s="39" t="str">
        <f t="shared" si="269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258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259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270"/>
        <v>7620000</v>
      </c>
      <c r="AA1381" s="13">
        <v>7.17E-2</v>
      </c>
      <c r="AB1381" s="21">
        <f t="shared" si="267"/>
        <v>546354</v>
      </c>
      <c r="AC1381" s="185">
        <f t="shared" si="260"/>
        <v>65562.48</v>
      </c>
      <c r="AD1381" s="141">
        <v>0.12</v>
      </c>
      <c r="AE1381" s="186">
        <f t="shared" si="261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262"/>
        <v>468573419.10712183</v>
      </c>
      <c r="AJ1381" s="19">
        <f t="shared" si="263"/>
        <v>55829466.862621114</v>
      </c>
      <c r="AK1381" s="20">
        <f t="shared" si="264"/>
        <v>0.11914774629983395</v>
      </c>
      <c r="AL1381" s="17"/>
      <c r="AM1381" s="17"/>
      <c r="AN1381" s="17"/>
      <c r="AO1381" s="17"/>
      <c r="AP1381" s="28" t="str">
        <f t="shared" si="265"/>
        <v>CancelCancel</v>
      </c>
      <c r="AQ1381" s="28" t="str">
        <f t="shared" si="266"/>
        <v>CancelCancelJPY</v>
      </c>
    </row>
    <row r="1382" spans="1:43" s="12" customFormat="1">
      <c r="A1382" s="13" t="s">
        <v>170</v>
      </c>
      <c r="B1382" s="179">
        <v>2020</v>
      </c>
      <c r="C1382" s="179">
        <v>7</v>
      </c>
      <c r="D1382" s="39" t="str">
        <f t="shared" si="269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258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259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270"/>
        <v>7620000</v>
      </c>
      <c r="AA1382" s="13">
        <v>7.17E-2</v>
      </c>
      <c r="AB1382" s="21">
        <f t="shared" si="267"/>
        <v>546354</v>
      </c>
      <c r="AC1382" s="185">
        <f t="shared" si="260"/>
        <v>65562.48</v>
      </c>
      <c r="AD1382" s="141">
        <v>0.12</v>
      </c>
      <c r="AE1382" s="186">
        <f t="shared" si="261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262"/>
        <v>468573419.10712183</v>
      </c>
      <c r="AJ1382" s="19">
        <f t="shared" si="263"/>
        <v>55829466.862621114</v>
      </c>
      <c r="AK1382" s="20">
        <f t="shared" si="264"/>
        <v>0.11914774629983395</v>
      </c>
      <c r="AL1382" s="17"/>
      <c r="AM1382" s="17"/>
      <c r="AN1382" s="17"/>
      <c r="AO1382" s="17"/>
      <c r="AP1382" s="28" t="str">
        <f t="shared" si="265"/>
        <v>CancelCancel</v>
      </c>
      <c r="AQ1382" s="28" t="str">
        <f t="shared" si="266"/>
        <v>CancelCancelJPY</v>
      </c>
    </row>
    <row r="1383" spans="1:43" s="12" customFormat="1">
      <c r="A1383" s="13" t="s">
        <v>170</v>
      </c>
      <c r="B1383" s="179">
        <v>2020</v>
      </c>
      <c r="C1383" s="179">
        <v>7</v>
      </c>
      <c r="D1383" s="39" t="str">
        <f t="shared" si="269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258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259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270"/>
        <v>7620000</v>
      </c>
      <c r="AA1383" s="13">
        <v>7.17E-2</v>
      </c>
      <c r="AB1383" s="21">
        <f t="shared" si="267"/>
        <v>546354</v>
      </c>
      <c r="AC1383" s="185">
        <f t="shared" si="260"/>
        <v>65562.48</v>
      </c>
      <c r="AD1383" s="141">
        <v>0.12</v>
      </c>
      <c r="AE1383" s="186">
        <f t="shared" si="261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262"/>
        <v>468573419.10712183</v>
      </c>
      <c r="AJ1383" s="19">
        <f t="shared" si="263"/>
        <v>55829466.862621114</v>
      </c>
      <c r="AK1383" s="20">
        <f t="shared" si="264"/>
        <v>0.11914774629983395</v>
      </c>
      <c r="AL1383" s="17"/>
      <c r="AM1383" s="17"/>
      <c r="AN1383" s="17"/>
      <c r="AO1383" s="17"/>
      <c r="AP1383" s="28" t="str">
        <f t="shared" si="265"/>
        <v>CancelCancel</v>
      </c>
      <c r="AQ1383" s="28" t="str">
        <f t="shared" si="266"/>
        <v>CancelCancelJPY</v>
      </c>
    </row>
    <row r="1384" spans="1:43" s="12" customFormat="1">
      <c r="A1384" s="13" t="s">
        <v>35</v>
      </c>
      <c r="B1384" s="179">
        <v>2020</v>
      </c>
      <c r="C1384" s="179">
        <v>8</v>
      </c>
      <c r="D1384" s="39" t="str">
        <f t="shared" si="269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258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259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270"/>
        <v>6628360</v>
      </c>
      <c r="AA1384" s="13">
        <v>5.8700000000000002E-2</v>
      </c>
      <c r="AB1384" s="21">
        <f t="shared" si="267"/>
        <v>389084.73200000002</v>
      </c>
      <c r="AC1384" s="185">
        <f t="shared" si="260"/>
        <v>46690.167840000002</v>
      </c>
      <c r="AD1384" s="141">
        <v>0.12</v>
      </c>
      <c r="AE1384" s="186">
        <f t="shared" si="261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262"/>
        <v>468573419.10712183</v>
      </c>
      <c r="AJ1384" s="19">
        <f t="shared" si="263"/>
        <v>55829466.862621114</v>
      </c>
      <c r="AK1384" s="20">
        <f t="shared" si="264"/>
        <v>0.11914774629983395</v>
      </c>
      <c r="AL1384" s="17"/>
      <c r="AM1384" s="17"/>
      <c r="AN1384" s="17"/>
      <c r="AO1384" s="17"/>
      <c r="AP1384" s="28" t="str">
        <f t="shared" si="265"/>
        <v>Cancelcancel</v>
      </c>
      <c r="AQ1384" s="28" t="str">
        <f t="shared" si="266"/>
        <v>CancelcancelJPY</v>
      </c>
    </row>
    <row r="1385" spans="1:43" s="12" customFormat="1">
      <c r="A1385" s="13" t="s">
        <v>35</v>
      </c>
      <c r="B1385" s="179">
        <v>2020</v>
      </c>
      <c r="C1385" s="179">
        <v>8</v>
      </c>
      <c r="D1385" s="39" t="str">
        <f t="shared" si="269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258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259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270"/>
        <v>6628360</v>
      </c>
      <c r="AA1385" s="13">
        <v>5.8700000000000002E-2</v>
      </c>
      <c r="AB1385" s="21">
        <f t="shared" si="267"/>
        <v>389084.73200000002</v>
      </c>
      <c r="AC1385" s="185">
        <f t="shared" si="260"/>
        <v>46690.167840000002</v>
      </c>
      <c r="AD1385" s="141">
        <v>0.12</v>
      </c>
      <c r="AE1385" s="186">
        <f t="shared" si="261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262"/>
        <v>468573419.10712183</v>
      </c>
      <c r="AJ1385" s="19">
        <f t="shared" si="263"/>
        <v>55829466.862621114</v>
      </c>
      <c r="AK1385" s="20">
        <f t="shared" si="264"/>
        <v>0.11914774629983395</v>
      </c>
      <c r="AL1385" s="17"/>
      <c r="AM1385" s="17"/>
      <c r="AN1385" s="17"/>
      <c r="AO1385" s="17"/>
      <c r="AP1385" s="28" t="str">
        <f t="shared" si="265"/>
        <v>Cancelcancel</v>
      </c>
      <c r="AQ1385" s="28" t="str">
        <f t="shared" si="266"/>
        <v>CancelcancelJPY</v>
      </c>
    </row>
    <row r="1386" spans="1:43" s="12" customFormat="1">
      <c r="A1386" s="13" t="s">
        <v>35</v>
      </c>
      <c r="B1386" s="179">
        <v>2020</v>
      </c>
      <c r="C1386" s="179">
        <v>8</v>
      </c>
      <c r="D1386" s="39" t="str">
        <f t="shared" si="269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258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259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270"/>
        <v>6628360</v>
      </c>
      <c r="AA1386" s="13">
        <v>5.8700000000000002E-2</v>
      </c>
      <c r="AB1386" s="21">
        <f t="shared" si="267"/>
        <v>389084.73200000002</v>
      </c>
      <c r="AC1386" s="185">
        <f t="shared" si="260"/>
        <v>46690.167840000002</v>
      </c>
      <c r="AD1386" s="141">
        <v>0.12</v>
      </c>
      <c r="AE1386" s="186">
        <f t="shared" si="261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262"/>
        <v>468573419.10712183</v>
      </c>
      <c r="AJ1386" s="19">
        <f t="shared" si="263"/>
        <v>55829466.862621114</v>
      </c>
      <c r="AK1386" s="20">
        <f t="shared" si="264"/>
        <v>0.11914774629983395</v>
      </c>
      <c r="AL1386" s="17"/>
      <c r="AM1386" s="17"/>
      <c r="AN1386" s="17"/>
      <c r="AO1386" s="17"/>
      <c r="AP1386" s="28" t="str">
        <f t="shared" si="265"/>
        <v>Cancelcancel</v>
      </c>
      <c r="AQ1386" s="28" t="str">
        <f t="shared" si="266"/>
        <v>CancelcancelJPY</v>
      </c>
    </row>
    <row r="1387" spans="1:43" s="12" customFormat="1">
      <c r="A1387" s="13" t="s">
        <v>35</v>
      </c>
      <c r="B1387" s="179">
        <v>2020</v>
      </c>
      <c r="C1387" s="179">
        <v>8</v>
      </c>
      <c r="D1387" s="39" t="str">
        <f t="shared" si="269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258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259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270"/>
        <v>6628360</v>
      </c>
      <c r="AA1387" s="13">
        <v>5.8700000000000002E-2</v>
      </c>
      <c r="AB1387" s="21">
        <f t="shared" si="267"/>
        <v>389084.73200000002</v>
      </c>
      <c r="AC1387" s="185">
        <f t="shared" si="260"/>
        <v>46690.167840000002</v>
      </c>
      <c r="AD1387" s="141">
        <v>0.12</v>
      </c>
      <c r="AE1387" s="186">
        <f t="shared" si="261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262"/>
        <v>468573419.10712183</v>
      </c>
      <c r="AJ1387" s="19">
        <f t="shared" si="263"/>
        <v>55829466.862621114</v>
      </c>
      <c r="AK1387" s="20">
        <f t="shared" si="264"/>
        <v>0.11914774629983395</v>
      </c>
      <c r="AL1387" s="17"/>
      <c r="AM1387" s="17"/>
      <c r="AN1387" s="17"/>
      <c r="AO1387" s="17"/>
      <c r="AP1387" s="28" t="str">
        <f t="shared" si="265"/>
        <v>Cancelcancel</v>
      </c>
      <c r="AQ1387" s="28" t="str">
        <f t="shared" si="266"/>
        <v>CancelcancelJPY</v>
      </c>
    </row>
    <row r="1388" spans="1:43" s="12" customFormat="1">
      <c r="A1388" s="13" t="s">
        <v>35</v>
      </c>
      <c r="B1388" s="179">
        <v>2020</v>
      </c>
      <c r="C1388" s="179">
        <v>8</v>
      </c>
      <c r="D1388" s="39" t="str">
        <f t="shared" si="269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258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259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270"/>
        <v>6628360</v>
      </c>
      <c r="AA1388" s="13">
        <v>5.8700000000000002E-2</v>
      </c>
      <c r="AB1388" s="21">
        <f t="shared" si="267"/>
        <v>389084.73200000002</v>
      </c>
      <c r="AC1388" s="185">
        <f t="shared" si="260"/>
        <v>46690.167840000002</v>
      </c>
      <c r="AD1388" s="141">
        <v>0.12</v>
      </c>
      <c r="AE1388" s="186">
        <f t="shared" si="261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262"/>
        <v>468573419.10712183</v>
      </c>
      <c r="AJ1388" s="19">
        <f t="shared" si="263"/>
        <v>55829466.862621114</v>
      </c>
      <c r="AK1388" s="20">
        <f t="shared" si="264"/>
        <v>0.11914774629983395</v>
      </c>
      <c r="AL1388" s="17"/>
      <c r="AM1388" s="17"/>
      <c r="AN1388" s="17"/>
      <c r="AO1388" s="17"/>
      <c r="AP1388" s="28" t="str">
        <f t="shared" si="265"/>
        <v>Cancelcancel</v>
      </c>
      <c r="AQ1388" s="28" t="str">
        <f t="shared" si="266"/>
        <v>CancelcancelJPY</v>
      </c>
    </row>
    <row r="1389" spans="1:43" s="12" customFormat="1">
      <c r="A1389" s="13" t="s">
        <v>35</v>
      </c>
      <c r="B1389" s="179">
        <v>2020</v>
      </c>
      <c r="C1389" s="179">
        <v>7</v>
      </c>
      <c r="D1389" s="39" t="str">
        <f t="shared" si="269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258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259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270"/>
        <v>25000000</v>
      </c>
      <c r="AA1389" s="13">
        <v>7.4499999999999997E-2</v>
      </c>
      <c r="AB1389" s="21">
        <f t="shared" si="267"/>
        <v>1862500</v>
      </c>
      <c r="AC1389" s="185">
        <f t="shared" si="260"/>
        <v>223500</v>
      </c>
      <c r="AD1389" s="141">
        <v>0.12</v>
      </c>
      <c r="AE1389" s="186">
        <f t="shared" si="261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262"/>
        <v>468573419.10712183</v>
      </c>
      <c r="AJ1389" s="19">
        <f t="shared" si="263"/>
        <v>55829466.862621114</v>
      </c>
      <c r="AK1389" s="20">
        <f t="shared" si="264"/>
        <v>0.11914774629983395</v>
      </c>
      <c r="AL1389" s="17"/>
      <c r="AM1389" s="17"/>
      <c r="AN1389" s="17"/>
      <c r="AO1389" s="17"/>
      <c r="AP1389" s="28" t="str">
        <f t="shared" si="265"/>
        <v>CancelCancel</v>
      </c>
      <c r="AQ1389" s="28" t="str">
        <f t="shared" si="266"/>
        <v>CancelCancelJPY</v>
      </c>
    </row>
    <row r="1390" spans="1:43" s="12" customFormat="1">
      <c r="A1390" s="13" t="s">
        <v>35</v>
      </c>
      <c r="B1390" s="179">
        <v>2020</v>
      </c>
      <c r="C1390" s="179">
        <v>7</v>
      </c>
      <c r="D1390" s="39" t="str">
        <f t="shared" si="269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258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259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270"/>
        <v>17800000</v>
      </c>
      <c r="AA1390" s="13">
        <v>7.4499999999999997E-2</v>
      </c>
      <c r="AB1390" s="21">
        <f t="shared" si="267"/>
        <v>1326100</v>
      </c>
      <c r="AC1390" s="185">
        <f t="shared" si="260"/>
        <v>159132</v>
      </c>
      <c r="AD1390" s="141">
        <v>0.12</v>
      </c>
      <c r="AE1390" s="186">
        <f t="shared" si="261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262"/>
        <v>468573419.10712183</v>
      </c>
      <c r="AJ1390" s="19">
        <f t="shared" si="263"/>
        <v>55829466.862621114</v>
      </c>
      <c r="AK1390" s="20">
        <f t="shared" si="264"/>
        <v>0.11914774629983395</v>
      </c>
      <c r="AL1390" s="17"/>
      <c r="AM1390" s="17"/>
      <c r="AN1390" s="17"/>
      <c r="AO1390" s="17"/>
      <c r="AP1390" s="28" t="str">
        <f t="shared" si="265"/>
        <v>CancelCancel</v>
      </c>
      <c r="AQ1390" s="28" t="str">
        <f t="shared" si="266"/>
        <v>CancelCancelJPY</v>
      </c>
    </row>
    <row r="1391" spans="1:43" s="12" customFormat="1">
      <c r="A1391" s="13" t="s">
        <v>35</v>
      </c>
      <c r="B1391" s="179">
        <v>2020</v>
      </c>
      <c r="C1391" s="179">
        <v>9</v>
      </c>
      <c r="D1391" s="39" t="str">
        <f t="shared" si="269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258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259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271">IF(W1391="RMB","1.13", "1")</f>
        <v>1</v>
      </c>
      <c r="Z1391" s="18">
        <f t="shared" si="270"/>
        <v>6850000</v>
      </c>
      <c r="AA1391" s="13">
        <v>7.6100000000000001E-2</v>
      </c>
      <c r="AB1391" s="21">
        <f t="shared" si="267"/>
        <v>521285</v>
      </c>
      <c r="AC1391" s="185">
        <f t="shared" si="260"/>
        <v>62554.2</v>
      </c>
      <c r="AD1391" s="141">
        <v>0.12</v>
      </c>
      <c r="AE1391" s="186">
        <f t="shared" si="261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262"/>
        <v>468573419.10712183</v>
      </c>
      <c r="AJ1391" s="19">
        <f t="shared" si="263"/>
        <v>55829466.862621114</v>
      </c>
      <c r="AK1391" s="20">
        <f t="shared" si="264"/>
        <v>0.11914774629983395</v>
      </c>
      <c r="AL1391" s="17"/>
      <c r="AM1391" s="17"/>
      <c r="AN1391" s="17"/>
      <c r="AO1391" s="17"/>
      <c r="AP1391" s="28" t="str">
        <f t="shared" si="265"/>
        <v>CancelCancel</v>
      </c>
      <c r="AQ1391" s="28" t="str">
        <f t="shared" si="266"/>
        <v>CancelCancelJPY</v>
      </c>
    </row>
    <row r="1392" spans="1:43" s="12" customFormat="1">
      <c r="A1392" s="13" t="s">
        <v>35</v>
      </c>
      <c r="B1392" s="179">
        <v>2020</v>
      </c>
      <c r="C1392" s="179">
        <v>9</v>
      </c>
      <c r="D1392" s="39" t="str">
        <f t="shared" si="269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258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259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271"/>
        <v>1.13</v>
      </c>
      <c r="Z1392" s="18">
        <f t="shared" si="270"/>
        <v>1420000</v>
      </c>
      <c r="AA1392" s="13">
        <v>1.17</v>
      </c>
      <c r="AB1392" s="21">
        <f t="shared" si="267"/>
        <v>1470265.4867256638</v>
      </c>
      <c r="AC1392" s="185">
        <f t="shared" si="260"/>
        <v>176431.85840707965</v>
      </c>
      <c r="AD1392" s="141">
        <v>0.12</v>
      </c>
      <c r="AE1392" s="186">
        <f t="shared" si="261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262"/>
        <v>468573419.10712183</v>
      </c>
      <c r="AJ1392" s="19">
        <f t="shared" si="263"/>
        <v>55829466.862621114</v>
      </c>
      <c r="AK1392" s="20">
        <f t="shared" si="264"/>
        <v>0.11914774629983395</v>
      </c>
      <c r="AL1392" s="17"/>
      <c r="AM1392" s="17"/>
      <c r="AN1392" s="17"/>
      <c r="AO1392" s="17"/>
      <c r="AP1392" s="28" t="str">
        <f t="shared" si="265"/>
        <v>CancelCancel</v>
      </c>
      <c r="AQ1392" s="28" t="str">
        <f t="shared" si="266"/>
        <v>CancelCancelRMB</v>
      </c>
    </row>
    <row r="1393" spans="1:43" s="12" customFormat="1">
      <c r="A1393" s="13" t="s">
        <v>35</v>
      </c>
      <c r="B1393" s="179">
        <v>2020</v>
      </c>
      <c r="C1393" s="179">
        <v>10</v>
      </c>
      <c r="D1393" s="39" t="str">
        <f t="shared" si="269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258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259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271"/>
        <v>1</v>
      </c>
      <c r="Z1393" s="18">
        <f t="shared" si="270"/>
        <v>9526667</v>
      </c>
      <c r="AA1393" s="13">
        <v>5.8700000000000002E-2</v>
      </c>
      <c r="AB1393" s="21">
        <f t="shared" si="267"/>
        <v>559215.35290000006</v>
      </c>
      <c r="AC1393" s="185">
        <f t="shared" si="260"/>
        <v>67720.979236190004</v>
      </c>
      <c r="AD1393" s="141">
        <v>0.1211</v>
      </c>
      <c r="AE1393" s="186">
        <f t="shared" si="261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262"/>
        <v>468573419.10712183</v>
      </c>
      <c r="AJ1393" s="19">
        <f t="shared" si="263"/>
        <v>55829466.862621114</v>
      </c>
      <c r="AK1393" s="20">
        <f t="shared" si="264"/>
        <v>0.11914774629983395</v>
      </c>
      <c r="AL1393" s="17"/>
      <c r="AM1393" s="17"/>
      <c r="AN1393" s="17"/>
      <c r="AO1393" s="17"/>
      <c r="AP1393" s="28" t="str">
        <f t="shared" si="265"/>
        <v>CancelCancel</v>
      </c>
      <c r="AQ1393" s="28" t="str">
        <f t="shared" si="266"/>
        <v>CancelCancelJPY</v>
      </c>
    </row>
    <row r="1394" spans="1:43" s="12" customFormat="1">
      <c r="A1394" s="13" t="s">
        <v>35</v>
      </c>
      <c r="B1394" s="179">
        <v>2020</v>
      </c>
      <c r="C1394" s="179">
        <v>10</v>
      </c>
      <c r="D1394" s="39" t="str">
        <f t="shared" si="269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258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259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271"/>
        <v>1</v>
      </c>
      <c r="Z1394" s="18">
        <f t="shared" si="270"/>
        <v>9526667</v>
      </c>
      <c r="AA1394" s="13">
        <v>5.8700000000000002E-2</v>
      </c>
      <c r="AB1394" s="21">
        <f t="shared" si="267"/>
        <v>559215.35290000006</v>
      </c>
      <c r="AC1394" s="185">
        <f t="shared" si="260"/>
        <v>67720.979236190004</v>
      </c>
      <c r="AD1394" s="141">
        <v>0.1211</v>
      </c>
      <c r="AE1394" s="186">
        <f t="shared" si="261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262"/>
        <v>468573419.10712183</v>
      </c>
      <c r="AJ1394" s="19">
        <f t="shared" si="263"/>
        <v>55829466.862621114</v>
      </c>
      <c r="AK1394" s="20">
        <f t="shared" si="264"/>
        <v>0.11914774629983395</v>
      </c>
      <c r="AL1394" s="17"/>
      <c r="AM1394" s="17"/>
      <c r="AN1394" s="17"/>
      <c r="AO1394" s="17"/>
      <c r="AP1394" s="28" t="str">
        <f t="shared" si="265"/>
        <v>CancelCancel</v>
      </c>
      <c r="AQ1394" s="28" t="str">
        <f t="shared" si="266"/>
        <v>CancelCancelJPY</v>
      </c>
    </row>
    <row r="1395" spans="1:43" s="12" customFormat="1">
      <c r="A1395" s="13" t="s">
        <v>35</v>
      </c>
      <c r="B1395" s="179">
        <v>2020</v>
      </c>
      <c r="C1395" s="179">
        <v>10</v>
      </c>
      <c r="D1395" s="39" t="str">
        <f t="shared" si="269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258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259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271"/>
        <v>1</v>
      </c>
      <c r="Z1395" s="18">
        <f t="shared" si="270"/>
        <v>9526667</v>
      </c>
      <c r="AA1395" s="13">
        <v>5.8700000000000002E-2</v>
      </c>
      <c r="AB1395" s="21">
        <f t="shared" si="267"/>
        <v>559215.35290000006</v>
      </c>
      <c r="AC1395" s="185">
        <f t="shared" si="260"/>
        <v>67720.979236190004</v>
      </c>
      <c r="AD1395" s="141">
        <v>0.1211</v>
      </c>
      <c r="AE1395" s="186">
        <f t="shared" si="261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262"/>
        <v>468573419.10712183</v>
      </c>
      <c r="AJ1395" s="19">
        <f t="shared" si="263"/>
        <v>55829466.862621114</v>
      </c>
      <c r="AK1395" s="20">
        <f t="shared" si="264"/>
        <v>0.11914774629983395</v>
      </c>
      <c r="AL1395" s="17"/>
      <c r="AM1395" s="17"/>
      <c r="AN1395" s="17"/>
      <c r="AO1395" s="17"/>
      <c r="AP1395" s="28" t="str">
        <f t="shared" si="265"/>
        <v>CancelCancel</v>
      </c>
      <c r="AQ1395" s="28" t="str">
        <f t="shared" si="266"/>
        <v>CancelCancelJPY</v>
      </c>
    </row>
    <row r="1396" spans="1:43" s="12" customFormat="1">
      <c r="A1396" s="13" t="s">
        <v>35</v>
      </c>
      <c r="B1396" s="179">
        <v>2020</v>
      </c>
      <c r="C1396" s="179">
        <v>11</v>
      </c>
      <c r="D1396" s="39" t="str">
        <f t="shared" si="269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258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259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271"/>
        <v>1</v>
      </c>
      <c r="Z1396" s="18">
        <f t="shared" si="270"/>
        <v>11555000</v>
      </c>
      <c r="AA1396" s="13">
        <v>7.2400000000000006E-2</v>
      </c>
      <c r="AB1396" s="21">
        <f t="shared" si="267"/>
        <v>836582.00000000012</v>
      </c>
      <c r="AC1396" s="185">
        <f t="shared" si="260"/>
        <v>100389.84000000001</v>
      </c>
      <c r="AD1396" s="141">
        <v>0.12</v>
      </c>
      <c r="AE1396" s="186">
        <f t="shared" si="261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262"/>
        <v>468573419.10712183</v>
      </c>
      <c r="AJ1396" s="19">
        <f t="shared" si="263"/>
        <v>55829466.862621114</v>
      </c>
      <c r="AK1396" s="20">
        <f t="shared" si="264"/>
        <v>0.11914774629983395</v>
      </c>
      <c r="AL1396" s="17"/>
      <c r="AM1396" s="17"/>
      <c r="AN1396" s="17"/>
      <c r="AO1396" s="17"/>
      <c r="AP1396" s="28" t="str">
        <f t="shared" si="265"/>
        <v>CancelCancel</v>
      </c>
      <c r="AQ1396" s="28" t="str">
        <f t="shared" si="266"/>
        <v>CancelCancelJPY</v>
      </c>
    </row>
    <row r="1397" spans="1:43" s="12" customFormat="1">
      <c r="A1397" s="13" t="s">
        <v>35</v>
      </c>
      <c r="B1397" s="179">
        <v>2020</v>
      </c>
      <c r="C1397" s="179">
        <v>11</v>
      </c>
      <c r="D1397" s="39" t="str">
        <f t="shared" si="269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258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259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271"/>
        <v>1</v>
      </c>
      <c r="Z1397" s="18">
        <f t="shared" si="270"/>
        <v>11555000</v>
      </c>
      <c r="AA1397" s="13">
        <v>7.2400000000000006E-2</v>
      </c>
      <c r="AB1397" s="21">
        <f t="shared" si="267"/>
        <v>836582.00000000012</v>
      </c>
      <c r="AC1397" s="185">
        <f t="shared" si="260"/>
        <v>100389.84000000001</v>
      </c>
      <c r="AD1397" s="141">
        <v>0.12</v>
      </c>
      <c r="AE1397" s="186">
        <f t="shared" si="261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262"/>
        <v>468573419.10712183</v>
      </c>
      <c r="AJ1397" s="19">
        <f t="shared" si="263"/>
        <v>55829466.862621114</v>
      </c>
      <c r="AK1397" s="20">
        <f t="shared" si="264"/>
        <v>0.11914774629983395</v>
      </c>
      <c r="AL1397" s="17"/>
      <c r="AM1397" s="17"/>
      <c r="AN1397" s="17"/>
      <c r="AO1397" s="17"/>
      <c r="AP1397" s="28" t="str">
        <f t="shared" si="265"/>
        <v>CancelCancel</v>
      </c>
      <c r="AQ1397" s="28" t="str">
        <f t="shared" si="266"/>
        <v>CancelCancelJPY</v>
      </c>
    </row>
    <row r="1398" spans="1:43" s="12" customFormat="1">
      <c r="A1398" s="13" t="s">
        <v>35</v>
      </c>
      <c r="B1398" s="179">
        <v>2020</v>
      </c>
      <c r="C1398" s="179">
        <v>11</v>
      </c>
      <c r="D1398" s="39" t="str">
        <f t="shared" si="269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258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259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271"/>
        <v>1</v>
      </c>
      <c r="Z1398" s="18">
        <f t="shared" si="270"/>
        <v>6500000</v>
      </c>
      <c r="AA1398" s="13">
        <v>7.2400000000000006E-2</v>
      </c>
      <c r="AB1398" s="21">
        <f t="shared" si="267"/>
        <v>470600.00000000006</v>
      </c>
      <c r="AC1398" s="185">
        <f t="shared" si="260"/>
        <v>56472.000000000007</v>
      </c>
      <c r="AD1398" s="141">
        <v>0.12</v>
      </c>
      <c r="AE1398" s="186">
        <f t="shared" si="261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262"/>
        <v>468573419.10712183</v>
      </c>
      <c r="AJ1398" s="19">
        <f t="shared" si="263"/>
        <v>55829466.862621114</v>
      </c>
      <c r="AK1398" s="20">
        <f t="shared" si="264"/>
        <v>0.11914774629983395</v>
      </c>
      <c r="AL1398" s="17"/>
      <c r="AM1398" s="17"/>
      <c r="AN1398" s="17"/>
      <c r="AO1398" s="17"/>
      <c r="AP1398" s="28" t="str">
        <f t="shared" si="265"/>
        <v>CancelCancel</v>
      </c>
      <c r="AQ1398" s="28" t="str">
        <f t="shared" si="266"/>
        <v>CancelCancelJPY</v>
      </c>
    </row>
    <row r="1399" spans="1:43" s="12" customFormat="1">
      <c r="A1399" s="13" t="s">
        <v>35</v>
      </c>
      <c r="B1399" s="179">
        <v>2020</v>
      </c>
      <c r="C1399" s="179">
        <v>11</v>
      </c>
      <c r="D1399" s="39" t="str">
        <f t="shared" si="269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258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259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271"/>
        <v>1</v>
      </c>
      <c r="Z1399" s="18">
        <f t="shared" si="270"/>
        <v>6500000</v>
      </c>
      <c r="AA1399" s="13">
        <v>7.2400000000000006E-2</v>
      </c>
      <c r="AB1399" s="21">
        <f t="shared" si="267"/>
        <v>470600.00000000006</v>
      </c>
      <c r="AC1399" s="185">
        <f t="shared" si="260"/>
        <v>56472.000000000007</v>
      </c>
      <c r="AD1399" s="141">
        <v>0.12</v>
      </c>
      <c r="AE1399" s="186">
        <f t="shared" si="261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262"/>
        <v>468573419.10712183</v>
      </c>
      <c r="AJ1399" s="19">
        <f t="shared" si="263"/>
        <v>55829466.862621114</v>
      </c>
      <c r="AK1399" s="20">
        <f t="shared" si="264"/>
        <v>0.11914774629983395</v>
      </c>
      <c r="AL1399" s="17"/>
      <c r="AM1399" s="17"/>
      <c r="AN1399" s="17"/>
      <c r="AO1399" s="17"/>
      <c r="AP1399" s="28" t="str">
        <f t="shared" si="265"/>
        <v>CancelCancel</v>
      </c>
      <c r="AQ1399" s="28" t="str">
        <f t="shared" si="266"/>
        <v>CancelCancelJPY</v>
      </c>
    </row>
    <row r="1400" spans="1:43" s="12" customFormat="1">
      <c r="A1400" s="13" t="s">
        <v>35</v>
      </c>
      <c r="B1400" s="179">
        <v>2020</v>
      </c>
      <c r="C1400" s="179">
        <v>11</v>
      </c>
      <c r="D1400" s="39" t="str">
        <f t="shared" si="269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258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259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271"/>
        <v>1</v>
      </c>
      <c r="Z1400" s="18">
        <f t="shared" si="270"/>
        <v>10550000</v>
      </c>
      <c r="AA1400" s="13">
        <v>7.2400000000000006E-2</v>
      </c>
      <c r="AB1400" s="21">
        <f t="shared" si="267"/>
        <v>763820.00000000012</v>
      </c>
      <c r="AC1400" s="185">
        <f t="shared" si="260"/>
        <v>54842.276000000013</v>
      </c>
      <c r="AD1400" s="141">
        <v>7.1800000000000003E-2</v>
      </c>
      <c r="AE1400" s="186">
        <f t="shared" si="261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262"/>
        <v>468573419.10712183</v>
      </c>
      <c r="AJ1400" s="19">
        <f t="shared" si="263"/>
        <v>55829466.862621114</v>
      </c>
      <c r="AK1400" s="20">
        <f t="shared" si="264"/>
        <v>0.11914774629983395</v>
      </c>
      <c r="AL1400" s="17"/>
      <c r="AM1400" s="17"/>
      <c r="AN1400" s="17"/>
      <c r="AO1400" s="17"/>
      <c r="AP1400" s="28" t="str">
        <f t="shared" si="265"/>
        <v>CancelCancel</v>
      </c>
      <c r="AQ1400" s="28" t="str">
        <f t="shared" si="266"/>
        <v>CancelCancelJPY</v>
      </c>
    </row>
    <row r="1401" spans="1:43" s="12" customFormat="1">
      <c r="A1401" s="13" t="s">
        <v>35</v>
      </c>
      <c r="B1401" s="179">
        <v>2020</v>
      </c>
      <c r="C1401" s="179">
        <v>11</v>
      </c>
      <c r="D1401" s="39" t="str">
        <f t="shared" si="269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258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259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271"/>
        <v>1</v>
      </c>
      <c r="Z1401" s="18">
        <f t="shared" si="270"/>
        <v>10550000</v>
      </c>
      <c r="AA1401" s="13">
        <v>7.2400000000000006E-2</v>
      </c>
      <c r="AB1401" s="21">
        <f t="shared" si="267"/>
        <v>763820.00000000012</v>
      </c>
      <c r="AC1401" s="185">
        <f t="shared" si="260"/>
        <v>54842.276000000013</v>
      </c>
      <c r="AD1401" s="141">
        <v>7.1800000000000003E-2</v>
      </c>
      <c r="AE1401" s="186">
        <f t="shared" si="261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262"/>
        <v>468573419.10712183</v>
      </c>
      <c r="AJ1401" s="19">
        <f t="shared" si="263"/>
        <v>55829466.862621114</v>
      </c>
      <c r="AK1401" s="20">
        <f t="shared" si="264"/>
        <v>0.11914774629983395</v>
      </c>
      <c r="AL1401" s="17"/>
      <c r="AM1401" s="17"/>
      <c r="AN1401" s="17"/>
      <c r="AO1401" s="17"/>
      <c r="AP1401" s="28" t="str">
        <f t="shared" si="265"/>
        <v>CancelCancel</v>
      </c>
      <c r="AQ1401" s="28" t="str">
        <f t="shared" si="266"/>
        <v>CancelCancelJPY</v>
      </c>
    </row>
    <row r="1402" spans="1:43" s="12" customFormat="1">
      <c r="A1402" s="13" t="s">
        <v>35</v>
      </c>
      <c r="B1402" s="179">
        <v>2020</v>
      </c>
      <c r="C1402" s="179">
        <v>11</v>
      </c>
      <c r="D1402" s="39" t="str">
        <f t="shared" si="269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258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259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271"/>
        <v>1</v>
      </c>
      <c r="Z1402" s="18">
        <f t="shared" si="270"/>
        <v>10550000</v>
      </c>
      <c r="AA1402" s="13">
        <v>7.2400000000000006E-2</v>
      </c>
      <c r="AB1402" s="21">
        <f t="shared" si="267"/>
        <v>763820.00000000012</v>
      </c>
      <c r="AC1402" s="185">
        <f t="shared" si="260"/>
        <v>54842.276000000013</v>
      </c>
      <c r="AD1402" s="141">
        <v>7.1800000000000003E-2</v>
      </c>
      <c r="AE1402" s="186">
        <f t="shared" si="261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262"/>
        <v>468573419.10712183</v>
      </c>
      <c r="AJ1402" s="19">
        <f t="shared" si="263"/>
        <v>55829466.862621114</v>
      </c>
      <c r="AK1402" s="20">
        <f t="shared" si="264"/>
        <v>0.11914774629983395</v>
      </c>
      <c r="AL1402" s="17"/>
      <c r="AM1402" s="17"/>
      <c r="AN1402" s="17"/>
      <c r="AO1402" s="17"/>
      <c r="AP1402" s="28" t="str">
        <f t="shared" si="265"/>
        <v>CancelCancel</v>
      </c>
      <c r="AQ1402" s="28" t="str">
        <f t="shared" si="266"/>
        <v>CancelCancelJPY</v>
      </c>
    </row>
    <row r="1403" spans="1:43" s="12" customFormat="1">
      <c r="A1403" s="13" t="s">
        <v>35</v>
      </c>
      <c r="B1403" s="179">
        <v>2020</v>
      </c>
      <c r="C1403" s="179">
        <v>11</v>
      </c>
      <c r="D1403" s="39" t="str">
        <f t="shared" si="269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258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259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271"/>
        <v>1</v>
      </c>
      <c r="Z1403" s="18">
        <f t="shared" si="270"/>
        <v>10550000</v>
      </c>
      <c r="AA1403" s="13">
        <v>7.2400000000000006E-2</v>
      </c>
      <c r="AB1403" s="21">
        <f t="shared" si="267"/>
        <v>763820.00000000012</v>
      </c>
      <c r="AC1403" s="185">
        <f t="shared" si="260"/>
        <v>54842.276000000013</v>
      </c>
      <c r="AD1403" s="141">
        <v>7.1800000000000003E-2</v>
      </c>
      <c r="AE1403" s="186">
        <f t="shared" si="261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262"/>
        <v>468573419.10712183</v>
      </c>
      <c r="AJ1403" s="19">
        <f t="shared" si="263"/>
        <v>55829466.862621114</v>
      </c>
      <c r="AK1403" s="20">
        <f t="shared" si="264"/>
        <v>0.11914774629983395</v>
      </c>
      <c r="AL1403" s="17"/>
      <c r="AM1403" s="17"/>
      <c r="AN1403" s="17"/>
      <c r="AO1403" s="17"/>
      <c r="AP1403" s="28" t="str">
        <f t="shared" si="265"/>
        <v>CancelCancel</v>
      </c>
      <c r="AQ1403" s="28" t="str">
        <f t="shared" si="266"/>
        <v>CancelCancelJPY</v>
      </c>
    </row>
    <row r="1404" spans="1:43" s="12" customFormat="1">
      <c r="A1404" s="13" t="s">
        <v>35</v>
      </c>
      <c r="B1404" s="179">
        <v>2020</v>
      </c>
      <c r="C1404" s="179">
        <v>11</v>
      </c>
      <c r="D1404" s="39" t="str">
        <f t="shared" si="269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258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259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271"/>
        <v>1</v>
      </c>
      <c r="Z1404" s="18">
        <f t="shared" si="270"/>
        <v>10550000</v>
      </c>
      <c r="AA1404" s="13">
        <v>7.2400000000000006E-2</v>
      </c>
      <c r="AB1404" s="21">
        <f t="shared" si="267"/>
        <v>763820.00000000012</v>
      </c>
      <c r="AC1404" s="185">
        <f t="shared" si="260"/>
        <v>54842.276000000013</v>
      </c>
      <c r="AD1404" s="141">
        <v>7.1800000000000003E-2</v>
      </c>
      <c r="AE1404" s="186">
        <f t="shared" si="261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262"/>
        <v>468573419.10712183</v>
      </c>
      <c r="AJ1404" s="19">
        <f t="shared" si="263"/>
        <v>55829466.862621114</v>
      </c>
      <c r="AK1404" s="20">
        <f t="shared" si="264"/>
        <v>0.11914774629983395</v>
      </c>
      <c r="AL1404" s="17"/>
      <c r="AM1404" s="17"/>
      <c r="AN1404" s="17"/>
      <c r="AO1404" s="17"/>
      <c r="AP1404" s="28" t="str">
        <f t="shared" si="265"/>
        <v>CancelCancel</v>
      </c>
      <c r="AQ1404" s="28" t="str">
        <f t="shared" si="266"/>
        <v>CancelCancelJPY</v>
      </c>
    </row>
    <row r="1405" spans="1:43" s="12" customFormat="1">
      <c r="A1405" s="13" t="s">
        <v>35</v>
      </c>
      <c r="B1405" s="179">
        <v>2020</v>
      </c>
      <c r="C1405" s="179">
        <v>11</v>
      </c>
      <c r="D1405" s="39" t="str">
        <f t="shared" si="269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258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259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271"/>
        <v>1</v>
      </c>
      <c r="Z1405" s="18">
        <f t="shared" si="270"/>
        <v>10550000</v>
      </c>
      <c r="AA1405" s="13">
        <v>7.2400000000000006E-2</v>
      </c>
      <c r="AB1405" s="21">
        <f t="shared" si="267"/>
        <v>763820.00000000012</v>
      </c>
      <c r="AC1405" s="185">
        <f t="shared" si="260"/>
        <v>54842.276000000013</v>
      </c>
      <c r="AD1405" s="141">
        <v>7.1800000000000003E-2</v>
      </c>
      <c r="AE1405" s="186">
        <f t="shared" si="261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262"/>
        <v>468573419.10712183</v>
      </c>
      <c r="AJ1405" s="19">
        <f t="shared" si="263"/>
        <v>55829466.862621114</v>
      </c>
      <c r="AK1405" s="20">
        <f t="shared" si="264"/>
        <v>0.11914774629983395</v>
      </c>
      <c r="AL1405" s="17"/>
      <c r="AM1405" s="17"/>
      <c r="AN1405" s="17"/>
      <c r="AO1405" s="17"/>
      <c r="AP1405" s="28" t="str">
        <f t="shared" si="265"/>
        <v>CancelCancel</v>
      </c>
      <c r="AQ1405" s="28" t="str">
        <f t="shared" si="266"/>
        <v>CancelCancelJPY</v>
      </c>
    </row>
    <row r="1406" spans="1:43" s="12" customFormat="1">
      <c r="A1406" s="13" t="s">
        <v>35</v>
      </c>
      <c r="B1406" s="179">
        <v>2020</v>
      </c>
      <c r="C1406" s="179">
        <v>11</v>
      </c>
      <c r="D1406" s="39" t="str">
        <f t="shared" si="269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258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259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271"/>
        <v>1</v>
      </c>
      <c r="Z1406" s="18">
        <f t="shared" si="270"/>
        <v>10550000</v>
      </c>
      <c r="AA1406" s="13">
        <v>7.2400000000000006E-2</v>
      </c>
      <c r="AB1406" s="21">
        <f t="shared" si="267"/>
        <v>763820.00000000012</v>
      </c>
      <c r="AC1406" s="185">
        <f t="shared" si="260"/>
        <v>54842.276000000013</v>
      </c>
      <c r="AD1406" s="141">
        <v>7.1800000000000003E-2</v>
      </c>
      <c r="AE1406" s="186">
        <f t="shared" si="261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262"/>
        <v>468573419.10712183</v>
      </c>
      <c r="AJ1406" s="19">
        <f t="shared" si="263"/>
        <v>55829466.862621114</v>
      </c>
      <c r="AK1406" s="20">
        <f t="shared" si="264"/>
        <v>0.11914774629983395</v>
      </c>
      <c r="AL1406" s="17"/>
      <c r="AM1406" s="17"/>
      <c r="AN1406" s="17"/>
      <c r="AO1406" s="17"/>
      <c r="AP1406" s="28" t="str">
        <f t="shared" si="265"/>
        <v>CancelCancel</v>
      </c>
      <c r="AQ1406" s="28" t="str">
        <f t="shared" si="266"/>
        <v>CancelCancelJPY</v>
      </c>
    </row>
    <row r="1407" spans="1:43" s="12" customFormat="1">
      <c r="A1407" s="13" t="s">
        <v>35</v>
      </c>
      <c r="B1407" s="179">
        <v>2020</v>
      </c>
      <c r="C1407" s="179">
        <v>11</v>
      </c>
      <c r="D1407" s="39" t="str">
        <f t="shared" si="269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258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259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271"/>
        <v>1</v>
      </c>
      <c r="Z1407" s="18">
        <f t="shared" si="270"/>
        <v>6400000</v>
      </c>
      <c r="AA1407" s="13">
        <v>7.2400000000000006E-2</v>
      </c>
      <c r="AB1407" s="21">
        <f t="shared" si="267"/>
        <v>463360.00000000006</v>
      </c>
      <c r="AC1407" s="185">
        <f t="shared" si="260"/>
        <v>33269.248000000007</v>
      </c>
      <c r="AD1407" s="141">
        <v>7.1800000000000003E-2</v>
      </c>
      <c r="AE1407" s="186">
        <f t="shared" si="261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262"/>
        <v>468573419.10712183</v>
      </c>
      <c r="AJ1407" s="19">
        <f t="shared" si="263"/>
        <v>55829466.862621114</v>
      </c>
      <c r="AK1407" s="20">
        <f t="shared" si="264"/>
        <v>0.11914774629983395</v>
      </c>
      <c r="AL1407" s="17"/>
      <c r="AM1407" s="17"/>
      <c r="AN1407" s="17"/>
      <c r="AO1407" s="17"/>
      <c r="AP1407" s="28" t="str">
        <f t="shared" si="265"/>
        <v>CancelCancel</v>
      </c>
      <c r="AQ1407" s="28" t="str">
        <f t="shared" si="266"/>
        <v>CancelCancelJPY</v>
      </c>
    </row>
    <row r="1408" spans="1:43" s="12" customFormat="1">
      <c r="A1408" s="13" t="s">
        <v>35</v>
      </c>
      <c r="B1408" s="179">
        <v>2020</v>
      </c>
      <c r="C1408" s="179">
        <v>11</v>
      </c>
      <c r="D1408" s="39" t="str">
        <f t="shared" si="269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258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259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271"/>
        <v>1</v>
      </c>
      <c r="Z1408" s="18">
        <f t="shared" si="270"/>
        <v>6400000</v>
      </c>
      <c r="AA1408" s="13">
        <v>7.2400000000000006E-2</v>
      </c>
      <c r="AB1408" s="21">
        <f t="shared" si="267"/>
        <v>463360.00000000006</v>
      </c>
      <c r="AC1408" s="185">
        <f t="shared" si="260"/>
        <v>33269.248000000007</v>
      </c>
      <c r="AD1408" s="141">
        <v>7.1800000000000003E-2</v>
      </c>
      <c r="AE1408" s="186">
        <f t="shared" si="261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262"/>
        <v>468573419.10712183</v>
      </c>
      <c r="AJ1408" s="19">
        <f t="shared" si="263"/>
        <v>55829466.862621114</v>
      </c>
      <c r="AK1408" s="20">
        <f t="shared" si="264"/>
        <v>0.11914774629983395</v>
      </c>
      <c r="AL1408" s="17"/>
      <c r="AM1408" s="17"/>
      <c r="AN1408" s="17"/>
      <c r="AO1408" s="17"/>
      <c r="AP1408" s="28" t="str">
        <f t="shared" si="265"/>
        <v>CancelCancel</v>
      </c>
      <c r="AQ1408" s="28" t="str">
        <f t="shared" si="266"/>
        <v>CancelCancelJPY</v>
      </c>
    </row>
    <row r="1409" spans="1:43" s="12" customFormat="1">
      <c r="A1409" s="13" t="s">
        <v>35</v>
      </c>
      <c r="B1409" s="179">
        <v>2020</v>
      </c>
      <c r="C1409" s="179">
        <v>11</v>
      </c>
      <c r="D1409" s="39" t="str">
        <f t="shared" si="269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258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259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271"/>
        <v>1</v>
      </c>
      <c r="Z1409" s="18">
        <f t="shared" si="270"/>
        <v>6400000</v>
      </c>
      <c r="AA1409" s="13">
        <v>7.2400000000000006E-2</v>
      </c>
      <c r="AB1409" s="21">
        <f t="shared" si="267"/>
        <v>463360.00000000006</v>
      </c>
      <c r="AC1409" s="185">
        <f t="shared" si="260"/>
        <v>33269.248000000007</v>
      </c>
      <c r="AD1409" s="141">
        <v>7.1800000000000003E-2</v>
      </c>
      <c r="AE1409" s="186">
        <f t="shared" si="261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262"/>
        <v>468573419.10712183</v>
      </c>
      <c r="AJ1409" s="19">
        <f t="shared" si="263"/>
        <v>55829466.862621114</v>
      </c>
      <c r="AK1409" s="20">
        <f t="shared" si="264"/>
        <v>0.11914774629983395</v>
      </c>
      <c r="AL1409" s="17"/>
      <c r="AM1409" s="17"/>
      <c r="AN1409" s="17"/>
      <c r="AO1409" s="17"/>
      <c r="AP1409" s="28" t="str">
        <f t="shared" si="265"/>
        <v>CancelCancel</v>
      </c>
      <c r="AQ1409" s="28" t="str">
        <f t="shared" si="266"/>
        <v>CancelCancelJPY</v>
      </c>
    </row>
    <row r="1410" spans="1:43" s="12" customFormat="1">
      <c r="A1410" s="13" t="s">
        <v>35</v>
      </c>
      <c r="B1410" s="179">
        <v>2020</v>
      </c>
      <c r="C1410" s="179">
        <v>11</v>
      </c>
      <c r="D1410" s="39" t="str">
        <f t="shared" si="269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273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271"/>
        <v>1</v>
      </c>
      <c r="Z1410" s="18">
        <f t="shared" si="270"/>
        <v>13450000</v>
      </c>
      <c r="AA1410" s="13">
        <v>6.25E-2</v>
      </c>
      <c r="AB1410" s="21">
        <f t="shared" si="267"/>
        <v>840625</v>
      </c>
      <c r="AC1410" s="185">
        <f t="shared" ref="AC1410:AC1473" si="274">IF(R1410&lt;&gt;"",AB1410*AD1410,"")</f>
        <v>100875</v>
      </c>
      <c r="AD1410" s="141">
        <v>0.12</v>
      </c>
      <c r="AE1410" s="186">
        <f t="shared" ref="AE1410:AE1473" si="275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276">IF(P1410="C66 SERVICE","",SUMIFS(AB:AB,F:F,F1410,G:G,G1410,E:E,E1410))</f>
        <v>468573419.10712183</v>
      </c>
      <c r="AJ1410" s="19">
        <f t="shared" ref="AJ1410:AJ1473" si="277">IF(P1410="C66 SERVICE","",SUMIFS(AC:AC,F:F,F1410,G:G,G1410,E:E,E1410))</f>
        <v>55829466.862621114</v>
      </c>
      <c r="AK1410" s="20">
        <f t="shared" ref="AK1410:AK1473" si="278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279">IF(F1410="","",F1410&amp;G1410)</f>
        <v>CancelCancel</v>
      </c>
      <c r="AQ1410" s="28" t="str">
        <f t="shared" ref="AQ1410:AQ1473" si="280">IF(W1410="","",F1410&amp;G1410&amp;W1410)</f>
        <v>CancelCancelJPY</v>
      </c>
    </row>
    <row r="1411" spans="1:43" s="12" customFormat="1">
      <c r="A1411" s="13" t="s">
        <v>35</v>
      </c>
      <c r="B1411" s="179">
        <v>2020</v>
      </c>
      <c r="C1411" s="179">
        <v>11</v>
      </c>
      <c r="D1411" s="39" t="str">
        <f t="shared" si="269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272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273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271"/>
        <v>1</v>
      </c>
      <c r="Z1411" s="18">
        <f t="shared" si="270"/>
        <v>13450000</v>
      </c>
      <c r="AA1411" s="13">
        <v>6.25E-2</v>
      </c>
      <c r="AB1411" s="21">
        <f t="shared" si="267"/>
        <v>840625</v>
      </c>
      <c r="AC1411" s="185">
        <f t="shared" si="274"/>
        <v>100875</v>
      </c>
      <c r="AD1411" s="141">
        <v>0.12</v>
      </c>
      <c r="AE1411" s="186">
        <f t="shared" si="275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276"/>
        <v>468573419.10712183</v>
      </c>
      <c r="AJ1411" s="19">
        <f t="shared" si="277"/>
        <v>55829466.862621114</v>
      </c>
      <c r="AK1411" s="20">
        <f t="shared" si="278"/>
        <v>0.11914774629983395</v>
      </c>
      <c r="AL1411" s="17"/>
      <c r="AM1411" s="17"/>
      <c r="AN1411" s="17"/>
      <c r="AO1411" s="17"/>
      <c r="AP1411" s="28" t="str">
        <f t="shared" si="279"/>
        <v>CancelCancel</v>
      </c>
      <c r="AQ1411" s="28" t="str">
        <f t="shared" si="280"/>
        <v>CancelCancelJPY</v>
      </c>
    </row>
    <row r="1412" spans="1:43" s="12" customFormat="1">
      <c r="A1412" s="13" t="s">
        <v>35</v>
      </c>
      <c r="B1412" s="179">
        <v>2020</v>
      </c>
      <c r="C1412" s="179">
        <v>11</v>
      </c>
      <c r="D1412" s="39" t="str">
        <f t="shared" si="269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272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273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271"/>
        <v>1</v>
      </c>
      <c r="Z1412" s="18">
        <f t="shared" si="270"/>
        <v>13450000</v>
      </c>
      <c r="AA1412" s="13">
        <v>6.25E-2</v>
      </c>
      <c r="AB1412" s="21">
        <f t="shared" si="267"/>
        <v>840625</v>
      </c>
      <c r="AC1412" s="185">
        <f t="shared" si="274"/>
        <v>100875</v>
      </c>
      <c r="AD1412" s="141">
        <v>0.12</v>
      </c>
      <c r="AE1412" s="186">
        <f t="shared" si="275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276"/>
        <v>468573419.10712183</v>
      </c>
      <c r="AJ1412" s="19">
        <f t="shared" si="277"/>
        <v>55829466.862621114</v>
      </c>
      <c r="AK1412" s="20">
        <f t="shared" si="278"/>
        <v>0.11914774629983395</v>
      </c>
      <c r="AL1412" s="17"/>
      <c r="AM1412" s="17"/>
      <c r="AN1412" s="17"/>
      <c r="AO1412" s="17"/>
      <c r="AP1412" s="28" t="str">
        <f t="shared" si="279"/>
        <v>CancelCancel</v>
      </c>
      <c r="AQ1412" s="28" t="str">
        <f t="shared" si="280"/>
        <v>CancelCancelJPY</v>
      </c>
    </row>
    <row r="1413" spans="1:43" s="12" customFormat="1">
      <c r="A1413" s="13" t="s">
        <v>35</v>
      </c>
      <c r="B1413" s="179">
        <v>2020</v>
      </c>
      <c r="C1413" s="179">
        <v>11</v>
      </c>
      <c r="D1413" s="39" t="str">
        <f t="shared" si="269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272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273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271"/>
        <v>1</v>
      </c>
      <c r="Z1413" s="18">
        <f t="shared" si="270"/>
        <v>13450000</v>
      </c>
      <c r="AA1413" s="13">
        <v>6.25E-2</v>
      </c>
      <c r="AB1413" s="21">
        <f t="shared" si="267"/>
        <v>840625</v>
      </c>
      <c r="AC1413" s="185">
        <f t="shared" si="274"/>
        <v>100875</v>
      </c>
      <c r="AD1413" s="141">
        <v>0.12</v>
      </c>
      <c r="AE1413" s="186">
        <f t="shared" si="275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276"/>
        <v>468573419.10712183</v>
      </c>
      <c r="AJ1413" s="19">
        <f t="shared" si="277"/>
        <v>55829466.862621114</v>
      </c>
      <c r="AK1413" s="20">
        <f t="shared" si="278"/>
        <v>0.11914774629983395</v>
      </c>
      <c r="AL1413" s="17"/>
      <c r="AM1413" s="17"/>
      <c r="AN1413" s="17"/>
      <c r="AO1413" s="17"/>
      <c r="AP1413" s="28" t="str">
        <f t="shared" si="279"/>
        <v>CancelCancel</v>
      </c>
      <c r="AQ1413" s="28" t="str">
        <f t="shared" si="280"/>
        <v>CancelCancelJPY</v>
      </c>
    </row>
    <row r="1414" spans="1:43" s="12" customFormat="1">
      <c r="A1414" s="13" t="s">
        <v>35</v>
      </c>
      <c r="B1414" s="179">
        <v>2020</v>
      </c>
      <c r="C1414" s="179">
        <v>11</v>
      </c>
      <c r="D1414" s="39" t="str">
        <f t="shared" si="269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272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273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271"/>
        <v>1</v>
      </c>
      <c r="Z1414" s="18">
        <f t="shared" si="270"/>
        <v>9000000</v>
      </c>
      <c r="AA1414" s="13">
        <v>6.25E-2</v>
      </c>
      <c r="AB1414" s="21">
        <f t="shared" si="267"/>
        <v>562500</v>
      </c>
      <c r="AC1414" s="185">
        <f t="shared" si="274"/>
        <v>67500</v>
      </c>
      <c r="AD1414" s="141">
        <v>0.12</v>
      </c>
      <c r="AE1414" s="186">
        <f t="shared" si="275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276"/>
        <v>468573419.10712183</v>
      </c>
      <c r="AJ1414" s="19">
        <f t="shared" si="277"/>
        <v>55829466.862621114</v>
      </c>
      <c r="AK1414" s="20">
        <f t="shared" si="278"/>
        <v>0.11914774629983395</v>
      </c>
      <c r="AL1414" s="17"/>
      <c r="AM1414" s="17"/>
      <c r="AN1414" s="17"/>
      <c r="AO1414" s="17"/>
      <c r="AP1414" s="28" t="str">
        <f t="shared" si="279"/>
        <v>CancelCancel</v>
      </c>
      <c r="AQ1414" s="28" t="str">
        <f t="shared" si="280"/>
        <v>CancelCancelJPY</v>
      </c>
    </row>
    <row r="1415" spans="1:43" s="12" customFormat="1">
      <c r="A1415" s="13" t="s">
        <v>35</v>
      </c>
      <c r="B1415" s="179">
        <v>2020</v>
      </c>
      <c r="C1415" s="179">
        <v>11</v>
      </c>
      <c r="D1415" s="39" t="str">
        <f t="shared" si="269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272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273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271"/>
        <v>1</v>
      </c>
      <c r="Z1415" s="18">
        <f t="shared" si="270"/>
        <v>9000000</v>
      </c>
      <c r="AA1415" s="13">
        <v>6.25E-2</v>
      </c>
      <c r="AB1415" s="21">
        <f t="shared" si="267"/>
        <v>562500</v>
      </c>
      <c r="AC1415" s="185">
        <f t="shared" si="274"/>
        <v>67500</v>
      </c>
      <c r="AD1415" s="141">
        <v>0.12</v>
      </c>
      <c r="AE1415" s="186">
        <f t="shared" si="275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276"/>
        <v>468573419.10712183</v>
      </c>
      <c r="AJ1415" s="19">
        <f t="shared" si="277"/>
        <v>55829466.862621114</v>
      </c>
      <c r="AK1415" s="20">
        <f t="shared" si="278"/>
        <v>0.11914774629983395</v>
      </c>
      <c r="AL1415" s="17"/>
      <c r="AM1415" s="17"/>
      <c r="AN1415" s="17"/>
      <c r="AO1415" s="17"/>
      <c r="AP1415" s="28" t="str">
        <f t="shared" si="279"/>
        <v>CancelCancel</v>
      </c>
      <c r="AQ1415" s="28" t="str">
        <f t="shared" si="280"/>
        <v>CancelCancelJPY</v>
      </c>
    </row>
    <row r="1416" spans="1:43" s="12" customFormat="1">
      <c r="A1416" s="13" t="s">
        <v>35</v>
      </c>
      <c r="B1416" s="179">
        <v>2020</v>
      </c>
      <c r="C1416" s="179">
        <v>11</v>
      </c>
      <c r="D1416" s="39" t="str">
        <f t="shared" si="269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272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273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271"/>
        <v>1</v>
      </c>
      <c r="Z1416" s="18">
        <f t="shared" si="270"/>
        <v>9000000</v>
      </c>
      <c r="AA1416" s="13">
        <v>6.25E-2</v>
      </c>
      <c r="AB1416" s="21">
        <f t="shared" si="267"/>
        <v>562500</v>
      </c>
      <c r="AC1416" s="185">
        <f t="shared" si="274"/>
        <v>67500</v>
      </c>
      <c r="AD1416" s="141">
        <v>0.12</v>
      </c>
      <c r="AE1416" s="186">
        <f t="shared" si="275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276"/>
        <v>468573419.10712183</v>
      </c>
      <c r="AJ1416" s="19">
        <f t="shared" si="277"/>
        <v>55829466.862621114</v>
      </c>
      <c r="AK1416" s="20">
        <f t="shared" si="278"/>
        <v>0.11914774629983395</v>
      </c>
      <c r="AL1416" s="17"/>
      <c r="AM1416" s="17"/>
      <c r="AN1416" s="17"/>
      <c r="AO1416" s="17"/>
      <c r="AP1416" s="28" t="str">
        <f t="shared" si="279"/>
        <v>CancelCancel</v>
      </c>
      <c r="AQ1416" s="28" t="str">
        <f t="shared" si="280"/>
        <v>CancelCancelJPY</v>
      </c>
    </row>
    <row r="1417" spans="1:43" s="12" customFormat="1">
      <c r="A1417" s="13" t="s">
        <v>35</v>
      </c>
      <c r="B1417" s="179">
        <v>2020</v>
      </c>
      <c r="C1417" s="179">
        <v>11</v>
      </c>
      <c r="D1417" s="39" t="str">
        <f t="shared" si="269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272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273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271"/>
        <v>1</v>
      </c>
      <c r="Z1417" s="18">
        <f t="shared" si="270"/>
        <v>9000000</v>
      </c>
      <c r="AA1417" s="13">
        <v>6.25E-2</v>
      </c>
      <c r="AB1417" s="21">
        <f t="shared" si="267"/>
        <v>562500</v>
      </c>
      <c r="AC1417" s="185">
        <f t="shared" si="274"/>
        <v>67500</v>
      </c>
      <c r="AD1417" s="141">
        <v>0.12</v>
      </c>
      <c r="AE1417" s="186">
        <f t="shared" si="275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276"/>
        <v>468573419.10712183</v>
      </c>
      <c r="AJ1417" s="19">
        <f t="shared" si="277"/>
        <v>55829466.862621114</v>
      </c>
      <c r="AK1417" s="20">
        <f t="shared" si="278"/>
        <v>0.11914774629983395</v>
      </c>
      <c r="AL1417" s="17"/>
      <c r="AM1417" s="17"/>
      <c r="AN1417" s="17"/>
      <c r="AO1417" s="17"/>
      <c r="AP1417" s="28" t="str">
        <f t="shared" si="279"/>
        <v>CancelCancel</v>
      </c>
      <c r="AQ1417" s="28" t="str">
        <f t="shared" si="280"/>
        <v>CancelCancelJPY</v>
      </c>
    </row>
    <row r="1418" spans="1:43" s="12" customFormat="1">
      <c r="A1418" s="13" t="s">
        <v>35</v>
      </c>
      <c r="B1418" s="179">
        <v>2020</v>
      </c>
      <c r="C1418" s="179">
        <v>11</v>
      </c>
      <c r="D1418" s="39" t="str">
        <f t="shared" si="269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272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273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271"/>
        <v>1</v>
      </c>
      <c r="Z1418" s="18">
        <f t="shared" si="270"/>
        <v>13450000</v>
      </c>
      <c r="AA1418" s="13">
        <v>7.4499999999999997E-2</v>
      </c>
      <c r="AB1418" s="21">
        <f t="shared" ref="AB1418:AB1481" si="281">IF(AND(R1418&lt;&gt;"C66",R1418&lt;&gt;""),Z1418/Y1418*AA1418,"")</f>
        <v>1002025</v>
      </c>
      <c r="AC1418" s="185">
        <f t="shared" si="274"/>
        <v>120243</v>
      </c>
      <c r="AD1418" s="141">
        <v>0.12</v>
      </c>
      <c r="AE1418" s="186">
        <f t="shared" si="275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276"/>
        <v>468573419.10712183</v>
      </c>
      <c r="AJ1418" s="19">
        <f t="shared" si="277"/>
        <v>55829466.862621114</v>
      </c>
      <c r="AK1418" s="20">
        <f t="shared" si="278"/>
        <v>0.11914774629983395</v>
      </c>
      <c r="AL1418" s="17"/>
      <c r="AM1418" s="17"/>
      <c r="AN1418" s="17"/>
      <c r="AO1418" s="17"/>
      <c r="AP1418" s="28" t="str">
        <f t="shared" si="279"/>
        <v>CancelCancel</v>
      </c>
      <c r="AQ1418" s="28" t="str">
        <f t="shared" si="280"/>
        <v>CancelCancelJPY</v>
      </c>
    </row>
    <row r="1419" spans="1:43" s="12" customFormat="1">
      <c r="A1419" s="13" t="s">
        <v>35</v>
      </c>
      <c r="B1419" s="179">
        <v>2020</v>
      </c>
      <c r="C1419" s="179">
        <v>11</v>
      </c>
      <c r="D1419" s="39" t="str">
        <f t="shared" si="269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272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273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271"/>
        <v>1</v>
      </c>
      <c r="Z1419" s="18">
        <f t="shared" si="270"/>
        <v>13450000</v>
      </c>
      <c r="AA1419" s="13">
        <v>7.4499999999999997E-2</v>
      </c>
      <c r="AB1419" s="21">
        <f t="shared" si="281"/>
        <v>1002025</v>
      </c>
      <c r="AC1419" s="185">
        <f t="shared" si="274"/>
        <v>120243</v>
      </c>
      <c r="AD1419" s="141">
        <v>0.12</v>
      </c>
      <c r="AE1419" s="186">
        <f t="shared" si="275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276"/>
        <v>468573419.10712183</v>
      </c>
      <c r="AJ1419" s="19">
        <f t="shared" si="277"/>
        <v>55829466.862621114</v>
      </c>
      <c r="AK1419" s="20">
        <f t="shared" si="278"/>
        <v>0.11914774629983395</v>
      </c>
      <c r="AL1419" s="17"/>
      <c r="AM1419" s="17"/>
      <c r="AN1419" s="17"/>
      <c r="AO1419" s="17"/>
      <c r="AP1419" s="28" t="str">
        <f t="shared" si="279"/>
        <v>CancelCancel</v>
      </c>
      <c r="AQ1419" s="28" t="str">
        <f t="shared" si="280"/>
        <v>CancelCancelJPY</v>
      </c>
    </row>
    <row r="1420" spans="1:43" s="12" customFormat="1">
      <c r="A1420" s="13" t="s">
        <v>35</v>
      </c>
      <c r="B1420" s="179">
        <v>2020</v>
      </c>
      <c r="C1420" s="179">
        <v>11</v>
      </c>
      <c r="D1420" s="39" t="str">
        <f t="shared" si="269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272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273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271"/>
        <v>1</v>
      </c>
      <c r="Z1420" s="18">
        <f t="shared" si="270"/>
        <v>13450000</v>
      </c>
      <c r="AA1420" s="13">
        <v>7.4499999999999997E-2</v>
      </c>
      <c r="AB1420" s="21">
        <f t="shared" si="281"/>
        <v>1002025</v>
      </c>
      <c r="AC1420" s="185">
        <f t="shared" si="274"/>
        <v>120243</v>
      </c>
      <c r="AD1420" s="141">
        <v>0.12</v>
      </c>
      <c r="AE1420" s="186">
        <f t="shared" si="275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276"/>
        <v>468573419.10712183</v>
      </c>
      <c r="AJ1420" s="19">
        <f t="shared" si="277"/>
        <v>55829466.862621114</v>
      </c>
      <c r="AK1420" s="20">
        <f t="shared" si="278"/>
        <v>0.11914774629983395</v>
      </c>
      <c r="AL1420" s="17"/>
      <c r="AM1420" s="17"/>
      <c r="AN1420" s="17"/>
      <c r="AO1420" s="17"/>
      <c r="AP1420" s="28" t="str">
        <f t="shared" si="279"/>
        <v>CancelCancel</v>
      </c>
      <c r="AQ1420" s="28" t="str">
        <f t="shared" si="280"/>
        <v>CancelCancelJPY</v>
      </c>
    </row>
    <row r="1421" spans="1:43" s="12" customFormat="1">
      <c r="A1421" s="13" t="s">
        <v>35</v>
      </c>
      <c r="B1421" s="179">
        <v>2020</v>
      </c>
      <c r="C1421" s="179">
        <v>11</v>
      </c>
      <c r="D1421" s="39" t="str">
        <f t="shared" si="269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272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273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271"/>
        <v>1</v>
      </c>
      <c r="Z1421" s="18">
        <f t="shared" si="270"/>
        <v>13450000</v>
      </c>
      <c r="AA1421" s="13">
        <v>7.4499999999999997E-2</v>
      </c>
      <c r="AB1421" s="21">
        <f t="shared" si="281"/>
        <v>1002025</v>
      </c>
      <c r="AC1421" s="185">
        <f t="shared" si="274"/>
        <v>120243</v>
      </c>
      <c r="AD1421" s="141">
        <v>0.12</v>
      </c>
      <c r="AE1421" s="186">
        <f t="shared" si="275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276"/>
        <v>468573419.10712183</v>
      </c>
      <c r="AJ1421" s="19">
        <f t="shared" si="277"/>
        <v>55829466.862621114</v>
      </c>
      <c r="AK1421" s="20">
        <f t="shared" si="278"/>
        <v>0.11914774629983395</v>
      </c>
      <c r="AL1421" s="17"/>
      <c r="AM1421" s="17"/>
      <c r="AN1421" s="17"/>
      <c r="AO1421" s="17"/>
      <c r="AP1421" s="28" t="str">
        <f t="shared" si="279"/>
        <v>CancelCancel</v>
      </c>
      <c r="AQ1421" s="28" t="str">
        <f t="shared" si="280"/>
        <v>CancelCancelJPY</v>
      </c>
    </row>
    <row r="1422" spans="1:43" s="12" customFormat="1">
      <c r="A1422" s="13" t="s">
        <v>35</v>
      </c>
      <c r="B1422" s="179">
        <v>2020</v>
      </c>
      <c r="C1422" s="179">
        <v>11</v>
      </c>
      <c r="D1422" s="39" t="str">
        <f t="shared" si="269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272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273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271"/>
        <v>1</v>
      </c>
      <c r="Z1422" s="18">
        <f t="shared" si="270"/>
        <v>9000000</v>
      </c>
      <c r="AA1422" s="13">
        <v>7.4499999999999997E-2</v>
      </c>
      <c r="AB1422" s="21">
        <f t="shared" si="281"/>
        <v>670500</v>
      </c>
      <c r="AC1422" s="185">
        <f t="shared" si="274"/>
        <v>80460</v>
      </c>
      <c r="AD1422" s="141">
        <v>0.12</v>
      </c>
      <c r="AE1422" s="186">
        <f t="shared" si="275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276"/>
        <v>468573419.10712183</v>
      </c>
      <c r="AJ1422" s="19">
        <f t="shared" si="277"/>
        <v>55829466.862621114</v>
      </c>
      <c r="AK1422" s="20">
        <f t="shared" si="278"/>
        <v>0.11914774629983395</v>
      </c>
      <c r="AL1422" s="17"/>
      <c r="AM1422" s="17"/>
      <c r="AN1422" s="17"/>
      <c r="AO1422" s="17"/>
      <c r="AP1422" s="28" t="str">
        <f t="shared" si="279"/>
        <v>CancelCancel</v>
      </c>
      <c r="AQ1422" s="28" t="str">
        <f t="shared" si="280"/>
        <v>CancelCancelJPY</v>
      </c>
    </row>
    <row r="1423" spans="1:43" s="12" customFormat="1">
      <c r="A1423" s="13" t="s">
        <v>35</v>
      </c>
      <c r="B1423" s="179">
        <v>2020</v>
      </c>
      <c r="C1423" s="179">
        <v>11</v>
      </c>
      <c r="D1423" s="39" t="str">
        <f t="shared" si="269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272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273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271"/>
        <v>1</v>
      </c>
      <c r="Z1423" s="18">
        <f t="shared" si="270"/>
        <v>9000000</v>
      </c>
      <c r="AA1423" s="13">
        <v>7.4499999999999997E-2</v>
      </c>
      <c r="AB1423" s="21">
        <f t="shared" si="281"/>
        <v>670500</v>
      </c>
      <c r="AC1423" s="185">
        <f t="shared" si="274"/>
        <v>80460</v>
      </c>
      <c r="AD1423" s="141">
        <v>0.12</v>
      </c>
      <c r="AE1423" s="186">
        <f t="shared" si="275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276"/>
        <v>468573419.10712183</v>
      </c>
      <c r="AJ1423" s="19">
        <f t="shared" si="277"/>
        <v>55829466.862621114</v>
      </c>
      <c r="AK1423" s="20">
        <f t="shared" si="278"/>
        <v>0.11914774629983395</v>
      </c>
      <c r="AL1423" s="17"/>
      <c r="AM1423" s="17"/>
      <c r="AN1423" s="17"/>
      <c r="AO1423" s="17"/>
      <c r="AP1423" s="28" t="str">
        <f t="shared" si="279"/>
        <v>CancelCancel</v>
      </c>
      <c r="AQ1423" s="28" t="str">
        <f t="shared" si="280"/>
        <v>CancelCancelJPY</v>
      </c>
    </row>
    <row r="1424" spans="1:43" s="12" customFormat="1">
      <c r="A1424" s="13" t="s">
        <v>35</v>
      </c>
      <c r="B1424" s="179">
        <v>2020</v>
      </c>
      <c r="C1424" s="179">
        <v>11</v>
      </c>
      <c r="D1424" s="39" t="str">
        <f t="shared" si="269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272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273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271"/>
        <v>1</v>
      </c>
      <c r="Z1424" s="18">
        <f t="shared" si="270"/>
        <v>9000000</v>
      </c>
      <c r="AA1424" s="13">
        <v>7.4499999999999997E-2</v>
      </c>
      <c r="AB1424" s="21">
        <f t="shared" si="281"/>
        <v>670500</v>
      </c>
      <c r="AC1424" s="185">
        <f t="shared" si="274"/>
        <v>80460</v>
      </c>
      <c r="AD1424" s="141">
        <v>0.12</v>
      </c>
      <c r="AE1424" s="186">
        <f t="shared" si="275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276"/>
        <v>468573419.10712183</v>
      </c>
      <c r="AJ1424" s="19">
        <f t="shared" si="277"/>
        <v>55829466.862621114</v>
      </c>
      <c r="AK1424" s="20">
        <f t="shared" si="278"/>
        <v>0.11914774629983395</v>
      </c>
      <c r="AL1424" s="17"/>
      <c r="AM1424" s="17"/>
      <c r="AN1424" s="17"/>
      <c r="AO1424" s="17"/>
      <c r="AP1424" s="28" t="str">
        <f t="shared" si="279"/>
        <v>CancelCancel</v>
      </c>
      <c r="AQ1424" s="28" t="str">
        <f t="shared" si="280"/>
        <v>CancelCancelJPY</v>
      </c>
    </row>
    <row r="1425" spans="1:43" s="12" customFormat="1">
      <c r="A1425" s="13" t="s">
        <v>35</v>
      </c>
      <c r="B1425" s="179">
        <v>2020</v>
      </c>
      <c r="C1425" s="179">
        <v>11</v>
      </c>
      <c r="D1425" s="39" t="str">
        <f t="shared" si="269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272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273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271"/>
        <v>1</v>
      </c>
      <c r="Z1425" s="18">
        <f t="shared" si="270"/>
        <v>9000000</v>
      </c>
      <c r="AA1425" s="13">
        <v>7.4499999999999997E-2</v>
      </c>
      <c r="AB1425" s="21">
        <f t="shared" si="281"/>
        <v>670500</v>
      </c>
      <c r="AC1425" s="185">
        <f t="shared" si="274"/>
        <v>80460</v>
      </c>
      <c r="AD1425" s="141">
        <v>0.12</v>
      </c>
      <c r="AE1425" s="186">
        <f t="shared" si="275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276"/>
        <v>468573419.10712183</v>
      </c>
      <c r="AJ1425" s="19">
        <f t="shared" si="277"/>
        <v>55829466.862621114</v>
      </c>
      <c r="AK1425" s="20">
        <f t="shared" si="278"/>
        <v>0.11914774629983395</v>
      </c>
      <c r="AL1425" s="17"/>
      <c r="AM1425" s="17"/>
      <c r="AN1425" s="17"/>
      <c r="AO1425" s="17"/>
      <c r="AP1425" s="28" t="str">
        <f t="shared" si="279"/>
        <v>CancelCancel</v>
      </c>
      <c r="AQ1425" s="28" t="str">
        <f t="shared" si="280"/>
        <v>CancelCancelJPY</v>
      </c>
    </row>
    <row r="1426" spans="1:43" s="12" customFormat="1">
      <c r="A1426" s="13" t="s">
        <v>35</v>
      </c>
      <c r="B1426" s="179">
        <v>2020</v>
      </c>
      <c r="C1426" s="179">
        <v>11</v>
      </c>
      <c r="D1426" s="39" t="str">
        <f t="shared" si="269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272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273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271"/>
        <v>1</v>
      </c>
      <c r="Z1426" s="18">
        <f t="shared" si="270"/>
        <v>7340000</v>
      </c>
      <c r="AA1426" s="13">
        <v>7.2400000000000006E-2</v>
      </c>
      <c r="AB1426" s="21">
        <f t="shared" si="281"/>
        <v>531416</v>
      </c>
      <c r="AC1426" s="185">
        <f t="shared" si="274"/>
        <v>63769.919999999998</v>
      </c>
      <c r="AD1426" s="141">
        <v>0.12</v>
      </c>
      <c r="AE1426" s="186">
        <f t="shared" si="275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276"/>
        <v>468573419.10712183</v>
      </c>
      <c r="AJ1426" s="19">
        <f t="shared" si="277"/>
        <v>55829466.862621114</v>
      </c>
      <c r="AK1426" s="20">
        <f t="shared" si="278"/>
        <v>0.11914774629983395</v>
      </c>
      <c r="AL1426" s="17"/>
      <c r="AM1426" s="17"/>
      <c r="AN1426" s="17"/>
      <c r="AO1426" s="17"/>
      <c r="AP1426" s="28" t="str">
        <f t="shared" si="279"/>
        <v>CancelCancel</v>
      </c>
      <c r="AQ1426" s="28" t="str">
        <f t="shared" si="280"/>
        <v>CancelCancelJPY</v>
      </c>
    </row>
    <row r="1427" spans="1:43" s="12" customFormat="1">
      <c r="A1427" s="13" t="s">
        <v>35</v>
      </c>
      <c r="B1427" s="179">
        <v>2020</v>
      </c>
      <c r="C1427" s="179">
        <v>12</v>
      </c>
      <c r="D1427" s="39" t="str">
        <f t="shared" si="269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272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273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271"/>
        <v>1</v>
      </c>
      <c r="Z1427" s="18">
        <f t="shared" si="270"/>
        <v>8150000</v>
      </c>
      <c r="AA1427" s="13">
        <v>7.2400000000000006E-2</v>
      </c>
      <c r="AB1427" s="21">
        <f t="shared" si="281"/>
        <v>590060</v>
      </c>
      <c r="AC1427" s="185">
        <f t="shared" si="274"/>
        <v>70807.199999999997</v>
      </c>
      <c r="AD1427" s="141">
        <v>0.12</v>
      </c>
      <c r="AE1427" s="186">
        <f t="shared" si="275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276"/>
        <v>468573419.10712183</v>
      </c>
      <c r="AJ1427" s="19">
        <f t="shared" si="277"/>
        <v>55829466.862621114</v>
      </c>
      <c r="AK1427" s="20">
        <f t="shared" si="278"/>
        <v>0.11914774629983395</v>
      </c>
      <c r="AL1427" s="17"/>
      <c r="AM1427" s="17"/>
      <c r="AN1427" s="17"/>
      <c r="AO1427" s="17"/>
      <c r="AP1427" s="28" t="str">
        <f t="shared" si="279"/>
        <v>CancelCancel</v>
      </c>
      <c r="AQ1427" s="28" t="str">
        <f t="shared" si="280"/>
        <v>CancelCancelJPY</v>
      </c>
    </row>
    <row r="1428" spans="1:43" s="12" customFormat="1">
      <c r="A1428" s="13" t="s">
        <v>35</v>
      </c>
      <c r="B1428" s="179">
        <v>2020</v>
      </c>
      <c r="C1428" s="179">
        <v>12</v>
      </c>
      <c r="D1428" s="39" t="str">
        <f t="shared" si="269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272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273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271"/>
        <v>1</v>
      </c>
      <c r="Z1428" s="18">
        <f t="shared" si="270"/>
        <v>8150000</v>
      </c>
      <c r="AA1428" s="13">
        <v>7.2400000000000006E-2</v>
      </c>
      <c r="AB1428" s="21">
        <f t="shared" si="281"/>
        <v>590060</v>
      </c>
      <c r="AC1428" s="185">
        <f t="shared" si="274"/>
        <v>70807.199999999997</v>
      </c>
      <c r="AD1428" s="141">
        <v>0.12</v>
      </c>
      <c r="AE1428" s="186">
        <f t="shared" si="275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276"/>
        <v>468573419.10712183</v>
      </c>
      <c r="AJ1428" s="19">
        <f t="shared" si="277"/>
        <v>55829466.862621114</v>
      </c>
      <c r="AK1428" s="20">
        <f t="shared" si="278"/>
        <v>0.11914774629983395</v>
      </c>
      <c r="AL1428" s="17"/>
      <c r="AM1428" s="17"/>
      <c r="AN1428" s="17"/>
      <c r="AO1428" s="17"/>
      <c r="AP1428" s="28" t="str">
        <f t="shared" si="279"/>
        <v>CancelCancel</v>
      </c>
      <c r="AQ1428" s="28" t="str">
        <f t="shared" si="280"/>
        <v>CancelCancelJPY</v>
      </c>
    </row>
    <row r="1429" spans="1:43" s="12" customFormat="1">
      <c r="A1429" s="13" t="s">
        <v>35</v>
      </c>
      <c r="B1429" s="179">
        <v>2020</v>
      </c>
      <c r="C1429" s="179">
        <v>12</v>
      </c>
      <c r="D1429" s="39" t="str">
        <f t="shared" si="269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272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273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271"/>
        <v>1</v>
      </c>
      <c r="Z1429" s="18">
        <f t="shared" si="270"/>
        <v>8150000</v>
      </c>
      <c r="AA1429" s="13">
        <v>7.2400000000000006E-2</v>
      </c>
      <c r="AB1429" s="21">
        <f t="shared" si="281"/>
        <v>590060</v>
      </c>
      <c r="AC1429" s="185">
        <f t="shared" si="274"/>
        <v>70807.199999999997</v>
      </c>
      <c r="AD1429" s="141">
        <v>0.12</v>
      </c>
      <c r="AE1429" s="186">
        <f t="shared" si="275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276"/>
        <v>468573419.10712183</v>
      </c>
      <c r="AJ1429" s="19">
        <f t="shared" si="277"/>
        <v>55829466.862621114</v>
      </c>
      <c r="AK1429" s="20">
        <f t="shared" si="278"/>
        <v>0.11914774629983395</v>
      </c>
      <c r="AL1429" s="17"/>
      <c r="AM1429" s="17"/>
      <c r="AN1429" s="17"/>
      <c r="AO1429" s="17"/>
      <c r="AP1429" s="28" t="str">
        <f t="shared" si="279"/>
        <v>CancelCancel</v>
      </c>
      <c r="AQ1429" s="28" t="str">
        <f t="shared" si="280"/>
        <v>CancelCancelJPY</v>
      </c>
    </row>
    <row r="1430" spans="1:43" s="12" customFormat="1">
      <c r="A1430" s="13" t="s">
        <v>35</v>
      </c>
      <c r="B1430" s="179">
        <v>2020</v>
      </c>
      <c r="C1430" s="179">
        <v>12</v>
      </c>
      <c r="D1430" s="39" t="str">
        <f t="shared" si="269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272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273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271"/>
        <v>1</v>
      </c>
      <c r="Z1430" s="18">
        <f t="shared" si="270"/>
        <v>8150000</v>
      </c>
      <c r="AA1430" s="13">
        <v>7.2400000000000006E-2</v>
      </c>
      <c r="AB1430" s="21">
        <f t="shared" si="281"/>
        <v>590060</v>
      </c>
      <c r="AC1430" s="185">
        <f t="shared" si="274"/>
        <v>70807.199999999997</v>
      </c>
      <c r="AD1430" s="141">
        <v>0.12</v>
      </c>
      <c r="AE1430" s="186">
        <f t="shared" si="275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276"/>
        <v>468573419.10712183</v>
      </c>
      <c r="AJ1430" s="19">
        <f t="shared" si="277"/>
        <v>55829466.862621114</v>
      </c>
      <c r="AK1430" s="20">
        <f t="shared" si="278"/>
        <v>0.11914774629983395</v>
      </c>
      <c r="AL1430" s="17"/>
      <c r="AM1430" s="17"/>
      <c r="AN1430" s="17"/>
      <c r="AO1430" s="17"/>
      <c r="AP1430" s="28" t="str">
        <f t="shared" si="279"/>
        <v>CancelCancel</v>
      </c>
      <c r="AQ1430" s="28" t="str">
        <f t="shared" si="280"/>
        <v>CancelCancelJPY</v>
      </c>
    </row>
    <row r="1431" spans="1:43" s="12" customFormat="1">
      <c r="A1431" s="13" t="s">
        <v>35</v>
      </c>
      <c r="B1431" s="179">
        <v>2020</v>
      </c>
      <c r="C1431" s="179">
        <v>12</v>
      </c>
      <c r="D1431" s="39" t="str">
        <f t="shared" si="269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272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273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271"/>
        <v>1</v>
      </c>
      <c r="Z1431" s="18">
        <f t="shared" si="270"/>
        <v>11530000</v>
      </c>
      <c r="AA1431" s="13">
        <v>5.96E-2</v>
      </c>
      <c r="AB1431" s="21">
        <f t="shared" si="281"/>
        <v>687188</v>
      </c>
      <c r="AC1431" s="185">
        <f t="shared" si="274"/>
        <v>82462.559999999998</v>
      </c>
      <c r="AD1431" s="141">
        <v>0.12</v>
      </c>
      <c r="AE1431" s="186">
        <f t="shared" si="275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276"/>
        <v>468573419.10712183</v>
      </c>
      <c r="AJ1431" s="19">
        <f t="shared" si="277"/>
        <v>55829466.862621114</v>
      </c>
      <c r="AK1431" s="20">
        <f t="shared" si="278"/>
        <v>0.11914774629983395</v>
      </c>
      <c r="AL1431" s="17"/>
      <c r="AM1431" s="17"/>
      <c r="AN1431" s="17"/>
      <c r="AO1431" s="17"/>
      <c r="AP1431" s="28" t="str">
        <f t="shared" si="279"/>
        <v>CancelCancel</v>
      </c>
      <c r="AQ1431" s="28" t="str">
        <f t="shared" si="280"/>
        <v>CancelCancelJPY</v>
      </c>
    </row>
    <row r="1432" spans="1:43" s="12" customFormat="1">
      <c r="A1432" s="13" t="s">
        <v>35</v>
      </c>
      <c r="B1432" s="179">
        <v>2020</v>
      </c>
      <c r="C1432" s="179">
        <v>12</v>
      </c>
      <c r="D1432" s="39" t="str">
        <f t="shared" si="269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272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273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271"/>
        <v>1</v>
      </c>
      <c r="Z1432" s="18">
        <f t="shared" si="270"/>
        <v>11530000</v>
      </c>
      <c r="AA1432" s="13">
        <v>5.96E-2</v>
      </c>
      <c r="AB1432" s="21">
        <f t="shared" si="281"/>
        <v>687188</v>
      </c>
      <c r="AC1432" s="185">
        <f t="shared" si="274"/>
        <v>82462.559999999998</v>
      </c>
      <c r="AD1432" s="141">
        <v>0.12</v>
      </c>
      <c r="AE1432" s="186">
        <f t="shared" si="275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276"/>
        <v>468573419.10712183</v>
      </c>
      <c r="AJ1432" s="19">
        <f t="shared" si="277"/>
        <v>55829466.862621114</v>
      </c>
      <c r="AK1432" s="20">
        <f t="shared" si="278"/>
        <v>0.11914774629983395</v>
      </c>
      <c r="AL1432" s="17"/>
      <c r="AM1432" s="17"/>
      <c r="AN1432" s="17"/>
      <c r="AO1432" s="17"/>
      <c r="AP1432" s="28" t="str">
        <f t="shared" si="279"/>
        <v>CancelCancel</v>
      </c>
      <c r="AQ1432" s="28" t="str">
        <f t="shared" si="280"/>
        <v>CancelCancelJPY</v>
      </c>
    </row>
    <row r="1433" spans="1:43" s="12" customFormat="1">
      <c r="A1433" s="13" t="s">
        <v>35</v>
      </c>
      <c r="B1433" s="179">
        <v>2020</v>
      </c>
      <c r="C1433" s="179">
        <v>12</v>
      </c>
      <c r="D1433" s="39" t="str">
        <f t="shared" si="269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272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273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271"/>
        <v>1</v>
      </c>
      <c r="Z1433" s="18">
        <f t="shared" si="270"/>
        <v>7500000</v>
      </c>
      <c r="AA1433" s="13">
        <v>5.96E-2</v>
      </c>
      <c r="AB1433" s="21">
        <f t="shared" si="281"/>
        <v>447000</v>
      </c>
      <c r="AC1433" s="185">
        <f t="shared" si="274"/>
        <v>53640</v>
      </c>
      <c r="AD1433" s="141">
        <v>0.12</v>
      </c>
      <c r="AE1433" s="186">
        <f t="shared" si="275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276"/>
        <v>468573419.10712183</v>
      </c>
      <c r="AJ1433" s="19">
        <f t="shared" si="277"/>
        <v>55829466.862621114</v>
      </c>
      <c r="AK1433" s="20">
        <f t="shared" si="278"/>
        <v>0.11914774629983395</v>
      </c>
      <c r="AL1433" s="17"/>
      <c r="AM1433" s="17"/>
      <c r="AN1433" s="17"/>
      <c r="AO1433" s="17"/>
      <c r="AP1433" s="28" t="str">
        <f t="shared" si="279"/>
        <v>CancelCancel</v>
      </c>
      <c r="AQ1433" s="28" t="str">
        <f t="shared" si="280"/>
        <v>CancelCancelJPY</v>
      </c>
    </row>
    <row r="1434" spans="1:43" s="12" customFormat="1">
      <c r="A1434" s="13" t="s">
        <v>35</v>
      </c>
      <c r="B1434" s="179">
        <v>2020</v>
      </c>
      <c r="C1434" s="179">
        <v>12</v>
      </c>
      <c r="D1434" s="39" t="str">
        <f t="shared" si="269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272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273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271"/>
        <v>1</v>
      </c>
      <c r="Z1434" s="18">
        <f t="shared" si="270"/>
        <v>7500000</v>
      </c>
      <c r="AA1434" s="13">
        <v>5.96E-2</v>
      </c>
      <c r="AB1434" s="21">
        <f t="shared" si="281"/>
        <v>447000</v>
      </c>
      <c r="AC1434" s="185">
        <f t="shared" si="274"/>
        <v>53640</v>
      </c>
      <c r="AD1434" s="141">
        <v>0.12</v>
      </c>
      <c r="AE1434" s="186">
        <f t="shared" si="275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276"/>
        <v>468573419.10712183</v>
      </c>
      <c r="AJ1434" s="19">
        <f t="shared" si="277"/>
        <v>55829466.862621114</v>
      </c>
      <c r="AK1434" s="20">
        <f t="shared" si="278"/>
        <v>0.11914774629983395</v>
      </c>
      <c r="AL1434" s="17"/>
      <c r="AM1434" s="17"/>
      <c r="AN1434" s="17"/>
      <c r="AO1434" s="17"/>
      <c r="AP1434" s="28" t="str">
        <f t="shared" si="279"/>
        <v>CancelCancel</v>
      </c>
      <c r="AQ1434" s="28" t="str">
        <f t="shared" si="280"/>
        <v>CancelCancelJPY</v>
      </c>
    </row>
    <row r="1435" spans="1:43" s="12" customFormat="1">
      <c r="A1435" s="13" t="s">
        <v>35</v>
      </c>
      <c r="B1435" s="179">
        <v>2020</v>
      </c>
      <c r="C1435" s="179">
        <v>12</v>
      </c>
      <c r="D1435" s="39" t="str">
        <f t="shared" si="269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272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273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271"/>
        <v>1</v>
      </c>
      <c r="Z1435" s="18">
        <f t="shared" si="270"/>
        <v>11530000</v>
      </c>
      <c r="AA1435" s="13">
        <v>5.8700000000000002E-2</v>
      </c>
      <c r="AB1435" s="21">
        <f t="shared" si="281"/>
        <v>676811</v>
      </c>
      <c r="AC1435" s="185">
        <f t="shared" si="274"/>
        <v>81217.319999999992</v>
      </c>
      <c r="AD1435" s="141">
        <v>0.12</v>
      </c>
      <c r="AE1435" s="186">
        <f t="shared" si="275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276"/>
        <v>468573419.10712183</v>
      </c>
      <c r="AJ1435" s="19">
        <f t="shared" si="277"/>
        <v>55829466.862621114</v>
      </c>
      <c r="AK1435" s="20">
        <f t="shared" si="278"/>
        <v>0.11914774629983395</v>
      </c>
      <c r="AL1435" s="17"/>
      <c r="AM1435" s="17"/>
      <c r="AN1435" s="17"/>
      <c r="AO1435" s="17"/>
      <c r="AP1435" s="28" t="str">
        <f t="shared" si="279"/>
        <v>CancelCancel</v>
      </c>
      <c r="AQ1435" s="28" t="str">
        <f t="shared" si="280"/>
        <v>CancelCancelJPY</v>
      </c>
    </row>
    <row r="1436" spans="1:43" s="12" customFormat="1">
      <c r="A1436" s="13" t="s">
        <v>35</v>
      </c>
      <c r="B1436" s="179">
        <v>2020</v>
      </c>
      <c r="C1436" s="179">
        <v>12</v>
      </c>
      <c r="D1436" s="39" t="str">
        <f t="shared" si="269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272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273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271"/>
        <v>1</v>
      </c>
      <c r="Z1436" s="18">
        <f t="shared" si="270"/>
        <v>11530000</v>
      </c>
      <c r="AA1436" s="13">
        <v>5.8700000000000002E-2</v>
      </c>
      <c r="AB1436" s="21">
        <f t="shared" si="281"/>
        <v>676811</v>
      </c>
      <c r="AC1436" s="185">
        <f t="shared" si="274"/>
        <v>81217.319999999992</v>
      </c>
      <c r="AD1436" s="141">
        <v>0.12</v>
      </c>
      <c r="AE1436" s="186">
        <f t="shared" si="275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276"/>
        <v>468573419.10712183</v>
      </c>
      <c r="AJ1436" s="19">
        <f t="shared" si="277"/>
        <v>55829466.862621114</v>
      </c>
      <c r="AK1436" s="20">
        <f t="shared" si="278"/>
        <v>0.11914774629983395</v>
      </c>
      <c r="AL1436" s="17"/>
      <c r="AM1436" s="17"/>
      <c r="AN1436" s="17"/>
      <c r="AO1436" s="17"/>
      <c r="AP1436" s="28" t="str">
        <f t="shared" si="279"/>
        <v>CancelCancel</v>
      </c>
      <c r="AQ1436" s="28" t="str">
        <f t="shared" si="280"/>
        <v>CancelCancelJPY</v>
      </c>
    </row>
    <row r="1437" spans="1:43" s="12" customFormat="1">
      <c r="A1437" s="13" t="s">
        <v>35</v>
      </c>
      <c r="B1437" s="179">
        <v>2020</v>
      </c>
      <c r="C1437" s="179">
        <v>12</v>
      </c>
      <c r="D1437" s="39" t="str">
        <f t="shared" si="269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272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273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271"/>
        <v>1</v>
      </c>
      <c r="Z1437" s="18">
        <f t="shared" si="270"/>
        <v>11530000</v>
      </c>
      <c r="AA1437" s="13">
        <v>5.8700000000000002E-2</v>
      </c>
      <c r="AB1437" s="21">
        <f t="shared" si="281"/>
        <v>676811</v>
      </c>
      <c r="AC1437" s="185">
        <f t="shared" si="274"/>
        <v>81217.319999999992</v>
      </c>
      <c r="AD1437" s="141">
        <v>0.12</v>
      </c>
      <c r="AE1437" s="186">
        <f t="shared" si="275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276"/>
        <v>468573419.10712183</v>
      </c>
      <c r="AJ1437" s="19">
        <f t="shared" si="277"/>
        <v>55829466.862621114</v>
      </c>
      <c r="AK1437" s="20">
        <f t="shared" si="278"/>
        <v>0.11914774629983395</v>
      </c>
      <c r="AL1437" s="17"/>
      <c r="AM1437" s="17"/>
      <c r="AN1437" s="17"/>
      <c r="AO1437" s="17"/>
      <c r="AP1437" s="28" t="str">
        <f t="shared" si="279"/>
        <v>CancelCancel</v>
      </c>
      <c r="AQ1437" s="28" t="str">
        <f t="shared" si="280"/>
        <v>CancelCancelJPY</v>
      </c>
    </row>
    <row r="1438" spans="1:43" s="12" customFormat="1">
      <c r="A1438" s="13" t="s">
        <v>35</v>
      </c>
      <c r="B1438" s="179">
        <v>2020</v>
      </c>
      <c r="C1438" s="179">
        <v>12</v>
      </c>
      <c r="D1438" s="39" t="str">
        <f t="shared" si="269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272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273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271"/>
        <v>1</v>
      </c>
      <c r="Z1438" s="18">
        <f t="shared" si="270"/>
        <v>11530000</v>
      </c>
      <c r="AA1438" s="13">
        <v>5.8700000000000002E-2</v>
      </c>
      <c r="AB1438" s="21">
        <f t="shared" si="281"/>
        <v>676811</v>
      </c>
      <c r="AC1438" s="185">
        <f t="shared" si="274"/>
        <v>81217.319999999992</v>
      </c>
      <c r="AD1438" s="141">
        <v>0.12</v>
      </c>
      <c r="AE1438" s="186">
        <f t="shared" si="275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276"/>
        <v>468573419.10712183</v>
      </c>
      <c r="AJ1438" s="19">
        <f t="shared" si="277"/>
        <v>55829466.862621114</v>
      </c>
      <c r="AK1438" s="20">
        <f t="shared" si="278"/>
        <v>0.11914774629983395</v>
      </c>
      <c r="AL1438" s="17"/>
      <c r="AM1438" s="17"/>
      <c r="AN1438" s="17"/>
      <c r="AO1438" s="17"/>
      <c r="AP1438" s="28" t="str">
        <f t="shared" si="279"/>
        <v>CancelCancel</v>
      </c>
      <c r="AQ1438" s="28" t="str">
        <f t="shared" si="280"/>
        <v>CancelCancelJPY</v>
      </c>
    </row>
    <row r="1439" spans="1:43" s="12" customFormat="1">
      <c r="A1439" s="13" t="s">
        <v>35</v>
      </c>
      <c r="B1439" s="179">
        <v>2020</v>
      </c>
      <c r="C1439" s="179">
        <v>12</v>
      </c>
      <c r="D1439" s="39" t="str">
        <f t="shared" si="269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272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273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271"/>
        <v>1</v>
      </c>
      <c r="Z1439" s="18">
        <f t="shared" si="270"/>
        <v>7500000</v>
      </c>
      <c r="AA1439" s="13">
        <v>5.8700000000000002E-2</v>
      </c>
      <c r="AB1439" s="21">
        <f t="shared" si="281"/>
        <v>440250</v>
      </c>
      <c r="AC1439" s="185">
        <f t="shared" si="274"/>
        <v>52830</v>
      </c>
      <c r="AD1439" s="141">
        <v>0.12</v>
      </c>
      <c r="AE1439" s="186">
        <f t="shared" si="275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276"/>
        <v>468573419.10712183</v>
      </c>
      <c r="AJ1439" s="19">
        <f t="shared" si="277"/>
        <v>55829466.862621114</v>
      </c>
      <c r="AK1439" s="20">
        <f t="shared" si="278"/>
        <v>0.11914774629983395</v>
      </c>
      <c r="AL1439" s="17"/>
      <c r="AM1439" s="17"/>
      <c r="AN1439" s="17"/>
      <c r="AO1439" s="17"/>
      <c r="AP1439" s="28" t="str">
        <f t="shared" si="279"/>
        <v>CancelCancel</v>
      </c>
      <c r="AQ1439" s="28" t="str">
        <f t="shared" si="280"/>
        <v>CancelCancelJPY</v>
      </c>
    </row>
    <row r="1440" spans="1:43" s="12" customFormat="1">
      <c r="A1440" s="13" t="s">
        <v>35</v>
      </c>
      <c r="B1440" s="179">
        <v>2020</v>
      </c>
      <c r="C1440" s="179">
        <v>12</v>
      </c>
      <c r="D1440" s="39" t="str">
        <f t="shared" si="269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272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273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271"/>
        <v>1</v>
      </c>
      <c r="Z1440" s="18">
        <f t="shared" si="270"/>
        <v>7500000</v>
      </c>
      <c r="AA1440" s="13">
        <v>5.8700000000000002E-2</v>
      </c>
      <c r="AB1440" s="21">
        <f t="shared" si="281"/>
        <v>440250</v>
      </c>
      <c r="AC1440" s="185">
        <f t="shared" si="274"/>
        <v>52830</v>
      </c>
      <c r="AD1440" s="141">
        <v>0.12</v>
      </c>
      <c r="AE1440" s="186">
        <f t="shared" si="275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276"/>
        <v>468573419.10712183</v>
      </c>
      <c r="AJ1440" s="19">
        <f t="shared" si="277"/>
        <v>55829466.862621114</v>
      </c>
      <c r="AK1440" s="20">
        <f t="shared" si="278"/>
        <v>0.11914774629983395</v>
      </c>
      <c r="AL1440" s="17"/>
      <c r="AM1440" s="17"/>
      <c r="AN1440" s="17"/>
      <c r="AO1440" s="17"/>
      <c r="AP1440" s="28" t="str">
        <f t="shared" si="279"/>
        <v>CancelCancel</v>
      </c>
      <c r="AQ1440" s="28" t="str">
        <f t="shared" si="280"/>
        <v>CancelCancelJPY</v>
      </c>
    </row>
    <row r="1441" spans="1:43" s="12" customFormat="1">
      <c r="A1441" s="13" t="s">
        <v>35</v>
      </c>
      <c r="B1441" s="179">
        <v>2020</v>
      </c>
      <c r="C1441" s="179">
        <v>12</v>
      </c>
      <c r="D1441" s="39" t="str">
        <f t="shared" si="269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272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273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271"/>
        <v>1</v>
      </c>
      <c r="Z1441" s="18">
        <f t="shared" si="270"/>
        <v>7500000</v>
      </c>
      <c r="AA1441" s="13">
        <v>5.8700000000000002E-2</v>
      </c>
      <c r="AB1441" s="21">
        <f t="shared" si="281"/>
        <v>440250</v>
      </c>
      <c r="AC1441" s="185">
        <f t="shared" si="274"/>
        <v>52830</v>
      </c>
      <c r="AD1441" s="141">
        <v>0.12</v>
      </c>
      <c r="AE1441" s="186">
        <f t="shared" si="275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276"/>
        <v>468573419.10712183</v>
      </c>
      <c r="AJ1441" s="19">
        <f t="shared" si="277"/>
        <v>55829466.862621114</v>
      </c>
      <c r="AK1441" s="20">
        <f t="shared" si="278"/>
        <v>0.11914774629983395</v>
      </c>
      <c r="AL1441" s="17"/>
      <c r="AM1441" s="17"/>
      <c r="AN1441" s="17"/>
      <c r="AO1441" s="17"/>
      <c r="AP1441" s="28" t="str">
        <f t="shared" si="279"/>
        <v>CancelCancel</v>
      </c>
      <c r="AQ1441" s="28" t="str">
        <f t="shared" si="280"/>
        <v>CancelCancelJPY</v>
      </c>
    </row>
    <row r="1442" spans="1:43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272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273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271"/>
        <v>1</v>
      </c>
      <c r="Z1442" s="18">
        <f t="shared" ref="Z1442:Z1505" si="283">IF(X1442="","",X1442*MAX(O1442,N1442))</f>
        <v>7500000</v>
      </c>
      <c r="AA1442" s="13">
        <v>5.8700000000000002E-2</v>
      </c>
      <c r="AB1442" s="21">
        <f t="shared" si="281"/>
        <v>440250</v>
      </c>
      <c r="AC1442" s="185">
        <f t="shared" si="274"/>
        <v>52830</v>
      </c>
      <c r="AD1442" s="141">
        <v>0.12</v>
      </c>
      <c r="AE1442" s="186">
        <f t="shared" si="275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276"/>
        <v>468573419.10712183</v>
      </c>
      <c r="AJ1442" s="19">
        <f t="shared" si="277"/>
        <v>55829466.862621114</v>
      </c>
      <c r="AK1442" s="20">
        <f t="shared" si="278"/>
        <v>0.11914774629983395</v>
      </c>
      <c r="AL1442" s="17"/>
      <c r="AM1442" s="17"/>
      <c r="AN1442" s="17"/>
      <c r="AO1442" s="17"/>
      <c r="AP1442" s="28" t="str">
        <f t="shared" si="279"/>
        <v>CancelCancel</v>
      </c>
      <c r="AQ1442" s="28" t="str">
        <f t="shared" si="280"/>
        <v>CancelCancelJPY</v>
      </c>
    </row>
    <row r="1443" spans="1:43" s="12" customFormat="1">
      <c r="A1443" s="13" t="s">
        <v>170</v>
      </c>
      <c r="B1443" s="179">
        <v>2020</v>
      </c>
      <c r="C1443" s="179">
        <v>12</v>
      </c>
      <c r="D1443" s="39" t="str">
        <f t="shared" si="282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272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273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271"/>
        <v>1</v>
      </c>
      <c r="Z1443" s="18">
        <f t="shared" si="283"/>
        <v>12400000</v>
      </c>
      <c r="AA1443" s="13">
        <v>7.17E-2</v>
      </c>
      <c r="AB1443" s="21">
        <f t="shared" si="281"/>
        <v>889080</v>
      </c>
      <c r="AC1443" s="185">
        <f t="shared" si="274"/>
        <v>106689.59999999999</v>
      </c>
      <c r="AD1443" s="141">
        <v>0.12</v>
      </c>
      <c r="AE1443" s="186">
        <f t="shared" si="275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276"/>
        <v>468573419.10712183</v>
      </c>
      <c r="AJ1443" s="19">
        <f t="shared" si="277"/>
        <v>55829466.862621114</v>
      </c>
      <c r="AK1443" s="20">
        <f t="shared" si="278"/>
        <v>0.11914774629983395</v>
      </c>
      <c r="AL1443" s="17"/>
      <c r="AM1443" s="17"/>
      <c r="AN1443" s="17"/>
      <c r="AO1443" s="17"/>
      <c r="AP1443" s="28" t="str">
        <f t="shared" si="279"/>
        <v>CancelCancel</v>
      </c>
      <c r="AQ1443" s="28" t="str">
        <f t="shared" si="280"/>
        <v>CancelCancelJPY</v>
      </c>
    </row>
    <row r="1444" spans="1:43" s="12" customFormat="1">
      <c r="A1444" s="13" t="s">
        <v>170</v>
      </c>
      <c r="B1444" s="179">
        <v>2020</v>
      </c>
      <c r="C1444" s="179">
        <v>12</v>
      </c>
      <c r="D1444" s="39" t="str">
        <f t="shared" si="282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272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273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271"/>
        <v>1</v>
      </c>
      <c r="Z1444" s="18">
        <f t="shared" si="283"/>
        <v>12400000</v>
      </c>
      <c r="AA1444" s="13">
        <v>7.17E-2</v>
      </c>
      <c r="AB1444" s="21">
        <f t="shared" si="281"/>
        <v>889080</v>
      </c>
      <c r="AC1444" s="185">
        <f t="shared" si="274"/>
        <v>106689.59999999999</v>
      </c>
      <c r="AD1444" s="141">
        <v>0.12</v>
      </c>
      <c r="AE1444" s="186">
        <f t="shared" si="275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276"/>
        <v>468573419.10712183</v>
      </c>
      <c r="AJ1444" s="19">
        <f t="shared" si="277"/>
        <v>55829466.862621114</v>
      </c>
      <c r="AK1444" s="20">
        <f t="shared" si="278"/>
        <v>0.11914774629983395</v>
      </c>
      <c r="AL1444" s="17"/>
      <c r="AM1444" s="17"/>
      <c r="AN1444" s="17"/>
      <c r="AO1444" s="17"/>
      <c r="AP1444" s="28" t="str">
        <f t="shared" si="279"/>
        <v>CancelCancel</v>
      </c>
      <c r="AQ1444" s="28" t="str">
        <f t="shared" si="280"/>
        <v>CancelCancelJPY</v>
      </c>
    </row>
    <row r="1445" spans="1:43" s="12" customFormat="1">
      <c r="A1445" s="13" t="s">
        <v>170</v>
      </c>
      <c r="B1445" s="179">
        <v>2020</v>
      </c>
      <c r="C1445" s="179">
        <v>12</v>
      </c>
      <c r="D1445" s="39" t="str">
        <f t="shared" si="282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272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273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271"/>
        <v>1</v>
      </c>
      <c r="Z1445" s="18">
        <f t="shared" si="283"/>
        <v>12400000</v>
      </c>
      <c r="AA1445" s="13">
        <v>7.17E-2</v>
      </c>
      <c r="AB1445" s="21">
        <f t="shared" si="281"/>
        <v>889080</v>
      </c>
      <c r="AC1445" s="185">
        <f t="shared" si="274"/>
        <v>106689.59999999999</v>
      </c>
      <c r="AD1445" s="141">
        <v>0.12</v>
      </c>
      <c r="AE1445" s="186">
        <f t="shared" si="275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276"/>
        <v>468573419.10712183</v>
      </c>
      <c r="AJ1445" s="19">
        <f t="shared" si="277"/>
        <v>55829466.862621114</v>
      </c>
      <c r="AK1445" s="20">
        <f t="shared" si="278"/>
        <v>0.11914774629983395</v>
      </c>
      <c r="AL1445" s="17"/>
      <c r="AM1445" s="17"/>
      <c r="AN1445" s="17"/>
      <c r="AO1445" s="17"/>
      <c r="AP1445" s="28" t="str">
        <f t="shared" si="279"/>
        <v>CancelCancel</v>
      </c>
      <c r="AQ1445" s="28" t="str">
        <f t="shared" si="280"/>
        <v>CancelCancelJPY</v>
      </c>
    </row>
    <row r="1446" spans="1:43" s="12" customFormat="1">
      <c r="A1446" s="13" t="s">
        <v>170</v>
      </c>
      <c r="B1446" s="179">
        <v>2020</v>
      </c>
      <c r="C1446" s="179">
        <v>12</v>
      </c>
      <c r="D1446" s="39" t="str">
        <f t="shared" si="282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272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273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271"/>
        <v>1</v>
      </c>
      <c r="Z1446" s="18">
        <f t="shared" si="283"/>
        <v>12400000</v>
      </c>
      <c r="AA1446" s="13">
        <v>7.17E-2</v>
      </c>
      <c r="AB1446" s="21">
        <f t="shared" si="281"/>
        <v>889080</v>
      </c>
      <c r="AC1446" s="185">
        <f t="shared" si="274"/>
        <v>106689.59999999999</v>
      </c>
      <c r="AD1446" s="141">
        <v>0.12</v>
      </c>
      <c r="AE1446" s="186">
        <f t="shared" si="275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276"/>
        <v>468573419.10712183</v>
      </c>
      <c r="AJ1446" s="19">
        <f t="shared" si="277"/>
        <v>55829466.862621114</v>
      </c>
      <c r="AK1446" s="20">
        <f t="shared" si="278"/>
        <v>0.11914774629983395</v>
      </c>
      <c r="AL1446" s="17"/>
      <c r="AM1446" s="17"/>
      <c r="AN1446" s="17"/>
      <c r="AO1446" s="17"/>
      <c r="AP1446" s="28" t="str">
        <f t="shared" si="279"/>
        <v>CancelCancel</v>
      </c>
      <c r="AQ1446" s="28" t="str">
        <f t="shared" si="280"/>
        <v>CancelCancelJPY</v>
      </c>
    </row>
    <row r="1447" spans="1:43" s="12" customFormat="1">
      <c r="A1447" s="13" t="s">
        <v>170</v>
      </c>
      <c r="B1447" s="179">
        <v>2020</v>
      </c>
      <c r="C1447" s="179">
        <v>12</v>
      </c>
      <c r="D1447" s="39" t="str">
        <f t="shared" si="282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272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273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271"/>
        <v>1</v>
      </c>
      <c r="Z1447" s="18">
        <f t="shared" si="283"/>
        <v>8518000</v>
      </c>
      <c r="AA1447" s="13">
        <v>7.17E-2</v>
      </c>
      <c r="AB1447" s="21">
        <f t="shared" si="281"/>
        <v>610740.6</v>
      </c>
      <c r="AC1447" s="185">
        <f t="shared" si="274"/>
        <v>73288.871999999988</v>
      </c>
      <c r="AD1447" s="141">
        <v>0.12</v>
      </c>
      <c r="AE1447" s="186">
        <f t="shared" si="275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276"/>
        <v>468573419.10712183</v>
      </c>
      <c r="AJ1447" s="19">
        <f t="shared" si="277"/>
        <v>55829466.862621114</v>
      </c>
      <c r="AK1447" s="20">
        <f t="shared" si="278"/>
        <v>0.11914774629983395</v>
      </c>
      <c r="AL1447" s="17"/>
      <c r="AM1447" s="17"/>
      <c r="AN1447" s="17"/>
      <c r="AO1447" s="17"/>
      <c r="AP1447" s="28" t="str">
        <f t="shared" si="279"/>
        <v>CancelCancel</v>
      </c>
      <c r="AQ1447" s="28" t="str">
        <f t="shared" si="280"/>
        <v>CancelCancelJPY</v>
      </c>
    </row>
    <row r="1448" spans="1:43" s="12" customFormat="1">
      <c r="A1448" s="13" t="s">
        <v>170</v>
      </c>
      <c r="B1448" s="179">
        <v>2020</v>
      </c>
      <c r="C1448" s="179">
        <v>12</v>
      </c>
      <c r="D1448" s="39" t="str">
        <f t="shared" si="282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272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273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271"/>
        <v>1</v>
      </c>
      <c r="Z1448" s="18">
        <f t="shared" si="283"/>
        <v>8518000</v>
      </c>
      <c r="AA1448" s="13">
        <v>7.17E-2</v>
      </c>
      <c r="AB1448" s="21">
        <f t="shared" si="281"/>
        <v>610740.6</v>
      </c>
      <c r="AC1448" s="185">
        <f t="shared" si="274"/>
        <v>73288.871999999988</v>
      </c>
      <c r="AD1448" s="141">
        <v>0.12</v>
      </c>
      <c r="AE1448" s="186">
        <f t="shared" si="275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276"/>
        <v>468573419.10712183</v>
      </c>
      <c r="AJ1448" s="19">
        <f t="shared" si="277"/>
        <v>55829466.862621114</v>
      </c>
      <c r="AK1448" s="20">
        <f t="shared" si="278"/>
        <v>0.11914774629983395</v>
      </c>
      <c r="AL1448" s="17"/>
      <c r="AM1448" s="17"/>
      <c r="AN1448" s="17"/>
      <c r="AO1448" s="17"/>
      <c r="AP1448" s="28" t="str">
        <f t="shared" si="279"/>
        <v>CancelCancel</v>
      </c>
      <c r="AQ1448" s="28" t="str">
        <f t="shared" si="280"/>
        <v>CancelCancelJPY</v>
      </c>
    </row>
    <row r="1449" spans="1:43" s="12" customFormat="1">
      <c r="A1449" s="13" t="s">
        <v>35</v>
      </c>
      <c r="B1449" s="179">
        <v>2021</v>
      </c>
      <c r="C1449" s="179">
        <v>1</v>
      </c>
      <c r="D1449" s="39" t="str">
        <f t="shared" si="282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272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273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271"/>
        <v>1</v>
      </c>
      <c r="Z1449" s="18">
        <f t="shared" si="283"/>
        <v>7771400</v>
      </c>
      <c r="AA1449" s="13">
        <v>7.6799999999999993E-2</v>
      </c>
      <c r="AB1449" s="21">
        <f t="shared" si="281"/>
        <v>596843.5199999999</v>
      </c>
      <c r="AC1449" s="185">
        <f t="shared" si="274"/>
        <v>97285.493759999983</v>
      </c>
      <c r="AD1449" s="141">
        <v>0.16300000000000001</v>
      </c>
      <c r="AE1449" s="186">
        <f t="shared" si="275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276"/>
        <v>45803245.025628328</v>
      </c>
      <c r="AJ1449" s="19">
        <f t="shared" si="277"/>
        <v>5664636.2584379371</v>
      </c>
      <c r="AK1449" s="20">
        <f t="shared" si="278"/>
        <v>0.12367325186825515</v>
      </c>
      <c r="AL1449" s="17"/>
      <c r="AM1449" s="17"/>
      <c r="AN1449" s="17"/>
      <c r="AO1449" s="17"/>
      <c r="AP1449" s="28" t="str">
        <f t="shared" si="279"/>
        <v>20211</v>
      </c>
      <c r="AQ1449" s="28" t="str">
        <f t="shared" si="280"/>
        <v>20211JPY</v>
      </c>
    </row>
    <row r="1450" spans="1:43" s="12" customFormat="1">
      <c r="A1450" s="13" t="s">
        <v>35</v>
      </c>
      <c r="B1450" s="179">
        <v>2021</v>
      </c>
      <c r="C1450" s="179">
        <v>1</v>
      </c>
      <c r="D1450" s="39" t="str">
        <f t="shared" si="282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272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273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271"/>
        <v>1</v>
      </c>
      <c r="Z1450" s="18">
        <f t="shared" si="283"/>
        <v>7771400</v>
      </c>
      <c r="AA1450" s="13">
        <v>7.6799999999999993E-2</v>
      </c>
      <c r="AB1450" s="21">
        <f t="shared" si="281"/>
        <v>596843.5199999999</v>
      </c>
      <c r="AC1450" s="185">
        <f t="shared" si="274"/>
        <v>97285.493759999983</v>
      </c>
      <c r="AD1450" s="141">
        <v>0.16300000000000001</v>
      </c>
      <c r="AE1450" s="186">
        <f t="shared" si="275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276"/>
        <v>45803245.025628328</v>
      </c>
      <c r="AJ1450" s="19">
        <f t="shared" si="277"/>
        <v>5664636.2584379371</v>
      </c>
      <c r="AK1450" s="20">
        <f t="shared" si="278"/>
        <v>0.12367325186825515</v>
      </c>
      <c r="AL1450" s="17"/>
      <c r="AM1450" s="17"/>
      <c r="AN1450" s="17"/>
      <c r="AO1450" s="17"/>
      <c r="AP1450" s="28" t="str">
        <f t="shared" si="279"/>
        <v>20211</v>
      </c>
      <c r="AQ1450" s="28" t="str">
        <f t="shared" si="280"/>
        <v>20211JPY</v>
      </c>
    </row>
    <row r="1451" spans="1:43" s="12" customFormat="1">
      <c r="A1451" s="13" t="s">
        <v>35</v>
      </c>
      <c r="B1451" s="179">
        <v>2021</v>
      </c>
      <c r="C1451" s="179">
        <v>1</v>
      </c>
      <c r="D1451" s="39" t="str">
        <f t="shared" si="282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272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273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271"/>
        <v>1.13</v>
      </c>
      <c r="Z1451" s="18">
        <f t="shared" si="283"/>
        <v>900000</v>
      </c>
      <c r="AA1451" s="13">
        <v>1.2</v>
      </c>
      <c r="AB1451" s="21">
        <f t="shared" si="281"/>
        <v>955752.21238938055</v>
      </c>
      <c r="AC1451" s="185">
        <f t="shared" si="274"/>
        <v>127497.34513274336</v>
      </c>
      <c r="AD1451" s="141">
        <v>0.13339999999999999</v>
      </c>
      <c r="AE1451" s="186">
        <f t="shared" si="275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276"/>
        <v>57778307.282035396</v>
      </c>
      <c r="AJ1451" s="19">
        <f t="shared" si="277"/>
        <v>7259860.7225420559</v>
      </c>
      <c r="AK1451" s="20">
        <f t="shared" si="278"/>
        <v>0.12565028406083667</v>
      </c>
      <c r="AL1451" s="17"/>
      <c r="AM1451" s="17"/>
      <c r="AN1451" s="17"/>
      <c r="AO1451" s="17"/>
      <c r="AP1451" s="28" t="str">
        <f t="shared" si="279"/>
        <v>20213</v>
      </c>
      <c r="AQ1451" s="28" t="str">
        <f t="shared" si="280"/>
        <v>20213RMB</v>
      </c>
    </row>
    <row r="1452" spans="1:43" s="12" customFormat="1">
      <c r="A1452" s="13" t="s">
        <v>35</v>
      </c>
      <c r="B1452" s="179">
        <v>2021</v>
      </c>
      <c r="C1452" s="179">
        <v>1</v>
      </c>
      <c r="D1452" s="39" t="str">
        <f t="shared" si="282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272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273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271"/>
        <v>1.13</v>
      </c>
      <c r="Z1452" s="18">
        <f t="shared" si="283"/>
        <v>900000</v>
      </c>
      <c r="AA1452" s="13">
        <v>1.2</v>
      </c>
      <c r="AB1452" s="21">
        <f t="shared" si="281"/>
        <v>955752.21238938055</v>
      </c>
      <c r="AC1452" s="185">
        <f t="shared" si="274"/>
        <v>127497.34513274336</v>
      </c>
      <c r="AD1452" s="141">
        <v>0.13339999999999999</v>
      </c>
      <c r="AE1452" s="186">
        <f t="shared" si="275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276"/>
        <v>57778307.282035396</v>
      </c>
      <c r="AJ1452" s="19">
        <f t="shared" si="277"/>
        <v>7259860.7225420559</v>
      </c>
      <c r="AK1452" s="20">
        <f t="shared" si="278"/>
        <v>0.12565028406083667</v>
      </c>
      <c r="AL1452" s="17"/>
      <c r="AM1452" s="17"/>
      <c r="AN1452" s="17"/>
      <c r="AO1452" s="17"/>
      <c r="AP1452" s="28" t="str">
        <f t="shared" si="279"/>
        <v>20213</v>
      </c>
      <c r="AQ1452" s="28" t="str">
        <f t="shared" si="280"/>
        <v>20213RMB</v>
      </c>
    </row>
    <row r="1453" spans="1:43" s="12" customFormat="1">
      <c r="A1453" s="13" t="s">
        <v>35</v>
      </c>
      <c r="B1453" s="179">
        <v>2021</v>
      </c>
      <c r="C1453" s="179">
        <v>1</v>
      </c>
      <c r="D1453" s="39" t="str">
        <f t="shared" si="282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272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273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271"/>
        <v>1.13</v>
      </c>
      <c r="Z1453" s="18">
        <f t="shared" si="283"/>
        <v>705000</v>
      </c>
      <c r="AA1453" s="13">
        <v>1.2</v>
      </c>
      <c r="AB1453" s="21">
        <f t="shared" si="281"/>
        <v>748672.5663716814</v>
      </c>
      <c r="AC1453" s="185">
        <f t="shared" si="274"/>
        <v>99872.920353982292</v>
      </c>
      <c r="AD1453" s="141">
        <v>0.13339999999999999</v>
      </c>
      <c r="AE1453" s="186">
        <f t="shared" si="275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276"/>
        <v>57778307.282035396</v>
      </c>
      <c r="AJ1453" s="19">
        <f t="shared" si="277"/>
        <v>7259860.7225420559</v>
      </c>
      <c r="AK1453" s="20">
        <f t="shared" si="278"/>
        <v>0.12565028406083667</v>
      </c>
      <c r="AL1453" s="17"/>
      <c r="AM1453" s="17"/>
      <c r="AN1453" s="17"/>
      <c r="AO1453" s="17"/>
      <c r="AP1453" s="28" t="str">
        <f t="shared" si="279"/>
        <v>20213</v>
      </c>
      <c r="AQ1453" s="28" t="str">
        <f t="shared" si="280"/>
        <v>20213RMB</v>
      </c>
    </row>
    <row r="1454" spans="1:43" s="12" customFormat="1">
      <c r="A1454" s="13" t="s">
        <v>35</v>
      </c>
      <c r="B1454" s="179">
        <v>2021</v>
      </c>
      <c r="C1454" s="179">
        <v>1</v>
      </c>
      <c r="D1454" s="39" t="str">
        <f t="shared" si="282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272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273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271"/>
        <v>1.13</v>
      </c>
      <c r="Z1454" s="18">
        <f t="shared" si="283"/>
        <v>705000</v>
      </c>
      <c r="AA1454" s="13">
        <v>1.2</v>
      </c>
      <c r="AB1454" s="21">
        <f t="shared" si="281"/>
        <v>748672.5663716814</v>
      </c>
      <c r="AC1454" s="185">
        <f t="shared" si="274"/>
        <v>99872.920353982292</v>
      </c>
      <c r="AD1454" s="141">
        <v>0.13339999999999999</v>
      </c>
      <c r="AE1454" s="186">
        <f t="shared" si="275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276"/>
        <v>57778307.282035396</v>
      </c>
      <c r="AJ1454" s="19">
        <f t="shared" si="277"/>
        <v>7259860.7225420559</v>
      </c>
      <c r="AK1454" s="20">
        <f t="shared" si="278"/>
        <v>0.12565028406083667</v>
      </c>
      <c r="AL1454" s="17"/>
      <c r="AM1454" s="17"/>
      <c r="AN1454" s="17"/>
      <c r="AO1454" s="17"/>
      <c r="AP1454" s="28" t="str">
        <f t="shared" si="279"/>
        <v>20213</v>
      </c>
      <c r="AQ1454" s="28" t="str">
        <f t="shared" si="280"/>
        <v>20213RMB</v>
      </c>
    </row>
    <row r="1455" spans="1:43" s="12" customFormat="1">
      <c r="A1455" s="13" t="s">
        <v>35</v>
      </c>
      <c r="B1455" s="179">
        <v>2021</v>
      </c>
      <c r="C1455" s="179">
        <v>1</v>
      </c>
      <c r="D1455" s="39" t="str">
        <f t="shared" si="282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272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273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284">IF(W1455="RMB","1.13", "1")</f>
        <v>1.13</v>
      </c>
      <c r="Z1455" s="18">
        <f t="shared" si="283"/>
        <v>657000</v>
      </c>
      <c r="AA1455" s="13">
        <v>1.2</v>
      </c>
      <c r="AB1455" s="21">
        <f t="shared" si="281"/>
        <v>697699.11504424782</v>
      </c>
      <c r="AC1455" s="185">
        <f t="shared" si="274"/>
        <v>90491.575221238949</v>
      </c>
      <c r="AD1455" s="141">
        <v>0.12970000000000001</v>
      </c>
      <c r="AE1455" s="186">
        <f t="shared" si="275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276"/>
        <v>57778307.282035396</v>
      </c>
      <c r="AJ1455" s="19">
        <f t="shared" si="277"/>
        <v>7259860.7225420559</v>
      </c>
      <c r="AK1455" s="20">
        <f t="shared" si="278"/>
        <v>0.12565028406083667</v>
      </c>
      <c r="AL1455" s="17"/>
      <c r="AM1455" s="17"/>
      <c r="AN1455" s="17"/>
      <c r="AO1455" s="17"/>
      <c r="AP1455" s="28" t="str">
        <f t="shared" si="279"/>
        <v>20213</v>
      </c>
      <c r="AQ1455" s="28" t="str">
        <f t="shared" si="280"/>
        <v>20213RMB</v>
      </c>
    </row>
    <row r="1456" spans="1:43" s="12" customFormat="1">
      <c r="A1456" s="13" t="s">
        <v>35</v>
      </c>
      <c r="B1456" s="179">
        <v>2021</v>
      </c>
      <c r="C1456" s="179">
        <v>1</v>
      </c>
      <c r="D1456" s="39" t="str">
        <f t="shared" si="282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272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273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284"/>
        <v>1.13</v>
      </c>
      <c r="Z1456" s="18">
        <f t="shared" si="283"/>
        <v>480000</v>
      </c>
      <c r="AA1456" s="13">
        <v>1.2</v>
      </c>
      <c r="AB1456" s="21">
        <f t="shared" si="281"/>
        <v>509734.51327433629</v>
      </c>
      <c r="AC1456" s="185">
        <f t="shared" si="274"/>
        <v>47405.309734513277</v>
      </c>
      <c r="AD1456" s="141">
        <v>9.2999999999999999E-2</v>
      </c>
      <c r="AE1456" s="186">
        <f t="shared" si="275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276"/>
        <v>57778307.282035396</v>
      </c>
      <c r="AJ1456" s="19">
        <f t="shared" si="277"/>
        <v>7259860.7225420559</v>
      </c>
      <c r="AK1456" s="20">
        <f t="shared" si="278"/>
        <v>0.12565028406083667</v>
      </c>
      <c r="AL1456" s="17"/>
      <c r="AM1456" s="17"/>
      <c r="AN1456" s="17"/>
      <c r="AO1456" s="17"/>
      <c r="AP1456" s="28" t="str">
        <f t="shared" si="279"/>
        <v>20213</v>
      </c>
      <c r="AQ1456" s="28" t="str">
        <f t="shared" si="280"/>
        <v>20213RMB</v>
      </c>
    </row>
    <row r="1457" spans="1:43" s="12" customFormat="1">
      <c r="A1457" s="13" t="s">
        <v>35</v>
      </c>
      <c r="B1457" s="179">
        <v>2021</v>
      </c>
      <c r="C1457" s="179">
        <v>1</v>
      </c>
      <c r="D1457" s="39" t="str">
        <f t="shared" si="282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272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273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284"/>
        <v>1.13</v>
      </c>
      <c r="Z1457" s="18">
        <f t="shared" si="283"/>
        <v>480000</v>
      </c>
      <c r="AA1457" s="13">
        <v>1.2</v>
      </c>
      <c r="AB1457" s="21">
        <f t="shared" si="281"/>
        <v>509734.51327433629</v>
      </c>
      <c r="AC1457" s="185">
        <f t="shared" si="274"/>
        <v>47405.309734513277</v>
      </c>
      <c r="AD1457" s="141">
        <v>9.2999999999999999E-2</v>
      </c>
      <c r="AE1457" s="186">
        <f t="shared" si="275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276"/>
        <v>57778307.282035396</v>
      </c>
      <c r="AJ1457" s="19">
        <f t="shared" si="277"/>
        <v>7259860.7225420559</v>
      </c>
      <c r="AK1457" s="20">
        <f t="shared" si="278"/>
        <v>0.12565028406083667</v>
      </c>
      <c r="AL1457" s="17"/>
      <c r="AM1457" s="17"/>
      <c r="AN1457" s="17"/>
      <c r="AO1457" s="17"/>
      <c r="AP1457" s="28" t="str">
        <f t="shared" si="279"/>
        <v>20213</v>
      </c>
      <c r="AQ1457" s="28" t="str">
        <f t="shared" si="280"/>
        <v>20213RMB</v>
      </c>
    </row>
    <row r="1458" spans="1:43" s="12" customFormat="1">
      <c r="A1458" s="13" t="s">
        <v>35</v>
      </c>
      <c r="B1458" s="179">
        <v>2021</v>
      </c>
      <c r="C1458" s="179">
        <v>1</v>
      </c>
      <c r="D1458" s="39" t="str">
        <f t="shared" si="282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272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273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284"/>
        <v>1</v>
      </c>
      <c r="Z1458" s="18">
        <f t="shared" si="283"/>
        <v>6800000</v>
      </c>
      <c r="AA1458" s="13">
        <v>7.5700000000000003E-2</v>
      </c>
      <c r="AB1458" s="21">
        <f t="shared" si="281"/>
        <v>514760</v>
      </c>
      <c r="AC1458" s="185">
        <f t="shared" si="274"/>
        <v>76905.144</v>
      </c>
      <c r="AD1458" s="141">
        <v>0.14940000000000001</v>
      </c>
      <c r="AE1458" s="186">
        <f t="shared" si="275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276"/>
        <v>31097187.029487614</v>
      </c>
      <c r="AJ1458" s="19">
        <f t="shared" si="277"/>
        <v>3892353.6644401974</v>
      </c>
      <c r="AK1458" s="20">
        <f t="shared" si="278"/>
        <v>0.12516738767237404</v>
      </c>
      <c r="AL1458" s="17"/>
      <c r="AM1458" s="17"/>
      <c r="AN1458" s="17"/>
      <c r="AO1458" s="17"/>
      <c r="AP1458" s="28" t="str">
        <f t="shared" si="279"/>
        <v>20212</v>
      </c>
      <c r="AQ1458" s="28" t="str">
        <f t="shared" si="280"/>
        <v>20212JPY</v>
      </c>
    </row>
    <row r="1459" spans="1:43" s="12" customFormat="1">
      <c r="A1459" s="13" t="s">
        <v>35</v>
      </c>
      <c r="B1459" s="179">
        <v>2021</v>
      </c>
      <c r="C1459" s="179">
        <v>1</v>
      </c>
      <c r="D1459" s="39" t="str">
        <f t="shared" si="282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272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273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284"/>
        <v>1</v>
      </c>
      <c r="Z1459" s="18">
        <f t="shared" si="283"/>
        <v>7100000</v>
      </c>
      <c r="AA1459" s="13">
        <v>7.5700000000000003E-2</v>
      </c>
      <c r="AB1459" s="21">
        <f t="shared" si="281"/>
        <v>537470</v>
      </c>
      <c r="AC1459" s="185">
        <f t="shared" si="274"/>
        <v>94218.491000000009</v>
      </c>
      <c r="AD1459" s="141">
        <v>0.17530000000000001</v>
      </c>
      <c r="AE1459" s="186">
        <f t="shared" si="275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276"/>
        <v>31097187.029487614</v>
      </c>
      <c r="AJ1459" s="19">
        <f t="shared" si="277"/>
        <v>3892353.6644401974</v>
      </c>
      <c r="AK1459" s="20">
        <f t="shared" si="278"/>
        <v>0.12516738767237404</v>
      </c>
      <c r="AL1459" s="17"/>
      <c r="AM1459" s="17"/>
      <c r="AN1459" s="17"/>
      <c r="AO1459" s="17"/>
      <c r="AP1459" s="28" t="str">
        <f t="shared" si="279"/>
        <v>20212</v>
      </c>
      <c r="AQ1459" s="28" t="str">
        <f t="shared" si="280"/>
        <v>20212JPY</v>
      </c>
    </row>
    <row r="1460" spans="1:43" s="12" customFormat="1">
      <c r="A1460" s="13" t="s">
        <v>35</v>
      </c>
      <c r="B1460" s="179">
        <v>2021</v>
      </c>
      <c r="C1460" s="179">
        <v>1</v>
      </c>
      <c r="D1460" s="39" t="str">
        <f t="shared" si="282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272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273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284"/>
        <v>1</v>
      </c>
      <c r="Z1460" s="18">
        <f t="shared" si="283"/>
        <v>6920000</v>
      </c>
      <c r="AA1460" s="13">
        <v>7.5700000000000003E-2</v>
      </c>
      <c r="AB1460" s="21">
        <f t="shared" si="281"/>
        <v>523844</v>
      </c>
      <c r="AC1460" s="185">
        <f t="shared" si="274"/>
        <v>84338.884000000005</v>
      </c>
      <c r="AD1460" s="141">
        <v>0.161</v>
      </c>
      <c r="AE1460" s="186">
        <f t="shared" si="275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276"/>
        <v>31097187.029487614</v>
      </c>
      <c r="AJ1460" s="19">
        <f t="shared" si="277"/>
        <v>3892353.6644401974</v>
      </c>
      <c r="AK1460" s="20">
        <f t="shared" si="278"/>
        <v>0.12516738767237404</v>
      </c>
      <c r="AL1460" s="17"/>
      <c r="AM1460" s="17"/>
      <c r="AN1460" s="17"/>
      <c r="AO1460" s="17"/>
      <c r="AP1460" s="28" t="str">
        <f t="shared" si="279"/>
        <v>20212</v>
      </c>
      <c r="AQ1460" s="28" t="str">
        <f t="shared" si="280"/>
        <v>20212JPY</v>
      </c>
    </row>
    <row r="1461" spans="1:43" s="12" customFormat="1">
      <c r="A1461" s="13" t="s">
        <v>35</v>
      </c>
      <c r="B1461" s="179">
        <v>2021</v>
      </c>
      <c r="C1461" s="179">
        <v>1</v>
      </c>
      <c r="D1461" s="39" t="str">
        <f t="shared" si="282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272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273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284"/>
        <v>1</v>
      </c>
      <c r="Z1461" s="18">
        <f t="shared" si="283"/>
        <v>12640000</v>
      </c>
      <c r="AA1461" s="13">
        <v>7.5700000000000003E-2</v>
      </c>
      <c r="AB1461" s="21">
        <f t="shared" si="281"/>
        <v>956848</v>
      </c>
      <c r="AC1461" s="185">
        <f t="shared" si="274"/>
        <v>109846.1504</v>
      </c>
      <c r="AD1461" s="141">
        <v>0.1148</v>
      </c>
      <c r="AE1461" s="186">
        <f t="shared" si="275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276"/>
        <v>31097187.029487614</v>
      </c>
      <c r="AJ1461" s="19">
        <f t="shared" si="277"/>
        <v>3892353.6644401974</v>
      </c>
      <c r="AK1461" s="20">
        <f t="shared" si="278"/>
        <v>0.12516738767237404</v>
      </c>
      <c r="AL1461" s="17"/>
      <c r="AM1461" s="17"/>
      <c r="AN1461" s="17"/>
      <c r="AO1461" s="17"/>
      <c r="AP1461" s="28" t="str">
        <f t="shared" si="279"/>
        <v>20212</v>
      </c>
      <c r="AQ1461" s="28" t="str">
        <f t="shared" si="280"/>
        <v>20212JPY</v>
      </c>
    </row>
    <row r="1462" spans="1:43" s="12" customFormat="1">
      <c r="A1462" s="13" t="s">
        <v>35</v>
      </c>
      <c r="B1462" s="179">
        <v>2021</v>
      </c>
      <c r="C1462" s="179">
        <v>1</v>
      </c>
      <c r="D1462" s="39" t="str">
        <f t="shared" si="282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272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273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284"/>
        <v>1</v>
      </c>
      <c r="Z1462" s="18">
        <f t="shared" si="283"/>
        <v>13700000</v>
      </c>
      <c r="AA1462" s="13">
        <v>7.4499999999999997E-2</v>
      </c>
      <c r="AB1462" s="21">
        <f t="shared" si="281"/>
        <v>1020650</v>
      </c>
      <c r="AC1462" s="185">
        <f t="shared" si="274"/>
        <v>138093.94500000001</v>
      </c>
      <c r="AD1462" s="141">
        <v>0.1353</v>
      </c>
      <c r="AE1462" s="186">
        <f t="shared" si="275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276"/>
        <v>57778307.282035396</v>
      </c>
      <c r="AJ1462" s="19">
        <f t="shared" si="277"/>
        <v>7259860.7225420559</v>
      </c>
      <c r="AK1462" s="20">
        <f t="shared" si="278"/>
        <v>0.12565028406083667</v>
      </c>
      <c r="AL1462" s="17"/>
      <c r="AM1462" s="17"/>
      <c r="AN1462" s="17"/>
      <c r="AO1462" s="17" t="s">
        <v>1570</v>
      </c>
      <c r="AP1462" s="28" t="str">
        <f t="shared" si="279"/>
        <v>20213</v>
      </c>
      <c r="AQ1462" s="28" t="str">
        <f t="shared" si="280"/>
        <v>20213JPY</v>
      </c>
    </row>
    <row r="1463" spans="1:43" s="12" customFormat="1">
      <c r="A1463" s="13" t="s">
        <v>35</v>
      </c>
      <c r="B1463" s="179">
        <v>2021</v>
      </c>
      <c r="C1463" s="179">
        <v>1</v>
      </c>
      <c r="D1463" s="39" t="str">
        <f t="shared" si="282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272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273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284"/>
        <v>1</v>
      </c>
      <c r="Z1463" s="18">
        <f t="shared" si="283"/>
        <v>13700000</v>
      </c>
      <c r="AA1463" s="13">
        <v>7.4499999999999997E-2</v>
      </c>
      <c r="AB1463" s="21">
        <f t="shared" si="281"/>
        <v>1020650</v>
      </c>
      <c r="AC1463" s="185">
        <f t="shared" si="274"/>
        <v>138093.94500000001</v>
      </c>
      <c r="AD1463" s="141">
        <v>0.1353</v>
      </c>
      <c r="AE1463" s="186">
        <f t="shared" si="275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276"/>
        <v>57778307.282035396</v>
      </c>
      <c r="AJ1463" s="19">
        <f t="shared" si="277"/>
        <v>7259860.7225420559</v>
      </c>
      <c r="AK1463" s="20">
        <f t="shared" si="278"/>
        <v>0.12565028406083667</v>
      </c>
      <c r="AL1463" s="17"/>
      <c r="AM1463" s="17"/>
      <c r="AN1463" s="17"/>
      <c r="AO1463" s="17" t="s">
        <v>1570</v>
      </c>
      <c r="AP1463" s="28" t="str">
        <f t="shared" si="279"/>
        <v>20213</v>
      </c>
      <c r="AQ1463" s="28" t="str">
        <f t="shared" si="280"/>
        <v>20213JPY</v>
      </c>
    </row>
    <row r="1464" spans="1:43" s="12" customFormat="1">
      <c r="A1464" s="13" t="s">
        <v>35</v>
      </c>
      <c r="B1464" s="179">
        <v>2021</v>
      </c>
      <c r="C1464" s="179">
        <v>1</v>
      </c>
      <c r="D1464" s="39" t="str">
        <f t="shared" si="282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272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273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284"/>
        <v>1.13</v>
      </c>
      <c r="Z1464" s="18">
        <f t="shared" si="283"/>
        <v>540000</v>
      </c>
      <c r="AA1464" s="13">
        <v>1.2</v>
      </c>
      <c r="AB1464" s="21">
        <f t="shared" si="281"/>
        <v>573451.32743362838</v>
      </c>
      <c r="AC1464" s="185">
        <f t="shared" si="274"/>
        <v>67151.150442477883</v>
      </c>
      <c r="AD1464" s="141">
        <v>0.1171</v>
      </c>
      <c r="AE1464" s="186">
        <f t="shared" si="275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276"/>
        <v>57778307.282035396</v>
      </c>
      <c r="AJ1464" s="19">
        <f t="shared" si="277"/>
        <v>7259860.7225420559</v>
      </c>
      <c r="AK1464" s="20">
        <f t="shared" si="278"/>
        <v>0.12565028406083667</v>
      </c>
      <c r="AL1464" s="17"/>
      <c r="AM1464" s="17"/>
      <c r="AN1464" s="17"/>
      <c r="AO1464" s="17"/>
      <c r="AP1464" s="28" t="str">
        <f t="shared" si="279"/>
        <v>20213</v>
      </c>
      <c r="AQ1464" s="28" t="str">
        <f t="shared" si="280"/>
        <v>20213RMB</v>
      </c>
    </row>
    <row r="1465" spans="1:43" s="12" customFormat="1">
      <c r="A1465" s="13" t="s">
        <v>35</v>
      </c>
      <c r="B1465" s="179">
        <v>2021</v>
      </c>
      <c r="C1465" s="179">
        <v>1</v>
      </c>
      <c r="D1465" s="39" t="str">
        <f t="shared" si="282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272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273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284"/>
        <v>1.13</v>
      </c>
      <c r="Z1465" s="18">
        <f t="shared" si="283"/>
        <v>540000</v>
      </c>
      <c r="AA1465" s="13">
        <v>1.2</v>
      </c>
      <c r="AB1465" s="21">
        <f t="shared" si="281"/>
        <v>573451.32743362838</v>
      </c>
      <c r="AC1465" s="185">
        <f t="shared" si="274"/>
        <v>67151.150442477883</v>
      </c>
      <c r="AD1465" s="141">
        <v>0.1171</v>
      </c>
      <c r="AE1465" s="186">
        <f t="shared" si="275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276"/>
        <v>57778307.282035396</v>
      </c>
      <c r="AJ1465" s="19">
        <f t="shared" si="277"/>
        <v>7259860.7225420559</v>
      </c>
      <c r="AK1465" s="20">
        <f t="shared" si="278"/>
        <v>0.12565028406083667</v>
      </c>
      <c r="AL1465" s="17"/>
      <c r="AM1465" s="17"/>
      <c r="AN1465" s="17"/>
      <c r="AO1465" s="17"/>
      <c r="AP1465" s="28" t="str">
        <f t="shared" si="279"/>
        <v>20213</v>
      </c>
      <c r="AQ1465" s="28" t="str">
        <f t="shared" si="280"/>
        <v>20213RMB</v>
      </c>
    </row>
    <row r="1466" spans="1:43" s="12" customFormat="1">
      <c r="A1466" s="13" t="s">
        <v>35</v>
      </c>
      <c r="B1466" s="179">
        <v>2021</v>
      </c>
      <c r="C1466" s="179">
        <v>2</v>
      </c>
      <c r="D1466" s="39" t="str">
        <f t="shared" si="282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272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273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284"/>
        <v>1</v>
      </c>
      <c r="Z1466" s="18">
        <f t="shared" si="283"/>
        <v>14000000</v>
      </c>
      <c r="AA1466" s="13">
        <v>7.4499999999999997E-2</v>
      </c>
      <c r="AB1466" s="21">
        <f t="shared" si="281"/>
        <v>1043000</v>
      </c>
      <c r="AC1466" s="185">
        <f t="shared" si="274"/>
        <v>156554.30000000002</v>
      </c>
      <c r="AD1466" s="141">
        <v>0.15010000000000001</v>
      </c>
      <c r="AE1466" s="186">
        <f t="shared" si="275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276"/>
        <v>57778307.282035396</v>
      </c>
      <c r="AJ1466" s="19">
        <f t="shared" si="277"/>
        <v>7259860.7225420559</v>
      </c>
      <c r="AK1466" s="20">
        <f t="shared" si="278"/>
        <v>0.12565028406083667</v>
      </c>
      <c r="AL1466" s="17"/>
      <c r="AM1466" s="17"/>
      <c r="AN1466" s="17"/>
      <c r="AO1466" s="17"/>
      <c r="AP1466" s="28" t="str">
        <f t="shared" si="279"/>
        <v>20213</v>
      </c>
      <c r="AQ1466" s="28" t="str">
        <f t="shared" si="280"/>
        <v>20213JPY</v>
      </c>
    </row>
    <row r="1467" spans="1:43" s="12" customFormat="1">
      <c r="A1467" s="13" t="s">
        <v>35</v>
      </c>
      <c r="B1467" s="179">
        <v>2021</v>
      </c>
      <c r="C1467" s="179">
        <v>2</v>
      </c>
      <c r="D1467" s="39" t="str">
        <f t="shared" si="282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272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273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284"/>
        <v>1</v>
      </c>
      <c r="Z1467" s="18">
        <f t="shared" si="283"/>
        <v>10000000</v>
      </c>
      <c r="AA1467" s="13">
        <v>7.4499999999999997E-2</v>
      </c>
      <c r="AB1467" s="21">
        <f t="shared" si="281"/>
        <v>745000</v>
      </c>
      <c r="AC1467" s="185">
        <f t="shared" si="274"/>
        <v>111824.50000000001</v>
      </c>
      <c r="AD1467" s="141">
        <v>0.15010000000000001</v>
      </c>
      <c r="AE1467" s="186">
        <f t="shared" si="275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276"/>
        <v>57778307.282035396</v>
      </c>
      <c r="AJ1467" s="19">
        <f t="shared" si="277"/>
        <v>7259860.7225420559</v>
      </c>
      <c r="AK1467" s="20">
        <f t="shared" si="278"/>
        <v>0.12565028406083667</v>
      </c>
      <c r="AL1467" s="17"/>
      <c r="AM1467" s="17"/>
      <c r="AN1467" s="17"/>
      <c r="AO1467" s="17"/>
      <c r="AP1467" s="28" t="str">
        <f t="shared" si="279"/>
        <v>20213</v>
      </c>
      <c r="AQ1467" s="28" t="str">
        <f t="shared" si="280"/>
        <v>20213JPY</v>
      </c>
    </row>
    <row r="1468" spans="1:43" s="12" customFormat="1">
      <c r="A1468" s="13" t="s">
        <v>35</v>
      </c>
      <c r="B1468" s="179">
        <v>2021</v>
      </c>
      <c r="C1468" s="179">
        <v>2</v>
      </c>
      <c r="D1468" s="39" t="str">
        <f t="shared" si="282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272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273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284"/>
        <v>1.13</v>
      </c>
      <c r="Z1468" s="18">
        <f t="shared" si="283"/>
        <v>977164</v>
      </c>
      <c r="AA1468" s="13">
        <v>1.2</v>
      </c>
      <c r="AB1468" s="21">
        <f t="shared" si="281"/>
        <v>1037696.2831858408</v>
      </c>
      <c r="AC1468" s="185">
        <f t="shared" si="274"/>
        <v>133862.82053097346</v>
      </c>
      <c r="AD1468" s="141">
        <v>0.129</v>
      </c>
      <c r="AE1468" s="186">
        <f t="shared" si="275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276"/>
        <v>57778307.282035396</v>
      </c>
      <c r="AJ1468" s="19">
        <f t="shared" si="277"/>
        <v>7259860.7225420559</v>
      </c>
      <c r="AK1468" s="20">
        <f t="shared" si="278"/>
        <v>0.12565028406083667</v>
      </c>
      <c r="AL1468" s="17"/>
      <c r="AM1468" s="17"/>
      <c r="AN1468" s="17"/>
      <c r="AO1468" s="17"/>
      <c r="AP1468" s="28" t="str">
        <f t="shared" si="279"/>
        <v>20213</v>
      </c>
      <c r="AQ1468" s="28" t="str">
        <f t="shared" si="280"/>
        <v>20213RMB</v>
      </c>
    </row>
    <row r="1469" spans="1:43" s="12" customFormat="1">
      <c r="A1469" s="13" t="s">
        <v>35</v>
      </c>
      <c r="B1469" s="179">
        <v>2021</v>
      </c>
      <c r="C1469" s="179">
        <v>2</v>
      </c>
      <c r="D1469" s="39" t="str">
        <f t="shared" si="282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272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273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284"/>
        <v>1.13</v>
      </c>
      <c r="Z1469" s="18">
        <f t="shared" si="283"/>
        <v>505000</v>
      </c>
      <c r="AA1469" s="13">
        <v>1.2</v>
      </c>
      <c r="AB1469" s="21">
        <f t="shared" si="281"/>
        <v>536283.18584070797</v>
      </c>
      <c r="AC1469" s="185">
        <f t="shared" si="274"/>
        <v>77868.318584070788</v>
      </c>
      <c r="AD1469" s="141">
        <v>0.1452</v>
      </c>
      <c r="AE1469" s="186">
        <f t="shared" si="275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276"/>
        <v>31097187.029487614</v>
      </c>
      <c r="AJ1469" s="19">
        <f t="shared" si="277"/>
        <v>3892353.6644401974</v>
      </c>
      <c r="AK1469" s="20">
        <f t="shared" si="278"/>
        <v>0.12516738767237404</v>
      </c>
      <c r="AL1469" s="17"/>
      <c r="AM1469" s="17"/>
      <c r="AN1469" s="17"/>
      <c r="AO1469" s="17"/>
      <c r="AP1469" s="28" t="str">
        <f t="shared" si="279"/>
        <v>20212</v>
      </c>
      <c r="AQ1469" s="28" t="str">
        <f t="shared" si="280"/>
        <v>20212RMB</v>
      </c>
    </row>
    <row r="1470" spans="1:43" s="12" customFormat="1">
      <c r="A1470" s="13" t="s">
        <v>35</v>
      </c>
      <c r="B1470" s="179">
        <v>2021</v>
      </c>
      <c r="C1470" s="179">
        <v>1</v>
      </c>
      <c r="D1470" s="39" t="str">
        <f t="shared" si="282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272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273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284"/>
        <v>1</v>
      </c>
      <c r="Z1470" s="18">
        <f t="shared" si="283"/>
        <v>11570000</v>
      </c>
      <c r="AA1470" s="13">
        <v>7.4499999999999997E-2</v>
      </c>
      <c r="AB1470" s="21">
        <f t="shared" si="281"/>
        <v>861965</v>
      </c>
      <c r="AC1470" s="185">
        <f t="shared" si="274"/>
        <v>110762.5025</v>
      </c>
      <c r="AD1470" s="141">
        <v>0.1285</v>
      </c>
      <c r="AE1470" s="186">
        <f t="shared" si="275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276"/>
        <v>57778307.282035396</v>
      </c>
      <c r="AJ1470" s="19">
        <f t="shared" si="277"/>
        <v>7259860.7225420559</v>
      </c>
      <c r="AK1470" s="20">
        <f t="shared" si="278"/>
        <v>0.12565028406083667</v>
      </c>
      <c r="AL1470" s="17"/>
      <c r="AM1470" s="17"/>
      <c r="AN1470" s="17"/>
      <c r="AO1470" s="17"/>
      <c r="AP1470" s="28" t="str">
        <f t="shared" si="279"/>
        <v>20213</v>
      </c>
      <c r="AQ1470" s="28" t="str">
        <f t="shared" si="280"/>
        <v>20213JPY</v>
      </c>
    </row>
    <row r="1471" spans="1:43" s="12" customFormat="1">
      <c r="A1471" s="13" t="s">
        <v>35</v>
      </c>
      <c r="B1471" s="179">
        <v>2021</v>
      </c>
      <c r="C1471" s="179">
        <v>1</v>
      </c>
      <c r="D1471" s="39" t="str">
        <f t="shared" si="282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272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273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284"/>
        <v>1</v>
      </c>
      <c r="Z1471" s="18">
        <f t="shared" si="283"/>
        <v>11570000</v>
      </c>
      <c r="AA1471" s="13">
        <v>7.4499999999999997E-2</v>
      </c>
      <c r="AB1471" s="21">
        <f t="shared" si="281"/>
        <v>861965</v>
      </c>
      <c r="AC1471" s="185">
        <f t="shared" si="274"/>
        <v>110762.5025</v>
      </c>
      <c r="AD1471" s="141">
        <v>0.1285</v>
      </c>
      <c r="AE1471" s="186">
        <f t="shared" si="275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276"/>
        <v>57778307.282035396</v>
      </c>
      <c r="AJ1471" s="19">
        <f t="shared" si="277"/>
        <v>7259860.7225420559</v>
      </c>
      <c r="AK1471" s="20">
        <f t="shared" si="278"/>
        <v>0.12565028406083667</v>
      </c>
      <c r="AL1471" s="17"/>
      <c r="AM1471" s="17"/>
      <c r="AN1471" s="17"/>
      <c r="AO1471" s="17"/>
      <c r="AP1471" s="28" t="str">
        <f t="shared" si="279"/>
        <v>20213</v>
      </c>
      <c r="AQ1471" s="28" t="str">
        <f t="shared" si="280"/>
        <v>20213JPY</v>
      </c>
    </row>
    <row r="1472" spans="1:43" s="12" customFormat="1">
      <c r="A1472" s="13" t="s">
        <v>35</v>
      </c>
      <c r="B1472" s="179">
        <v>2021</v>
      </c>
      <c r="C1472" s="179">
        <v>1</v>
      </c>
      <c r="D1472" s="39" t="str">
        <f t="shared" si="282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272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273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284"/>
        <v>1</v>
      </c>
      <c r="Z1472" s="18">
        <f t="shared" si="283"/>
        <v>11570000</v>
      </c>
      <c r="AA1472" s="13">
        <v>7.5700000000000003E-2</v>
      </c>
      <c r="AB1472" s="21">
        <f t="shared" si="281"/>
        <v>875849</v>
      </c>
      <c r="AC1472" s="185">
        <f t="shared" si="274"/>
        <v>112546.5965</v>
      </c>
      <c r="AD1472" s="141">
        <v>0.1285</v>
      </c>
      <c r="AE1472" s="186">
        <f t="shared" si="275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276"/>
        <v>31097187.029487614</v>
      </c>
      <c r="AJ1472" s="19">
        <f t="shared" si="277"/>
        <v>3892353.6644401974</v>
      </c>
      <c r="AK1472" s="20">
        <f t="shared" si="278"/>
        <v>0.12516738767237404</v>
      </c>
      <c r="AL1472" s="17"/>
      <c r="AM1472" s="17"/>
      <c r="AN1472" s="17"/>
      <c r="AO1472" s="17"/>
      <c r="AP1472" s="28" t="str">
        <f t="shared" si="279"/>
        <v>20212</v>
      </c>
      <c r="AQ1472" s="28" t="str">
        <f t="shared" si="280"/>
        <v>20212JPY</v>
      </c>
    </row>
    <row r="1473" spans="1:43" s="12" customFormat="1">
      <c r="A1473" s="13" t="s">
        <v>35</v>
      </c>
      <c r="B1473" s="179">
        <v>2021</v>
      </c>
      <c r="C1473" s="179">
        <v>1</v>
      </c>
      <c r="D1473" s="39" t="str">
        <f t="shared" si="282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272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273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284"/>
        <v>1</v>
      </c>
      <c r="Z1473" s="18">
        <f t="shared" si="283"/>
        <v>8150000</v>
      </c>
      <c r="AA1473" s="13">
        <v>7.5700000000000003E-2</v>
      </c>
      <c r="AB1473" s="21">
        <f t="shared" si="281"/>
        <v>616955</v>
      </c>
      <c r="AC1473" s="185">
        <f t="shared" si="274"/>
        <v>79278.717499999999</v>
      </c>
      <c r="AD1473" s="141">
        <v>0.1285</v>
      </c>
      <c r="AE1473" s="186">
        <f t="shared" si="275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276"/>
        <v>31097187.029487614</v>
      </c>
      <c r="AJ1473" s="19">
        <f t="shared" si="277"/>
        <v>3892353.6644401974</v>
      </c>
      <c r="AK1473" s="20">
        <f t="shared" si="278"/>
        <v>0.12516738767237404</v>
      </c>
      <c r="AL1473" s="17"/>
      <c r="AM1473" s="17"/>
      <c r="AN1473" s="17"/>
      <c r="AO1473" s="17"/>
      <c r="AP1473" s="28" t="str">
        <f t="shared" si="279"/>
        <v>20212</v>
      </c>
      <c r="AQ1473" s="28" t="str">
        <f t="shared" si="280"/>
        <v>20212JPY</v>
      </c>
    </row>
    <row r="1474" spans="1:43" s="12" customFormat="1">
      <c r="A1474" s="13" t="s">
        <v>35</v>
      </c>
      <c r="B1474" s="179">
        <v>2021</v>
      </c>
      <c r="C1474" s="179">
        <v>1</v>
      </c>
      <c r="D1474" s="39" t="str">
        <f t="shared" si="282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286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284"/>
        <v>1</v>
      </c>
      <c r="Z1474" s="18">
        <f t="shared" si="283"/>
        <v>13450000</v>
      </c>
      <c r="AA1474" s="13">
        <v>7.4499999999999997E-2</v>
      </c>
      <c r="AB1474" s="21">
        <f t="shared" si="281"/>
        <v>1002025</v>
      </c>
      <c r="AC1474" s="185">
        <f t="shared" ref="AC1474:AC1537" si="287">IF(R1474&lt;&gt;"",AB1474*AD1474,"")</f>
        <v>97096.222500000003</v>
      </c>
      <c r="AD1474" s="141">
        <v>9.69E-2</v>
      </c>
      <c r="AE1474" s="186">
        <f t="shared" ref="AE1474:AE1537" si="288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289">IF(P1474="C66 SERVICE","",SUMIFS(AB:AB,F:F,F1474,G:G,G1474,E:E,E1474))</f>
        <v>57778307.282035396</v>
      </c>
      <c r="AJ1474" s="19">
        <f t="shared" ref="AJ1474:AJ1537" si="290">IF(P1474="C66 SERVICE","",SUMIFS(AC:AC,F:F,F1474,G:G,G1474,E:E,E1474))</f>
        <v>7259860.7225420559</v>
      </c>
      <c r="AK1474" s="20">
        <f t="shared" ref="AK1474:AK1537" si="291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292">IF(F1474="","",F1474&amp;G1474)</f>
        <v>20213</v>
      </c>
      <c r="AQ1474" s="28" t="str">
        <f t="shared" ref="AQ1474:AQ1537" si="293">IF(W1474="","",F1474&amp;G1474&amp;W1474)</f>
        <v>20213JPY</v>
      </c>
    </row>
    <row r="1475" spans="1:43" s="12" customFormat="1">
      <c r="A1475" s="13" t="s">
        <v>35</v>
      </c>
      <c r="B1475" s="179">
        <v>2021</v>
      </c>
      <c r="C1475" s="179">
        <v>1</v>
      </c>
      <c r="D1475" s="39" t="str">
        <f t="shared" si="282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285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286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284"/>
        <v>1</v>
      </c>
      <c r="Z1475" s="18">
        <f t="shared" si="283"/>
        <v>13450000</v>
      </c>
      <c r="AA1475" s="13">
        <v>7.4499999999999997E-2</v>
      </c>
      <c r="AB1475" s="21">
        <f t="shared" si="281"/>
        <v>1002025</v>
      </c>
      <c r="AC1475" s="185">
        <f t="shared" si="287"/>
        <v>97096.222500000003</v>
      </c>
      <c r="AD1475" s="141">
        <v>9.69E-2</v>
      </c>
      <c r="AE1475" s="186">
        <f t="shared" si="288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289"/>
        <v>57778307.282035396</v>
      </c>
      <c r="AJ1475" s="19">
        <f t="shared" si="290"/>
        <v>7259860.7225420559</v>
      </c>
      <c r="AK1475" s="20">
        <f t="shared" si="291"/>
        <v>0.12565028406083667</v>
      </c>
      <c r="AL1475" s="17"/>
      <c r="AM1475" s="17"/>
      <c r="AN1475" s="17"/>
      <c r="AO1475" s="17"/>
      <c r="AP1475" s="28" t="str">
        <f t="shared" si="292"/>
        <v>20213</v>
      </c>
      <c r="AQ1475" s="28" t="str">
        <f t="shared" si="293"/>
        <v>20213JPY</v>
      </c>
    </row>
    <row r="1476" spans="1:43" s="12" customFormat="1">
      <c r="A1476" s="13" t="s">
        <v>35</v>
      </c>
      <c r="B1476" s="179">
        <v>2021</v>
      </c>
      <c r="C1476" s="179">
        <v>1</v>
      </c>
      <c r="D1476" s="39" t="str">
        <f t="shared" si="282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285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286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284"/>
        <v>1</v>
      </c>
      <c r="Z1476" s="18">
        <f t="shared" si="283"/>
        <v>13450000</v>
      </c>
      <c r="AA1476" s="13">
        <v>7.4499999999999997E-2</v>
      </c>
      <c r="AB1476" s="21">
        <f t="shared" si="281"/>
        <v>1002025</v>
      </c>
      <c r="AC1476" s="185">
        <f t="shared" si="287"/>
        <v>97096.222500000003</v>
      </c>
      <c r="AD1476" s="141">
        <v>9.69E-2</v>
      </c>
      <c r="AE1476" s="186">
        <f t="shared" si="288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289"/>
        <v>57778307.282035396</v>
      </c>
      <c r="AJ1476" s="19">
        <f t="shared" si="290"/>
        <v>7259860.7225420559</v>
      </c>
      <c r="AK1476" s="20">
        <f t="shared" si="291"/>
        <v>0.12565028406083667</v>
      </c>
      <c r="AL1476" s="17"/>
      <c r="AM1476" s="17"/>
      <c r="AN1476" s="17"/>
      <c r="AO1476" s="17"/>
      <c r="AP1476" s="28" t="str">
        <f t="shared" si="292"/>
        <v>20213</v>
      </c>
      <c r="AQ1476" s="28" t="str">
        <f t="shared" si="293"/>
        <v>20213JPY</v>
      </c>
    </row>
    <row r="1477" spans="1:43" s="12" customFormat="1">
      <c r="A1477" s="13" t="s">
        <v>35</v>
      </c>
      <c r="B1477" s="179">
        <v>2021</v>
      </c>
      <c r="C1477" s="179">
        <v>1</v>
      </c>
      <c r="D1477" s="39" t="str">
        <f t="shared" si="282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285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286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284"/>
        <v>1</v>
      </c>
      <c r="Z1477" s="18">
        <f t="shared" si="283"/>
        <v>13450000</v>
      </c>
      <c r="AA1477" s="13">
        <v>7.4499999999999997E-2</v>
      </c>
      <c r="AB1477" s="21">
        <f t="shared" si="281"/>
        <v>1002025</v>
      </c>
      <c r="AC1477" s="185">
        <f t="shared" si="287"/>
        <v>97096.222500000003</v>
      </c>
      <c r="AD1477" s="141">
        <v>9.69E-2</v>
      </c>
      <c r="AE1477" s="186">
        <f t="shared" si="288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289"/>
        <v>57778307.282035396</v>
      </c>
      <c r="AJ1477" s="19">
        <f t="shared" si="290"/>
        <v>7259860.7225420559</v>
      </c>
      <c r="AK1477" s="20">
        <f t="shared" si="291"/>
        <v>0.12565028406083667</v>
      </c>
      <c r="AL1477" s="17"/>
      <c r="AM1477" s="17"/>
      <c r="AN1477" s="17"/>
      <c r="AO1477" s="17"/>
      <c r="AP1477" s="28" t="str">
        <f t="shared" si="292"/>
        <v>20213</v>
      </c>
      <c r="AQ1477" s="28" t="str">
        <f t="shared" si="293"/>
        <v>20213JPY</v>
      </c>
    </row>
    <row r="1478" spans="1:43" s="12" customFormat="1">
      <c r="A1478" s="13" t="s">
        <v>35</v>
      </c>
      <c r="B1478" s="179">
        <v>2021</v>
      </c>
      <c r="C1478" s="179">
        <v>1</v>
      </c>
      <c r="D1478" s="39" t="str">
        <f t="shared" si="282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285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286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284"/>
        <v>1</v>
      </c>
      <c r="Z1478" s="18">
        <f t="shared" si="283"/>
        <v>9000000</v>
      </c>
      <c r="AA1478" s="13">
        <v>7.4499999999999997E-2</v>
      </c>
      <c r="AB1478" s="21">
        <f t="shared" si="281"/>
        <v>670500</v>
      </c>
      <c r="AC1478" s="185">
        <f t="shared" si="287"/>
        <v>64971.45</v>
      </c>
      <c r="AD1478" s="141">
        <v>9.69E-2</v>
      </c>
      <c r="AE1478" s="186">
        <f t="shared" si="288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289"/>
        <v>57778307.282035396</v>
      </c>
      <c r="AJ1478" s="19">
        <f t="shared" si="290"/>
        <v>7259860.7225420559</v>
      </c>
      <c r="AK1478" s="20">
        <f t="shared" si="291"/>
        <v>0.12565028406083667</v>
      </c>
      <c r="AL1478" s="17"/>
      <c r="AM1478" s="17"/>
      <c r="AN1478" s="17"/>
      <c r="AO1478" s="17"/>
      <c r="AP1478" s="28" t="str">
        <f t="shared" si="292"/>
        <v>20213</v>
      </c>
      <c r="AQ1478" s="28" t="str">
        <f t="shared" si="293"/>
        <v>20213JPY</v>
      </c>
    </row>
    <row r="1479" spans="1:43" s="12" customFormat="1">
      <c r="A1479" s="13" t="s">
        <v>35</v>
      </c>
      <c r="B1479" s="179">
        <v>2021</v>
      </c>
      <c r="C1479" s="179">
        <v>1</v>
      </c>
      <c r="D1479" s="39" t="str">
        <f t="shared" si="282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285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286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284"/>
        <v>1</v>
      </c>
      <c r="Z1479" s="18">
        <f t="shared" si="283"/>
        <v>9000000</v>
      </c>
      <c r="AA1479" s="13">
        <v>7.4499999999999997E-2</v>
      </c>
      <c r="AB1479" s="21">
        <f t="shared" si="281"/>
        <v>670500</v>
      </c>
      <c r="AC1479" s="185">
        <f t="shared" si="287"/>
        <v>64971.45</v>
      </c>
      <c r="AD1479" s="141">
        <v>9.69E-2</v>
      </c>
      <c r="AE1479" s="186">
        <f t="shared" si="288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289"/>
        <v>57778307.282035396</v>
      </c>
      <c r="AJ1479" s="19">
        <f t="shared" si="290"/>
        <v>7259860.7225420559</v>
      </c>
      <c r="AK1479" s="20">
        <f t="shared" si="291"/>
        <v>0.12565028406083667</v>
      </c>
      <c r="AL1479" s="17"/>
      <c r="AM1479" s="17"/>
      <c r="AN1479" s="17"/>
      <c r="AO1479" s="17"/>
      <c r="AP1479" s="28" t="str">
        <f t="shared" si="292"/>
        <v>20213</v>
      </c>
      <c r="AQ1479" s="28" t="str">
        <f t="shared" si="293"/>
        <v>20213JPY</v>
      </c>
    </row>
    <row r="1480" spans="1:43" s="12" customFormat="1">
      <c r="A1480" s="13" t="s">
        <v>35</v>
      </c>
      <c r="B1480" s="179">
        <v>2021</v>
      </c>
      <c r="C1480" s="179">
        <v>1</v>
      </c>
      <c r="D1480" s="39" t="str">
        <f t="shared" si="282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285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286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284"/>
        <v>1</v>
      </c>
      <c r="Z1480" s="18">
        <f t="shared" si="283"/>
        <v>9000000</v>
      </c>
      <c r="AA1480" s="13">
        <v>7.4499999999999997E-2</v>
      </c>
      <c r="AB1480" s="21">
        <f t="shared" si="281"/>
        <v>670500</v>
      </c>
      <c r="AC1480" s="185">
        <f t="shared" si="287"/>
        <v>64971.45</v>
      </c>
      <c r="AD1480" s="141">
        <v>9.69E-2</v>
      </c>
      <c r="AE1480" s="186">
        <f t="shared" si="288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289"/>
        <v>57778307.282035396</v>
      </c>
      <c r="AJ1480" s="19">
        <f t="shared" si="290"/>
        <v>7259860.7225420559</v>
      </c>
      <c r="AK1480" s="20">
        <f t="shared" si="291"/>
        <v>0.12565028406083667</v>
      </c>
      <c r="AL1480" s="17"/>
      <c r="AM1480" s="17"/>
      <c r="AN1480" s="17"/>
      <c r="AO1480" s="17"/>
      <c r="AP1480" s="28" t="str">
        <f t="shared" si="292"/>
        <v>20213</v>
      </c>
      <c r="AQ1480" s="28" t="str">
        <f t="shared" si="293"/>
        <v>20213JPY</v>
      </c>
    </row>
    <row r="1481" spans="1:43" s="12" customFormat="1">
      <c r="A1481" s="13" t="s">
        <v>35</v>
      </c>
      <c r="B1481" s="179">
        <v>2021</v>
      </c>
      <c r="C1481" s="179">
        <v>1</v>
      </c>
      <c r="D1481" s="39" t="str">
        <f t="shared" si="282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285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286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284"/>
        <v>1</v>
      </c>
      <c r="Z1481" s="18">
        <f t="shared" si="283"/>
        <v>9000000</v>
      </c>
      <c r="AA1481" s="13">
        <v>7.4499999999999997E-2</v>
      </c>
      <c r="AB1481" s="21">
        <f t="shared" si="281"/>
        <v>670500</v>
      </c>
      <c r="AC1481" s="185">
        <f t="shared" si="287"/>
        <v>64971.45</v>
      </c>
      <c r="AD1481" s="141">
        <v>9.69E-2</v>
      </c>
      <c r="AE1481" s="186">
        <f t="shared" si="288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289"/>
        <v>57778307.282035396</v>
      </c>
      <c r="AJ1481" s="19">
        <f t="shared" si="290"/>
        <v>7259860.7225420559</v>
      </c>
      <c r="AK1481" s="20">
        <f t="shared" si="291"/>
        <v>0.12565028406083667</v>
      </c>
      <c r="AL1481" s="17"/>
      <c r="AM1481" s="17"/>
      <c r="AN1481" s="17"/>
      <c r="AO1481" s="17"/>
      <c r="AP1481" s="28" t="str">
        <f t="shared" si="292"/>
        <v>20213</v>
      </c>
      <c r="AQ1481" s="28" t="str">
        <f t="shared" si="293"/>
        <v>20213JPY</v>
      </c>
    </row>
    <row r="1482" spans="1:43" s="12" customFormat="1">
      <c r="A1482" s="13" t="s">
        <v>35</v>
      </c>
      <c r="B1482" s="179">
        <v>2021</v>
      </c>
      <c r="C1482" s="179">
        <v>1</v>
      </c>
      <c r="D1482" s="39" t="str">
        <f t="shared" si="282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285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286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284"/>
        <v>1.13</v>
      </c>
      <c r="Z1482" s="18">
        <f t="shared" si="283"/>
        <v>480000</v>
      </c>
      <c r="AA1482" s="13">
        <v>1.2</v>
      </c>
      <c r="AB1482" s="21">
        <f t="shared" ref="AB1482:AB1545" si="294">IF(AND(R1482&lt;&gt;"C66",R1482&lt;&gt;""),Z1482/Y1482*AA1482,"")</f>
        <v>509734.51327433629</v>
      </c>
      <c r="AC1482" s="185">
        <f t="shared" si="287"/>
        <v>63023.575221238942</v>
      </c>
      <c r="AD1482" s="141">
        <v>0.12364</v>
      </c>
      <c r="AE1482" s="186">
        <f t="shared" si="288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289"/>
        <v>57778307.282035396</v>
      </c>
      <c r="AJ1482" s="19">
        <f t="shared" si="290"/>
        <v>7259860.7225420559</v>
      </c>
      <c r="AK1482" s="20">
        <f t="shared" si="291"/>
        <v>0.12565028406083667</v>
      </c>
      <c r="AL1482" s="17"/>
      <c r="AM1482" s="17"/>
      <c r="AN1482" s="17"/>
      <c r="AO1482" s="17"/>
      <c r="AP1482" s="28" t="str">
        <f t="shared" si="292"/>
        <v>20213</v>
      </c>
      <c r="AQ1482" s="28" t="str">
        <f t="shared" si="293"/>
        <v>20213RMB</v>
      </c>
    </row>
    <row r="1483" spans="1:43" s="12" customFormat="1">
      <c r="A1483" s="13" t="s">
        <v>35</v>
      </c>
      <c r="B1483" s="179">
        <v>2021</v>
      </c>
      <c r="C1483" s="179">
        <v>1</v>
      </c>
      <c r="D1483" s="39" t="str">
        <f t="shared" si="282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285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286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284"/>
        <v>1.13</v>
      </c>
      <c r="Z1483" s="18">
        <f t="shared" si="283"/>
        <v>589000</v>
      </c>
      <c r="AA1483" s="13">
        <v>1.18</v>
      </c>
      <c r="AB1483" s="21">
        <f t="shared" si="294"/>
        <v>615061.94690265495</v>
      </c>
      <c r="AC1483" s="185">
        <f t="shared" si="287"/>
        <v>85924.153982300893</v>
      </c>
      <c r="AD1483" s="141">
        <v>0.13969999999999999</v>
      </c>
      <c r="AE1483" s="186">
        <f t="shared" si="288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289"/>
        <v>43684091.636631861</v>
      </c>
      <c r="AJ1483" s="19">
        <f t="shared" si="290"/>
        <v>6483951.8242071094</v>
      </c>
      <c r="AK1483" s="20">
        <f t="shared" si="291"/>
        <v>0.14842821680123727</v>
      </c>
      <c r="AL1483" s="17"/>
      <c r="AM1483" s="17"/>
      <c r="AN1483" s="17"/>
      <c r="AO1483" s="17"/>
      <c r="AP1483" s="28" t="str">
        <f t="shared" si="292"/>
        <v>20214</v>
      </c>
      <c r="AQ1483" s="28" t="str">
        <f t="shared" si="293"/>
        <v>20214RMB</v>
      </c>
    </row>
    <row r="1484" spans="1:43" s="12" customFormat="1">
      <c r="A1484" s="13" t="s">
        <v>35</v>
      </c>
      <c r="B1484" s="179">
        <v>2021</v>
      </c>
      <c r="C1484" s="179">
        <v>1</v>
      </c>
      <c r="D1484" s="39" t="str">
        <f t="shared" si="282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285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286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284"/>
        <v>1.13</v>
      </c>
      <c r="Z1484" s="18">
        <f t="shared" si="283"/>
        <v>589000</v>
      </c>
      <c r="AA1484" s="13">
        <v>1.18</v>
      </c>
      <c r="AB1484" s="21">
        <f t="shared" si="294"/>
        <v>615061.94690265495</v>
      </c>
      <c r="AC1484" s="185">
        <f t="shared" si="287"/>
        <v>85924.153982300893</v>
      </c>
      <c r="AD1484" s="141">
        <v>0.13969999999999999</v>
      </c>
      <c r="AE1484" s="186">
        <f t="shared" si="288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289"/>
        <v>43684091.636631861</v>
      </c>
      <c r="AJ1484" s="19">
        <f t="shared" si="290"/>
        <v>6483951.8242071094</v>
      </c>
      <c r="AK1484" s="20">
        <f t="shared" si="291"/>
        <v>0.14842821680123727</v>
      </c>
      <c r="AL1484" s="17"/>
      <c r="AM1484" s="17"/>
      <c r="AN1484" s="17"/>
      <c r="AO1484" s="17"/>
      <c r="AP1484" s="28" t="str">
        <f t="shared" si="292"/>
        <v>20214</v>
      </c>
      <c r="AQ1484" s="28" t="str">
        <f t="shared" si="293"/>
        <v>20214RMB</v>
      </c>
    </row>
    <row r="1485" spans="1:43" s="12" customFormat="1">
      <c r="A1485" s="13" t="s">
        <v>35</v>
      </c>
      <c r="B1485" s="179">
        <v>2021</v>
      </c>
      <c r="C1485" s="179">
        <v>1</v>
      </c>
      <c r="D1485" s="39" t="str">
        <f t="shared" si="282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285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286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284"/>
        <v>1.13</v>
      </c>
      <c r="Z1485" s="18">
        <f t="shared" si="283"/>
        <v>475000</v>
      </c>
      <c r="AA1485" s="13">
        <v>1.18</v>
      </c>
      <c r="AB1485" s="21">
        <f t="shared" si="294"/>
        <v>496017.69911504432</v>
      </c>
      <c r="AC1485" s="185">
        <f t="shared" si="287"/>
        <v>72021.769911504438</v>
      </c>
      <c r="AD1485" s="141">
        <v>0.1452</v>
      </c>
      <c r="AE1485" s="186">
        <f t="shared" si="288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289"/>
        <v>43684091.636631861</v>
      </c>
      <c r="AJ1485" s="19">
        <f t="shared" si="290"/>
        <v>6483951.8242071094</v>
      </c>
      <c r="AK1485" s="20">
        <f t="shared" si="291"/>
        <v>0.14842821680123727</v>
      </c>
      <c r="AL1485" s="17"/>
      <c r="AM1485" s="17"/>
      <c r="AN1485" s="17"/>
      <c r="AO1485" s="17"/>
      <c r="AP1485" s="28" t="str">
        <f t="shared" si="292"/>
        <v>20214</v>
      </c>
      <c r="AQ1485" s="28" t="str">
        <f t="shared" si="293"/>
        <v>20214RMB</v>
      </c>
    </row>
    <row r="1486" spans="1:43" s="12" customFormat="1">
      <c r="A1486" s="13" t="s">
        <v>35</v>
      </c>
      <c r="B1486" s="179">
        <v>2021</v>
      </c>
      <c r="C1486" s="179">
        <v>1</v>
      </c>
      <c r="D1486" s="39" t="str">
        <f t="shared" si="282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285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286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284"/>
        <v>1</v>
      </c>
      <c r="Z1486" s="18">
        <f t="shared" si="283"/>
        <v>12605000</v>
      </c>
      <c r="AA1486" s="13">
        <v>7.17E-2</v>
      </c>
      <c r="AB1486" s="21">
        <f t="shared" si="294"/>
        <v>903778.5</v>
      </c>
      <c r="AC1486" s="185">
        <f t="shared" si="287"/>
        <v>99777.146399999998</v>
      </c>
      <c r="AD1486" s="141">
        <v>0.1104</v>
      </c>
      <c r="AE1486" s="186">
        <f t="shared" si="288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289"/>
        <v>43684091.636631861</v>
      </c>
      <c r="AJ1486" s="19">
        <f t="shared" si="290"/>
        <v>6483951.8242071094</v>
      </c>
      <c r="AK1486" s="20">
        <f t="shared" si="291"/>
        <v>0.14842821680123727</v>
      </c>
      <c r="AL1486" s="17"/>
      <c r="AM1486" s="17"/>
      <c r="AN1486" s="17"/>
      <c r="AO1486" s="17"/>
      <c r="AP1486" s="28" t="str">
        <f t="shared" si="292"/>
        <v>20214</v>
      </c>
      <c r="AQ1486" s="28" t="str">
        <f t="shared" si="293"/>
        <v>20214JPY</v>
      </c>
    </row>
    <row r="1487" spans="1:43" s="12" customFormat="1">
      <c r="A1487" s="13" t="s">
        <v>35</v>
      </c>
      <c r="B1487" s="179">
        <v>2021</v>
      </c>
      <c r="C1487" s="179">
        <v>1</v>
      </c>
      <c r="D1487" s="39" t="str">
        <f t="shared" si="282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285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286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284"/>
        <v>1</v>
      </c>
      <c r="Z1487" s="18">
        <f t="shared" si="283"/>
        <v>8835532</v>
      </c>
      <c r="AA1487" s="13">
        <v>7.17E-2</v>
      </c>
      <c r="AB1487" s="21">
        <f t="shared" si="294"/>
        <v>633507.64439999999</v>
      </c>
      <c r="AC1487" s="185">
        <f t="shared" si="287"/>
        <v>92428.765317960002</v>
      </c>
      <c r="AD1487" s="141">
        <v>0.1459</v>
      </c>
      <c r="AE1487" s="186">
        <f t="shared" si="288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289"/>
        <v>43684091.636631861</v>
      </c>
      <c r="AJ1487" s="19">
        <f t="shared" si="290"/>
        <v>6483951.8242071094</v>
      </c>
      <c r="AK1487" s="20">
        <f t="shared" si="291"/>
        <v>0.14842821680123727</v>
      </c>
      <c r="AL1487" s="17"/>
      <c r="AM1487" s="17"/>
      <c r="AN1487" s="17"/>
      <c r="AO1487" s="17"/>
      <c r="AP1487" s="28" t="str">
        <f t="shared" si="292"/>
        <v>20214</v>
      </c>
      <c r="AQ1487" s="28" t="str">
        <f t="shared" si="293"/>
        <v>20214JPY</v>
      </c>
    </row>
    <row r="1488" spans="1:43" s="12" customFormat="1">
      <c r="A1488" s="13" t="s">
        <v>35</v>
      </c>
      <c r="B1488" s="179">
        <v>2021</v>
      </c>
      <c r="C1488" s="179">
        <v>1</v>
      </c>
      <c r="D1488" s="39" t="str">
        <f t="shared" si="282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285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286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284"/>
        <v>1.13</v>
      </c>
      <c r="Z1488" s="18">
        <f t="shared" si="283"/>
        <v>875000</v>
      </c>
      <c r="AA1488" s="13">
        <v>1.18</v>
      </c>
      <c r="AB1488" s="21">
        <f t="shared" si="294"/>
        <v>913716.81415929215</v>
      </c>
      <c r="AC1488" s="185">
        <f t="shared" si="287"/>
        <v>115676.54867256638</v>
      </c>
      <c r="AD1488" s="141">
        <v>0.12659999999999999</v>
      </c>
      <c r="AE1488" s="186">
        <f t="shared" si="288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289"/>
        <v>43684091.636631861</v>
      </c>
      <c r="AJ1488" s="19">
        <f t="shared" si="290"/>
        <v>6483951.8242071094</v>
      </c>
      <c r="AK1488" s="20">
        <f t="shared" si="291"/>
        <v>0.14842821680123727</v>
      </c>
      <c r="AL1488" s="17"/>
      <c r="AM1488" s="17"/>
      <c r="AN1488" s="17"/>
      <c r="AO1488" s="17"/>
      <c r="AP1488" s="28" t="str">
        <f t="shared" si="292"/>
        <v>20214</v>
      </c>
      <c r="AQ1488" s="28" t="str">
        <f t="shared" si="293"/>
        <v>20214RMB</v>
      </c>
    </row>
    <row r="1489" spans="1:43" s="12" customFormat="1">
      <c r="A1489" s="13" t="s">
        <v>35</v>
      </c>
      <c r="B1489" s="179">
        <v>2021</v>
      </c>
      <c r="C1489" s="179">
        <v>1</v>
      </c>
      <c r="D1489" s="39" t="str">
        <f t="shared" si="282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285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286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284"/>
        <v>1.13</v>
      </c>
      <c r="Z1489" s="18">
        <f t="shared" si="283"/>
        <v>875000</v>
      </c>
      <c r="AA1489" s="13">
        <v>1.18</v>
      </c>
      <c r="AB1489" s="21">
        <f t="shared" si="294"/>
        <v>913716.81415929215</v>
      </c>
      <c r="AC1489" s="185">
        <f t="shared" si="287"/>
        <v>115676.54867256638</v>
      </c>
      <c r="AD1489" s="141">
        <v>0.12659999999999999</v>
      </c>
      <c r="AE1489" s="186">
        <f t="shared" si="288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289"/>
        <v>43684091.636631861</v>
      </c>
      <c r="AJ1489" s="19">
        <f t="shared" si="290"/>
        <v>6483951.8242071094</v>
      </c>
      <c r="AK1489" s="20">
        <f t="shared" si="291"/>
        <v>0.14842821680123727</v>
      </c>
      <c r="AL1489" s="17"/>
      <c r="AM1489" s="17"/>
      <c r="AN1489" s="17"/>
      <c r="AO1489" s="17"/>
      <c r="AP1489" s="28" t="str">
        <f t="shared" si="292"/>
        <v>20214</v>
      </c>
      <c r="AQ1489" s="28" t="str">
        <f t="shared" si="293"/>
        <v>20214RMB</v>
      </c>
    </row>
    <row r="1490" spans="1:43" s="12" customFormat="1">
      <c r="A1490" s="13" t="s">
        <v>35</v>
      </c>
      <c r="B1490" s="179">
        <v>2021</v>
      </c>
      <c r="C1490" s="179">
        <v>1</v>
      </c>
      <c r="D1490" s="39" t="str">
        <f t="shared" si="282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285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286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284"/>
        <v>1.13</v>
      </c>
      <c r="Z1490" s="18">
        <f t="shared" si="283"/>
        <v>875000</v>
      </c>
      <c r="AA1490" s="13">
        <v>1.18</v>
      </c>
      <c r="AB1490" s="21">
        <f t="shared" si="294"/>
        <v>913716.81415929215</v>
      </c>
      <c r="AC1490" s="185">
        <f t="shared" si="287"/>
        <v>115676.54867256638</v>
      </c>
      <c r="AD1490" s="141">
        <v>0.12659999999999999</v>
      </c>
      <c r="AE1490" s="186">
        <f t="shared" si="288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289"/>
        <v>43684091.636631861</v>
      </c>
      <c r="AJ1490" s="19">
        <f t="shared" si="290"/>
        <v>6483951.8242071094</v>
      </c>
      <c r="AK1490" s="20">
        <f t="shared" si="291"/>
        <v>0.14842821680123727</v>
      </c>
      <c r="AL1490" s="17"/>
      <c r="AM1490" s="17"/>
      <c r="AN1490" s="17"/>
      <c r="AO1490" s="17"/>
      <c r="AP1490" s="28" t="str">
        <f t="shared" si="292"/>
        <v>20214</v>
      </c>
      <c r="AQ1490" s="28" t="str">
        <f t="shared" si="293"/>
        <v>20214RMB</v>
      </c>
    </row>
    <row r="1491" spans="1:43" s="12" customFormat="1">
      <c r="A1491" s="13" t="s">
        <v>35</v>
      </c>
      <c r="B1491" s="179">
        <v>2021</v>
      </c>
      <c r="C1491" s="179">
        <v>1</v>
      </c>
      <c r="D1491" s="39" t="str">
        <f t="shared" si="282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285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286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284"/>
        <v>1.13</v>
      </c>
      <c r="Z1491" s="18">
        <f t="shared" si="283"/>
        <v>875000</v>
      </c>
      <c r="AA1491" s="13">
        <v>1.18</v>
      </c>
      <c r="AB1491" s="21">
        <f t="shared" si="294"/>
        <v>913716.81415929215</v>
      </c>
      <c r="AC1491" s="185">
        <f t="shared" si="287"/>
        <v>115676.54867256638</v>
      </c>
      <c r="AD1491" s="141">
        <v>0.12659999999999999</v>
      </c>
      <c r="AE1491" s="186">
        <f t="shared" si="288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289"/>
        <v>43684091.636631861</v>
      </c>
      <c r="AJ1491" s="19">
        <f t="shared" si="290"/>
        <v>6483951.8242071094</v>
      </c>
      <c r="AK1491" s="20">
        <f t="shared" si="291"/>
        <v>0.14842821680123727</v>
      </c>
      <c r="AL1491" s="17"/>
      <c r="AM1491" s="17"/>
      <c r="AN1491" s="17"/>
      <c r="AO1491" s="17"/>
      <c r="AP1491" s="28" t="str">
        <f t="shared" si="292"/>
        <v>20214</v>
      </c>
      <c r="AQ1491" s="28" t="str">
        <f t="shared" si="293"/>
        <v>20214RMB</v>
      </c>
    </row>
    <row r="1492" spans="1:43" s="12" customFormat="1">
      <c r="A1492" s="13" t="s">
        <v>35</v>
      </c>
      <c r="B1492" s="179">
        <v>2021</v>
      </c>
      <c r="C1492" s="179">
        <v>1</v>
      </c>
      <c r="D1492" s="39" t="str">
        <f t="shared" si="282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285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286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284"/>
        <v>1</v>
      </c>
      <c r="Z1492" s="18">
        <f t="shared" si="283"/>
        <v>24630000</v>
      </c>
      <c r="AA1492" s="13">
        <v>7.17E-2</v>
      </c>
      <c r="AB1492" s="21">
        <f t="shared" si="294"/>
        <v>1765971</v>
      </c>
      <c r="AC1492" s="185">
        <f t="shared" si="287"/>
        <v>432486.29790000001</v>
      </c>
      <c r="AD1492" s="141">
        <v>0.24490000000000001</v>
      </c>
      <c r="AE1492" s="186">
        <f t="shared" si="288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289"/>
        <v>43684091.636631861</v>
      </c>
      <c r="AJ1492" s="19">
        <f t="shared" si="290"/>
        <v>6483951.8242071094</v>
      </c>
      <c r="AK1492" s="20">
        <f t="shared" si="291"/>
        <v>0.14842821680123727</v>
      </c>
      <c r="AL1492" s="17"/>
      <c r="AM1492" s="17"/>
      <c r="AN1492" s="17"/>
      <c r="AO1492" s="17"/>
      <c r="AP1492" s="28" t="str">
        <f t="shared" si="292"/>
        <v>20214</v>
      </c>
      <c r="AQ1492" s="28" t="str">
        <f t="shared" si="293"/>
        <v>20214JPY</v>
      </c>
    </row>
    <row r="1493" spans="1:43" s="12" customFormat="1">
      <c r="A1493" s="13" t="s">
        <v>35</v>
      </c>
      <c r="B1493" s="179">
        <v>2021</v>
      </c>
      <c r="C1493" s="179">
        <v>1</v>
      </c>
      <c r="D1493" s="39" t="str">
        <f t="shared" si="282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285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286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284"/>
        <v>1</v>
      </c>
      <c r="Z1493" s="18">
        <f t="shared" si="283"/>
        <v>13000000</v>
      </c>
      <c r="AA1493" s="13">
        <v>7.17E-2</v>
      </c>
      <c r="AB1493" s="21">
        <f t="shared" si="294"/>
        <v>932100</v>
      </c>
      <c r="AC1493" s="185">
        <f t="shared" si="287"/>
        <v>169455.78</v>
      </c>
      <c r="AD1493" s="141">
        <v>0.18179999999999999</v>
      </c>
      <c r="AE1493" s="186">
        <f t="shared" si="288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289"/>
        <v>43684091.636631861</v>
      </c>
      <c r="AJ1493" s="19">
        <f t="shared" si="290"/>
        <v>6483951.8242071094</v>
      </c>
      <c r="AK1493" s="20">
        <f t="shared" si="291"/>
        <v>0.14842821680123727</v>
      </c>
      <c r="AL1493" s="17"/>
      <c r="AM1493" s="17"/>
      <c r="AN1493" s="17"/>
      <c r="AO1493" s="17"/>
      <c r="AP1493" s="28" t="str">
        <f t="shared" si="292"/>
        <v>20214</v>
      </c>
      <c r="AQ1493" s="28" t="str">
        <f t="shared" si="293"/>
        <v>20214JPY</v>
      </c>
    </row>
    <row r="1494" spans="1:43" s="12" customFormat="1">
      <c r="A1494" s="13" t="s">
        <v>35</v>
      </c>
      <c r="B1494" s="179">
        <v>2021</v>
      </c>
      <c r="C1494" s="179">
        <v>1</v>
      </c>
      <c r="D1494" s="39" t="str">
        <f t="shared" si="282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285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286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284"/>
        <v>1</v>
      </c>
      <c r="Z1494" s="18">
        <f t="shared" si="283"/>
        <v>7907000</v>
      </c>
      <c r="AA1494" s="13">
        <v>7.17E-2</v>
      </c>
      <c r="AB1494" s="21">
        <f t="shared" si="294"/>
        <v>566931.9</v>
      </c>
      <c r="AC1494" s="185">
        <f t="shared" si="287"/>
        <v>103068.21941999999</v>
      </c>
      <c r="AD1494" s="141">
        <v>0.18179999999999999</v>
      </c>
      <c r="AE1494" s="186">
        <f t="shared" si="288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289"/>
        <v>43684091.636631861</v>
      </c>
      <c r="AJ1494" s="19">
        <f t="shared" si="290"/>
        <v>6483951.8242071094</v>
      </c>
      <c r="AK1494" s="20">
        <f t="shared" si="291"/>
        <v>0.14842821680123727</v>
      </c>
      <c r="AL1494" s="17"/>
      <c r="AM1494" s="17"/>
      <c r="AN1494" s="17"/>
      <c r="AO1494" s="17"/>
      <c r="AP1494" s="28" t="str">
        <f t="shared" si="292"/>
        <v>20214</v>
      </c>
      <c r="AQ1494" s="28" t="str">
        <f t="shared" si="293"/>
        <v>20214JPY</v>
      </c>
    </row>
    <row r="1495" spans="1:43" s="12" customFormat="1">
      <c r="A1495" s="13" t="s">
        <v>35</v>
      </c>
      <c r="B1495" s="179">
        <v>2021</v>
      </c>
      <c r="C1495" s="179">
        <v>2</v>
      </c>
      <c r="D1495" s="39" t="str">
        <f t="shared" si="282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285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286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284"/>
        <v>1</v>
      </c>
      <c r="Z1495" s="18">
        <f t="shared" si="283"/>
        <v>14200000</v>
      </c>
      <c r="AA1495" s="13">
        <v>7.17E-2</v>
      </c>
      <c r="AB1495" s="21">
        <f t="shared" si="294"/>
        <v>1018140</v>
      </c>
      <c r="AC1495" s="185">
        <f t="shared" si="287"/>
        <v>115864.33199999999</v>
      </c>
      <c r="AD1495" s="141">
        <v>0.1138</v>
      </c>
      <c r="AE1495" s="186">
        <f t="shared" si="288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289"/>
        <v>43684091.636631861</v>
      </c>
      <c r="AJ1495" s="19">
        <f t="shared" si="290"/>
        <v>6483951.8242071094</v>
      </c>
      <c r="AK1495" s="20">
        <f t="shared" si="291"/>
        <v>0.14842821680123727</v>
      </c>
      <c r="AL1495" s="17"/>
      <c r="AM1495" s="17"/>
      <c r="AN1495" s="17"/>
      <c r="AO1495" s="17"/>
      <c r="AP1495" s="28" t="str">
        <f t="shared" si="292"/>
        <v>20214</v>
      </c>
      <c r="AQ1495" s="28" t="str">
        <f t="shared" si="293"/>
        <v>20214JPY</v>
      </c>
    </row>
    <row r="1496" spans="1:43" s="12" customFormat="1">
      <c r="A1496" s="13" t="s">
        <v>35</v>
      </c>
      <c r="B1496" s="179">
        <v>2021</v>
      </c>
      <c r="C1496" s="179">
        <v>2</v>
      </c>
      <c r="D1496" s="39" t="str">
        <f t="shared" si="282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285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286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284"/>
        <v>1</v>
      </c>
      <c r="Z1496" s="18">
        <f t="shared" si="283"/>
        <v>20900000</v>
      </c>
      <c r="AA1496" s="13">
        <v>7.17E-2</v>
      </c>
      <c r="AB1496" s="21">
        <f t="shared" si="294"/>
        <v>1498530</v>
      </c>
      <c r="AC1496" s="185">
        <f t="shared" si="287"/>
        <v>239914.65299999999</v>
      </c>
      <c r="AD1496" s="141">
        <v>0.16009999999999999</v>
      </c>
      <c r="AE1496" s="186">
        <f t="shared" si="288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289"/>
        <v>43684091.636631861</v>
      </c>
      <c r="AJ1496" s="19">
        <f t="shared" si="290"/>
        <v>6483951.8242071094</v>
      </c>
      <c r="AK1496" s="20">
        <f t="shared" si="291"/>
        <v>0.14842821680123727</v>
      </c>
      <c r="AL1496" s="17"/>
      <c r="AM1496" s="17"/>
      <c r="AN1496" s="17"/>
      <c r="AO1496" s="17"/>
      <c r="AP1496" s="28" t="str">
        <f t="shared" si="292"/>
        <v>20214</v>
      </c>
      <c r="AQ1496" s="28" t="str">
        <f t="shared" si="293"/>
        <v>20214JPY</v>
      </c>
    </row>
    <row r="1497" spans="1:43" s="12" customFormat="1">
      <c r="A1497" s="13" t="s">
        <v>35</v>
      </c>
      <c r="B1497" s="179">
        <v>2021</v>
      </c>
      <c r="C1497" s="179">
        <v>2</v>
      </c>
      <c r="D1497" s="39" t="str">
        <f t="shared" si="282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285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286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284"/>
        <v>1</v>
      </c>
      <c r="Z1497" s="18">
        <f t="shared" si="283"/>
        <v>20900000</v>
      </c>
      <c r="AA1497" s="13">
        <v>7.17E-2</v>
      </c>
      <c r="AB1497" s="21">
        <f t="shared" si="294"/>
        <v>1498530</v>
      </c>
      <c r="AC1497" s="185">
        <f t="shared" si="287"/>
        <v>239914.65299999999</v>
      </c>
      <c r="AD1497" s="141">
        <v>0.16009999999999999</v>
      </c>
      <c r="AE1497" s="186">
        <f t="shared" si="288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289"/>
        <v>43684091.636631861</v>
      </c>
      <c r="AJ1497" s="19">
        <f t="shared" si="290"/>
        <v>6483951.8242071094</v>
      </c>
      <c r="AK1497" s="20">
        <f t="shared" si="291"/>
        <v>0.14842821680123727</v>
      </c>
      <c r="AL1497" s="17"/>
      <c r="AM1497" s="17"/>
      <c r="AN1497" s="17"/>
      <c r="AO1497" s="17"/>
      <c r="AP1497" s="28" t="str">
        <f t="shared" si="292"/>
        <v>20214</v>
      </c>
      <c r="AQ1497" s="28" t="str">
        <f t="shared" si="293"/>
        <v>20214JPY</v>
      </c>
    </row>
    <row r="1498" spans="1:43" s="12" customFormat="1">
      <c r="A1498" s="13" t="s">
        <v>35</v>
      </c>
      <c r="B1498" s="179">
        <v>2021</v>
      </c>
      <c r="C1498" s="179">
        <v>2</v>
      </c>
      <c r="D1498" s="39" t="str">
        <f t="shared" si="282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285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286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284"/>
        <v>1</v>
      </c>
      <c r="Z1498" s="18">
        <f t="shared" si="283"/>
        <v>11000000</v>
      </c>
      <c r="AA1498" s="13">
        <v>7.17E-2</v>
      </c>
      <c r="AB1498" s="21">
        <f t="shared" si="294"/>
        <v>788700</v>
      </c>
      <c r="AC1498" s="185">
        <f t="shared" si="287"/>
        <v>111443.31000000001</v>
      </c>
      <c r="AD1498" s="141">
        <v>0.14130000000000001</v>
      </c>
      <c r="AE1498" s="186">
        <f t="shared" si="288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289"/>
        <v>43684091.636631861</v>
      </c>
      <c r="AJ1498" s="19">
        <f t="shared" si="290"/>
        <v>6483951.8242071094</v>
      </c>
      <c r="AK1498" s="20">
        <f t="shared" si="291"/>
        <v>0.14842821680123727</v>
      </c>
      <c r="AL1498" s="17"/>
      <c r="AM1498" s="17"/>
      <c r="AN1498" s="17"/>
      <c r="AO1498" s="17"/>
      <c r="AP1498" s="28" t="str">
        <f t="shared" si="292"/>
        <v>20214</v>
      </c>
      <c r="AQ1498" s="28" t="str">
        <f t="shared" si="293"/>
        <v>20214JPY</v>
      </c>
    </row>
    <row r="1499" spans="1:43" s="12" customFormat="1">
      <c r="A1499" s="13" t="s">
        <v>35</v>
      </c>
      <c r="B1499" s="179">
        <v>2021</v>
      </c>
      <c r="C1499" s="179">
        <v>2</v>
      </c>
      <c r="D1499" s="39" t="str">
        <f t="shared" si="282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285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286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284"/>
        <v>1</v>
      </c>
      <c r="Z1499" s="18">
        <f t="shared" si="283"/>
        <v>7350000</v>
      </c>
      <c r="AA1499" s="13">
        <v>7.17E-2</v>
      </c>
      <c r="AB1499" s="21">
        <f t="shared" si="294"/>
        <v>526995</v>
      </c>
      <c r="AC1499" s="185">
        <f t="shared" si="287"/>
        <v>74464.393500000006</v>
      </c>
      <c r="AD1499" s="141">
        <v>0.14130000000000001</v>
      </c>
      <c r="AE1499" s="186">
        <f t="shared" si="288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289"/>
        <v>43684091.636631861</v>
      </c>
      <c r="AJ1499" s="19">
        <f t="shared" si="290"/>
        <v>6483951.8242071094</v>
      </c>
      <c r="AK1499" s="20">
        <f t="shared" si="291"/>
        <v>0.14842821680123727</v>
      </c>
      <c r="AL1499" s="17"/>
      <c r="AM1499" s="17"/>
      <c r="AN1499" s="17"/>
      <c r="AO1499" s="17"/>
      <c r="AP1499" s="28" t="str">
        <f t="shared" si="292"/>
        <v>20214</v>
      </c>
      <c r="AQ1499" s="28" t="str">
        <f t="shared" si="293"/>
        <v>20214JPY</v>
      </c>
    </row>
    <row r="1500" spans="1:43" s="12" customFormat="1">
      <c r="A1500" s="13" t="s">
        <v>35</v>
      </c>
      <c r="B1500" s="179">
        <v>2021</v>
      </c>
      <c r="C1500" s="179">
        <v>2</v>
      </c>
      <c r="D1500" s="39" t="str">
        <f t="shared" si="282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285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286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284"/>
        <v>1.13</v>
      </c>
      <c r="Z1500" s="18">
        <f t="shared" si="283"/>
        <v>483600</v>
      </c>
      <c r="AA1500" s="13">
        <v>1.18</v>
      </c>
      <c r="AB1500" s="21">
        <f t="shared" si="294"/>
        <v>504998.23008849559</v>
      </c>
      <c r="AC1500" s="185">
        <f t="shared" si="287"/>
        <v>65144.771681415936</v>
      </c>
      <c r="AD1500" s="141">
        <v>0.129</v>
      </c>
      <c r="AE1500" s="186">
        <f t="shared" si="288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289"/>
        <v>43684091.636631861</v>
      </c>
      <c r="AJ1500" s="19">
        <f t="shared" si="290"/>
        <v>6483951.8242071094</v>
      </c>
      <c r="AK1500" s="20">
        <f t="shared" si="291"/>
        <v>0.14842821680123727</v>
      </c>
      <c r="AL1500" s="17"/>
      <c r="AM1500" s="17"/>
      <c r="AN1500" s="17"/>
      <c r="AO1500" s="17"/>
      <c r="AP1500" s="28" t="str">
        <f t="shared" si="292"/>
        <v>20214</v>
      </c>
      <c r="AQ1500" s="28" t="str">
        <f t="shared" si="293"/>
        <v>20214RMB</v>
      </c>
    </row>
    <row r="1501" spans="1:43" s="12" customFormat="1">
      <c r="A1501" s="13" t="s">
        <v>35</v>
      </c>
      <c r="B1501" s="179">
        <v>2021</v>
      </c>
      <c r="C1501" s="179">
        <v>2</v>
      </c>
      <c r="D1501" s="39" t="str">
        <f t="shared" si="282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285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286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284"/>
        <v>1.13</v>
      </c>
      <c r="Z1501" s="18">
        <f t="shared" si="283"/>
        <v>483600</v>
      </c>
      <c r="AA1501" s="13">
        <v>1.18</v>
      </c>
      <c r="AB1501" s="21">
        <f t="shared" si="294"/>
        <v>504998.23008849559</v>
      </c>
      <c r="AC1501" s="185">
        <f t="shared" si="287"/>
        <v>65144.771681415936</v>
      </c>
      <c r="AD1501" s="141">
        <v>0.129</v>
      </c>
      <c r="AE1501" s="186">
        <f t="shared" si="288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289"/>
        <v>43684091.636631861</v>
      </c>
      <c r="AJ1501" s="19">
        <f t="shared" si="290"/>
        <v>6483951.8242071094</v>
      </c>
      <c r="AK1501" s="20">
        <f t="shared" si="291"/>
        <v>0.14842821680123727</v>
      </c>
      <c r="AL1501" s="17"/>
      <c r="AM1501" s="17"/>
      <c r="AN1501" s="17"/>
      <c r="AO1501" s="17"/>
      <c r="AP1501" s="28" t="str">
        <f t="shared" si="292"/>
        <v>20214</v>
      </c>
      <c r="AQ1501" s="28" t="str">
        <f t="shared" si="293"/>
        <v>20214RMB</v>
      </c>
    </row>
    <row r="1502" spans="1:43" s="12" customFormat="1">
      <c r="A1502" s="13" t="s">
        <v>35</v>
      </c>
      <c r="B1502" s="179">
        <v>2021</v>
      </c>
      <c r="C1502" s="179">
        <v>2</v>
      </c>
      <c r="D1502" s="39" t="str">
        <f t="shared" si="282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285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286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284"/>
        <v>1.13</v>
      </c>
      <c r="Z1502" s="18">
        <f t="shared" si="283"/>
        <v>483600</v>
      </c>
      <c r="AA1502" s="13">
        <v>1.18</v>
      </c>
      <c r="AB1502" s="21">
        <f t="shared" si="294"/>
        <v>504998.23008849559</v>
      </c>
      <c r="AC1502" s="185">
        <f t="shared" si="287"/>
        <v>65144.771681415936</v>
      </c>
      <c r="AD1502" s="141">
        <v>0.129</v>
      </c>
      <c r="AE1502" s="186">
        <f t="shared" si="288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289"/>
        <v>43684091.636631861</v>
      </c>
      <c r="AJ1502" s="19">
        <f t="shared" si="290"/>
        <v>6483951.8242071094</v>
      </c>
      <c r="AK1502" s="20">
        <f t="shared" si="291"/>
        <v>0.14842821680123727</v>
      </c>
      <c r="AL1502" s="17"/>
      <c r="AM1502" s="17"/>
      <c r="AN1502" s="17"/>
      <c r="AO1502" s="17"/>
      <c r="AP1502" s="28" t="str">
        <f t="shared" si="292"/>
        <v>20214</v>
      </c>
      <c r="AQ1502" s="28" t="str">
        <f t="shared" si="293"/>
        <v>20214RMB</v>
      </c>
    </row>
    <row r="1503" spans="1:43" s="12" customFormat="1">
      <c r="A1503" s="13" t="s">
        <v>35</v>
      </c>
      <c r="B1503" s="179">
        <v>2021</v>
      </c>
      <c r="C1503" s="179">
        <v>3</v>
      </c>
      <c r="D1503" s="39" t="str">
        <f t="shared" si="282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285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286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284"/>
        <v>1</v>
      </c>
      <c r="Z1503" s="18">
        <f t="shared" si="283"/>
        <v>13700000</v>
      </c>
      <c r="AA1503" s="13">
        <v>7.17E-2</v>
      </c>
      <c r="AB1503" s="21">
        <f t="shared" si="294"/>
        <v>982290</v>
      </c>
      <c r="AC1503" s="185">
        <f t="shared" si="287"/>
        <v>98720.145000000004</v>
      </c>
      <c r="AD1503" s="141">
        <v>0.10050000000000001</v>
      </c>
      <c r="AE1503" s="186">
        <f t="shared" si="288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289"/>
        <v>43684091.636631861</v>
      </c>
      <c r="AJ1503" s="19">
        <f t="shared" si="290"/>
        <v>6483951.8242071094</v>
      </c>
      <c r="AK1503" s="20">
        <f t="shared" si="291"/>
        <v>0.14842821680123727</v>
      </c>
      <c r="AL1503" s="17"/>
      <c r="AM1503" s="17"/>
      <c r="AN1503" s="17"/>
      <c r="AO1503" s="17"/>
      <c r="AP1503" s="28" t="str">
        <f t="shared" si="292"/>
        <v>20214</v>
      </c>
      <c r="AQ1503" s="28" t="str">
        <f t="shared" si="293"/>
        <v>20214JPY</v>
      </c>
    </row>
    <row r="1504" spans="1:43" s="12" customFormat="1">
      <c r="A1504" s="13" t="s">
        <v>35</v>
      </c>
      <c r="B1504" s="179">
        <v>2021</v>
      </c>
      <c r="C1504" s="179">
        <v>3</v>
      </c>
      <c r="D1504" s="39" t="str">
        <f t="shared" si="282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285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286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284"/>
        <v>1</v>
      </c>
      <c r="Z1504" s="18">
        <f t="shared" si="283"/>
        <v>7580700</v>
      </c>
      <c r="AA1504" s="13">
        <v>7.17E-2</v>
      </c>
      <c r="AB1504" s="21">
        <f t="shared" si="294"/>
        <v>543536.18999999994</v>
      </c>
      <c r="AC1504" s="185">
        <f t="shared" si="287"/>
        <v>54625.387094999998</v>
      </c>
      <c r="AD1504" s="141">
        <v>0.10050000000000001</v>
      </c>
      <c r="AE1504" s="186">
        <f t="shared" si="288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289"/>
        <v>43684091.636631861</v>
      </c>
      <c r="AJ1504" s="19">
        <f t="shared" si="290"/>
        <v>6483951.8242071094</v>
      </c>
      <c r="AK1504" s="20">
        <f t="shared" si="291"/>
        <v>0.14842821680123727</v>
      </c>
      <c r="AL1504" s="17"/>
      <c r="AM1504" s="17"/>
      <c r="AN1504" s="17"/>
      <c r="AO1504" s="17"/>
      <c r="AP1504" s="28" t="str">
        <f t="shared" si="292"/>
        <v>20214</v>
      </c>
      <c r="AQ1504" s="28" t="str">
        <f t="shared" si="293"/>
        <v>20214JPY</v>
      </c>
    </row>
    <row r="1505" spans="1:43" s="12" customFormat="1">
      <c r="A1505" s="13" t="s">
        <v>35</v>
      </c>
      <c r="B1505" s="179">
        <v>2021</v>
      </c>
      <c r="C1505" s="179">
        <v>2</v>
      </c>
      <c r="D1505" s="39" t="str">
        <f t="shared" si="282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285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286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284"/>
        <v>1.13</v>
      </c>
      <c r="Z1505" s="18">
        <f t="shared" si="283"/>
        <v>500000</v>
      </c>
      <c r="AA1505" s="13">
        <v>1.18</v>
      </c>
      <c r="AB1505" s="21">
        <f t="shared" si="294"/>
        <v>522123.89380530978</v>
      </c>
      <c r="AC1505" s="185">
        <f t="shared" si="287"/>
        <v>96801.769911504438</v>
      </c>
      <c r="AD1505" s="141">
        <v>0.18540000000000001</v>
      </c>
      <c r="AE1505" s="186">
        <f t="shared" si="288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289"/>
        <v>43684091.636631861</v>
      </c>
      <c r="AJ1505" s="19">
        <f t="shared" si="290"/>
        <v>6483951.8242071094</v>
      </c>
      <c r="AK1505" s="20">
        <f t="shared" si="291"/>
        <v>0.14842821680123727</v>
      </c>
      <c r="AL1505" s="17"/>
      <c r="AM1505" s="17"/>
      <c r="AN1505" s="17"/>
      <c r="AO1505" s="17"/>
      <c r="AP1505" s="28" t="str">
        <f t="shared" si="292"/>
        <v>20214</v>
      </c>
      <c r="AQ1505" s="28" t="str">
        <f t="shared" si="293"/>
        <v>20214RMB</v>
      </c>
    </row>
    <row r="1506" spans="1:43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285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286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284"/>
        <v>1</v>
      </c>
      <c r="Z1506" s="18">
        <f t="shared" ref="Z1506:Z1569" si="296">IF(X1506="","",X1506*MAX(O1506,N1506))</f>
        <v>10900000</v>
      </c>
      <c r="AA1506" s="13">
        <v>7.17E-2</v>
      </c>
      <c r="AB1506" s="21">
        <f t="shared" si="294"/>
        <v>781530</v>
      </c>
      <c r="AC1506" s="185">
        <f t="shared" si="287"/>
        <v>82060.649999999994</v>
      </c>
      <c r="AD1506" s="141">
        <v>0.105</v>
      </c>
      <c r="AE1506" s="186">
        <f t="shared" si="288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289"/>
        <v>43684091.636631861</v>
      </c>
      <c r="AJ1506" s="19">
        <f t="shared" si="290"/>
        <v>6483951.8242071094</v>
      </c>
      <c r="AK1506" s="20">
        <f t="shared" si="291"/>
        <v>0.14842821680123727</v>
      </c>
      <c r="AL1506" s="17"/>
      <c r="AM1506" s="17"/>
      <c r="AN1506" s="17"/>
      <c r="AO1506" s="17"/>
      <c r="AP1506" s="28" t="str">
        <f t="shared" si="292"/>
        <v>20214</v>
      </c>
      <c r="AQ1506" s="28" t="str">
        <f t="shared" si="293"/>
        <v>20214JPY</v>
      </c>
    </row>
    <row r="1507" spans="1:43" s="12" customFormat="1">
      <c r="A1507" s="13" t="s">
        <v>35</v>
      </c>
      <c r="B1507" s="179">
        <v>2021</v>
      </c>
      <c r="C1507" s="179">
        <v>3</v>
      </c>
      <c r="D1507" s="39" t="str">
        <f t="shared" si="295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285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286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284"/>
        <v>1</v>
      </c>
      <c r="Z1507" s="18">
        <f t="shared" si="296"/>
        <v>10900000</v>
      </c>
      <c r="AA1507" s="13">
        <v>7.17E-2</v>
      </c>
      <c r="AB1507" s="21">
        <f t="shared" si="294"/>
        <v>781530</v>
      </c>
      <c r="AC1507" s="185">
        <f t="shared" si="287"/>
        <v>82060.649999999994</v>
      </c>
      <c r="AD1507" s="141">
        <v>0.105</v>
      </c>
      <c r="AE1507" s="186">
        <f t="shared" si="288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289"/>
        <v>43684091.636631861</v>
      </c>
      <c r="AJ1507" s="19">
        <f t="shared" si="290"/>
        <v>6483951.8242071094</v>
      </c>
      <c r="AK1507" s="20">
        <f t="shared" si="291"/>
        <v>0.14842821680123727</v>
      </c>
      <c r="AL1507" s="17"/>
      <c r="AM1507" s="17"/>
      <c r="AN1507" s="17"/>
      <c r="AO1507" s="17"/>
      <c r="AP1507" s="28" t="str">
        <f t="shared" si="292"/>
        <v>20214</v>
      </c>
      <c r="AQ1507" s="28" t="str">
        <f t="shared" si="293"/>
        <v>20214JPY</v>
      </c>
    </row>
    <row r="1508" spans="1:43" s="12" customFormat="1">
      <c r="A1508" s="13" t="s">
        <v>35</v>
      </c>
      <c r="B1508" s="179">
        <v>2021</v>
      </c>
      <c r="C1508" s="179">
        <v>3</v>
      </c>
      <c r="D1508" s="39" t="str">
        <f t="shared" si="295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285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286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284"/>
        <v>1</v>
      </c>
      <c r="Z1508" s="18">
        <f t="shared" si="296"/>
        <v>10900000</v>
      </c>
      <c r="AA1508" s="13">
        <v>7.17E-2</v>
      </c>
      <c r="AB1508" s="21">
        <f t="shared" si="294"/>
        <v>781530</v>
      </c>
      <c r="AC1508" s="185">
        <f t="shared" si="287"/>
        <v>82060.649999999994</v>
      </c>
      <c r="AD1508" s="141">
        <v>0.105</v>
      </c>
      <c r="AE1508" s="186">
        <f t="shared" si="288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289"/>
        <v>43684091.636631861</v>
      </c>
      <c r="AJ1508" s="19">
        <f t="shared" si="290"/>
        <v>6483951.8242071094</v>
      </c>
      <c r="AK1508" s="20">
        <f t="shared" si="291"/>
        <v>0.14842821680123727</v>
      </c>
      <c r="AL1508" s="17"/>
      <c r="AM1508" s="17"/>
      <c r="AN1508" s="17"/>
      <c r="AO1508" s="17"/>
      <c r="AP1508" s="28" t="str">
        <f t="shared" si="292"/>
        <v>20214</v>
      </c>
      <c r="AQ1508" s="28" t="str">
        <f t="shared" si="293"/>
        <v>20214JPY</v>
      </c>
    </row>
    <row r="1509" spans="1:43" s="12" customFormat="1">
      <c r="A1509" s="13" t="s">
        <v>35</v>
      </c>
      <c r="B1509" s="179">
        <v>2021</v>
      </c>
      <c r="C1509" s="179">
        <v>3</v>
      </c>
      <c r="D1509" s="39" t="str">
        <f t="shared" si="295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285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286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284"/>
        <v>1</v>
      </c>
      <c r="Z1509" s="18">
        <f t="shared" si="296"/>
        <v>25000000</v>
      </c>
      <c r="AA1509" s="13">
        <v>7.17E-2</v>
      </c>
      <c r="AB1509" s="21">
        <f t="shared" si="294"/>
        <v>1792500</v>
      </c>
      <c r="AC1509" s="185">
        <f t="shared" si="287"/>
        <v>412633.5</v>
      </c>
      <c r="AD1509" s="141">
        <v>0.23019999999999999</v>
      </c>
      <c r="AE1509" s="186">
        <f t="shared" si="288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289"/>
        <v>43684091.636631861</v>
      </c>
      <c r="AJ1509" s="19">
        <f t="shared" si="290"/>
        <v>6483951.8242071094</v>
      </c>
      <c r="AK1509" s="20">
        <f t="shared" si="291"/>
        <v>0.14842821680123727</v>
      </c>
      <c r="AL1509" s="17"/>
      <c r="AM1509" s="17"/>
      <c r="AN1509" s="17"/>
      <c r="AO1509" s="17"/>
      <c r="AP1509" s="28" t="str">
        <f t="shared" si="292"/>
        <v>20214</v>
      </c>
      <c r="AQ1509" s="28" t="str">
        <f t="shared" si="293"/>
        <v>20214JPY</v>
      </c>
    </row>
    <row r="1510" spans="1:43" s="12" customFormat="1">
      <c r="A1510" s="13" t="s">
        <v>35</v>
      </c>
      <c r="B1510" s="179">
        <v>2021</v>
      </c>
      <c r="C1510" s="179">
        <v>3</v>
      </c>
      <c r="D1510" s="39" t="str">
        <f t="shared" si="295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285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286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284"/>
        <v>1</v>
      </c>
      <c r="Z1510" s="18">
        <f t="shared" si="296"/>
        <v>17800000</v>
      </c>
      <c r="AA1510" s="13">
        <v>7.17E-2</v>
      </c>
      <c r="AB1510" s="21">
        <f t="shared" si="294"/>
        <v>1276260</v>
      </c>
      <c r="AC1510" s="185">
        <f t="shared" si="287"/>
        <v>293795.05199999997</v>
      </c>
      <c r="AD1510" s="141">
        <v>0.23019999999999999</v>
      </c>
      <c r="AE1510" s="186">
        <f t="shared" si="288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289"/>
        <v>43684091.636631861</v>
      </c>
      <c r="AJ1510" s="19">
        <f t="shared" si="290"/>
        <v>6483951.8242071094</v>
      </c>
      <c r="AK1510" s="20">
        <f t="shared" si="291"/>
        <v>0.14842821680123727</v>
      </c>
      <c r="AL1510" s="17"/>
      <c r="AM1510" s="17"/>
      <c r="AN1510" s="17"/>
      <c r="AO1510" s="17"/>
      <c r="AP1510" s="28" t="str">
        <f t="shared" si="292"/>
        <v>20214</v>
      </c>
      <c r="AQ1510" s="28" t="str">
        <f t="shared" si="293"/>
        <v>20214JPY</v>
      </c>
    </row>
    <row r="1511" spans="1:43" s="12" customFormat="1">
      <c r="A1511" s="13" t="s">
        <v>35</v>
      </c>
      <c r="B1511" s="179">
        <v>2021</v>
      </c>
      <c r="C1511" s="179">
        <v>3</v>
      </c>
      <c r="D1511" s="39" t="str">
        <f t="shared" si="295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285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286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284"/>
        <v>1</v>
      </c>
      <c r="Z1511" s="18">
        <f t="shared" si="296"/>
        <v>8410000</v>
      </c>
      <c r="AA1511" s="13">
        <v>7.17E-2</v>
      </c>
      <c r="AB1511" s="21">
        <f t="shared" si="294"/>
        <v>602997</v>
      </c>
      <c r="AC1511" s="185">
        <f t="shared" si="287"/>
        <v>86771.268299999996</v>
      </c>
      <c r="AD1511" s="141">
        <v>0.1439</v>
      </c>
      <c r="AE1511" s="186">
        <f t="shared" si="288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289"/>
        <v>43684091.636631861</v>
      </c>
      <c r="AJ1511" s="19">
        <f t="shared" si="290"/>
        <v>6483951.8242071094</v>
      </c>
      <c r="AK1511" s="20">
        <f t="shared" si="291"/>
        <v>0.14842821680123727</v>
      </c>
      <c r="AL1511" s="17"/>
      <c r="AM1511" s="17"/>
      <c r="AN1511" s="17"/>
      <c r="AO1511" s="17"/>
      <c r="AP1511" s="28" t="str">
        <f t="shared" si="292"/>
        <v>20214</v>
      </c>
      <c r="AQ1511" s="28" t="str">
        <f t="shared" si="293"/>
        <v>20214JPY</v>
      </c>
    </row>
    <row r="1512" spans="1:43" s="12" customFormat="1">
      <c r="A1512" s="13" t="s">
        <v>35</v>
      </c>
      <c r="B1512" s="179">
        <v>2021</v>
      </c>
      <c r="C1512" s="179">
        <v>2</v>
      </c>
      <c r="D1512" s="39" t="str">
        <f t="shared" si="295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285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286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284"/>
        <v>1.13</v>
      </c>
      <c r="Z1512" s="18">
        <f t="shared" si="296"/>
        <v>598000</v>
      </c>
      <c r="AA1512" s="13">
        <v>1.18</v>
      </c>
      <c r="AB1512" s="21">
        <f t="shared" si="294"/>
        <v>624460.17699115048</v>
      </c>
      <c r="AC1512" s="185">
        <f t="shared" si="287"/>
        <v>81304.715044247801</v>
      </c>
      <c r="AD1512" s="141">
        <v>0.13020000000000001</v>
      </c>
      <c r="AE1512" s="186">
        <f t="shared" si="288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289"/>
        <v>43684091.636631861</v>
      </c>
      <c r="AJ1512" s="19">
        <f t="shared" si="290"/>
        <v>6483951.8242071094</v>
      </c>
      <c r="AK1512" s="20">
        <f t="shared" si="291"/>
        <v>0.14842821680123727</v>
      </c>
      <c r="AL1512" s="17"/>
      <c r="AM1512" s="17"/>
      <c r="AN1512" s="17"/>
      <c r="AO1512" s="17"/>
      <c r="AP1512" s="28" t="str">
        <f t="shared" si="292"/>
        <v>20214</v>
      </c>
      <c r="AQ1512" s="28" t="str">
        <f t="shared" si="293"/>
        <v>20214RMB</v>
      </c>
    </row>
    <row r="1513" spans="1:43" s="12" customFormat="1">
      <c r="A1513" s="13" t="s">
        <v>35</v>
      </c>
      <c r="B1513" s="179">
        <v>2021</v>
      </c>
      <c r="C1513" s="179">
        <v>2</v>
      </c>
      <c r="D1513" s="39" t="str">
        <f t="shared" si="295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285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286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284"/>
        <v>1.13</v>
      </c>
      <c r="Z1513" s="18">
        <f t="shared" si="296"/>
        <v>800000</v>
      </c>
      <c r="AA1513" s="13">
        <v>1.18</v>
      </c>
      <c r="AB1513" s="21">
        <f t="shared" si="294"/>
        <v>835398.23008849565</v>
      </c>
      <c r="AC1513" s="185">
        <f t="shared" si="287"/>
        <v>108768.84955752215</v>
      </c>
      <c r="AD1513" s="141">
        <v>0.13020000000000001</v>
      </c>
      <c r="AE1513" s="186">
        <f t="shared" si="288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289"/>
        <v>43684091.636631861</v>
      </c>
      <c r="AJ1513" s="19">
        <f t="shared" si="290"/>
        <v>6483951.8242071094</v>
      </c>
      <c r="AK1513" s="20">
        <f t="shared" si="291"/>
        <v>0.14842821680123727</v>
      </c>
      <c r="AL1513" s="17"/>
      <c r="AM1513" s="17"/>
      <c r="AN1513" s="17"/>
      <c r="AO1513" s="17"/>
      <c r="AP1513" s="28" t="str">
        <f t="shared" si="292"/>
        <v>20214</v>
      </c>
      <c r="AQ1513" s="28" t="str">
        <f t="shared" si="293"/>
        <v>20214RMB</v>
      </c>
    </row>
    <row r="1514" spans="1:43" s="12" customFormat="1">
      <c r="A1514" s="13" t="s">
        <v>35</v>
      </c>
      <c r="B1514" s="179">
        <v>2021</v>
      </c>
      <c r="C1514" s="179">
        <v>3</v>
      </c>
      <c r="D1514" s="39" t="str">
        <f t="shared" si="295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285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286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284"/>
        <v>1.13</v>
      </c>
      <c r="Z1514" s="18">
        <f t="shared" si="296"/>
        <v>744200</v>
      </c>
      <c r="AA1514" s="13">
        <v>1.18</v>
      </c>
      <c r="AB1514" s="21">
        <f t="shared" si="294"/>
        <v>777129.20353982307</v>
      </c>
      <c r="AC1514" s="185">
        <f t="shared" si="287"/>
        <v>128148.60566371682</v>
      </c>
      <c r="AD1514" s="141">
        <v>0.16489999999999999</v>
      </c>
      <c r="AE1514" s="186">
        <f t="shared" si="288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289"/>
        <v>43684091.636631861</v>
      </c>
      <c r="AJ1514" s="19">
        <f t="shared" si="290"/>
        <v>6483951.8242071094</v>
      </c>
      <c r="AK1514" s="20">
        <f t="shared" si="291"/>
        <v>0.14842821680123727</v>
      </c>
      <c r="AL1514" s="17"/>
      <c r="AM1514" s="17"/>
      <c r="AN1514" s="17"/>
      <c r="AO1514" s="17"/>
      <c r="AP1514" s="28" t="str">
        <f t="shared" si="292"/>
        <v>20214</v>
      </c>
      <c r="AQ1514" s="28" t="str">
        <f t="shared" si="293"/>
        <v>20214RMB</v>
      </c>
    </row>
    <row r="1515" spans="1:43" s="12" customFormat="1">
      <c r="A1515" s="13" t="s">
        <v>35</v>
      </c>
      <c r="B1515" s="179">
        <v>2021</v>
      </c>
      <c r="C1515" s="179">
        <v>3</v>
      </c>
      <c r="D1515" s="39" t="str">
        <f t="shared" si="295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285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286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284"/>
        <v>1</v>
      </c>
      <c r="Z1515" s="18">
        <f t="shared" si="296"/>
        <v>12034882</v>
      </c>
      <c r="AA1515" s="13">
        <v>7.17E-2</v>
      </c>
      <c r="AB1515" s="21">
        <f t="shared" si="294"/>
        <v>862901.03940000001</v>
      </c>
      <c r="AC1515" s="185">
        <f t="shared" si="287"/>
        <v>168265.70268300001</v>
      </c>
      <c r="AD1515" s="141">
        <v>0.19500000000000001</v>
      </c>
      <c r="AE1515" s="186">
        <f t="shared" si="288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289"/>
        <v>43684091.636631861</v>
      </c>
      <c r="AJ1515" s="19">
        <f t="shared" si="290"/>
        <v>6483951.8242071094</v>
      </c>
      <c r="AK1515" s="20">
        <f t="shared" si="291"/>
        <v>0.14842821680123727</v>
      </c>
      <c r="AL1515" s="17"/>
      <c r="AM1515" s="17"/>
      <c r="AN1515" s="17"/>
      <c r="AO1515" s="17"/>
      <c r="AP1515" s="28" t="str">
        <f t="shared" si="292"/>
        <v>20214</v>
      </c>
      <c r="AQ1515" s="28" t="str">
        <f t="shared" si="293"/>
        <v>20214JPY</v>
      </c>
    </row>
    <row r="1516" spans="1:43" s="12" customFormat="1">
      <c r="A1516" s="13" t="s">
        <v>35</v>
      </c>
      <c r="B1516" s="179">
        <v>2021</v>
      </c>
      <c r="C1516" s="179">
        <v>3</v>
      </c>
      <c r="D1516" s="39" t="str">
        <f t="shared" si="295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285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286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284"/>
        <v>1</v>
      </c>
      <c r="Z1516" s="18">
        <f t="shared" si="296"/>
        <v>8000000</v>
      </c>
      <c r="AA1516" s="13">
        <v>7.17E-2</v>
      </c>
      <c r="AB1516" s="21">
        <f t="shared" si="294"/>
        <v>573600</v>
      </c>
      <c r="AC1516" s="185">
        <f t="shared" si="287"/>
        <v>111852</v>
      </c>
      <c r="AD1516" s="141">
        <v>0.19500000000000001</v>
      </c>
      <c r="AE1516" s="186">
        <f t="shared" si="288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289"/>
        <v>43684091.636631861</v>
      </c>
      <c r="AJ1516" s="19">
        <f t="shared" si="290"/>
        <v>6483951.8242071094</v>
      </c>
      <c r="AK1516" s="20">
        <f t="shared" si="291"/>
        <v>0.14842821680123727</v>
      </c>
      <c r="AL1516" s="17"/>
      <c r="AM1516" s="17"/>
      <c r="AN1516" s="17"/>
      <c r="AO1516" s="17"/>
      <c r="AP1516" s="28" t="str">
        <f t="shared" si="292"/>
        <v>20214</v>
      </c>
      <c r="AQ1516" s="28" t="str">
        <f t="shared" si="293"/>
        <v>20214JPY</v>
      </c>
    </row>
    <row r="1517" spans="1:43" s="12" customFormat="1">
      <c r="A1517" s="13" t="s">
        <v>40</v>
      </c>
      <c r="B1517" s="179">
        <v>2021</v>
      </c>
      <c r="C1517" s="179">
        <v>4</v>
      </c>
      <c r="D1517" s="39" t="str">
        <f t="shared" si="295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285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286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284"/>
        <v>1.13</v>
      </c>
      <c r="Z1517" s="18">
        <f t="shared" si="296"/>
        <v>988600</v>
      </c>
      <c r="AA1517" s="13">
        <v>1.18</v>
      </c>
      <c r="AB1517" s="21">
        <f t="shared" si="294"/>
        <v>1032343.3628318585</v>
      </c>
      <c r="AC1517" s="185">
        <f t="shared" si="287"/>
        <v>146695.9918584071</v>
      </c>
      <c r="AD1517" s="141">
        <v>0.1421</v>
      </c>
      <c r="AE1517" s="186">
        <f t="shared" si="288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289"/>
        <v>43684091.636631861</v>
      </c>
      <c r="AJ1517" s="19">
        <f t="shared" si="290"/>
        <v>6483951.8242071094</v>
      </c>
      <c r="AK1517" s="20">
        <f t="shared" si="291"/>
        <v>0.14842821680123727</v>
      </c>
      <c r="AL1517" s="17"/>
      <c r="AM1517" s="17"/>
      <c r="AN1517" s="17"/>
      <c r="AO1517" s="17"/>
      <c r="AP1517" s="28" t="str">
        <f t="shared" si="292"/>
        <v>20214</v>
      </c>
      <c r="AQ1517" s="28" t="str">
        <f t="shared" si="293"/>
        <v>20214RMB</v>
      </c>
    </row>
    <row r="1518" spans="1:43" s="12" customFormat="1">
      <c r="A1518" s="13" t="s">
        <v>40</v>
      </c>
      <c r="B1518" s="179">
        <v>2021</v>
      </c>
      <c r="C1518" s="179">
        <v>4</v>
      </c>
      <c r="D1518" s="39" t="str">
        <f t="shared" si="295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285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286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284"/>
        <v>1.13</v>
      </c>
      <c r="Z1518" s="18">
        <f t="shared" si="296"/>
        <v>500000</v>
      </c>
      <c r="AA1518" s="13">
        <v>1.18</v>
      </c>
      <c r="AB1518" s="21">
        <f t="shared" si="294"/>
        <v>522123.89380530978</v>
      </c>
      <c r="AC1518" s="185">
        <f t="shared" si="287"/>
        <v>70225.663716814175</v>
      </c>
      <c r="AD1518" s="141">
        <v>0.13450000000000001</v>
      </c>
      <c r="AE1518" s="186">
        <f t="shared" si="288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289"/>
        <v>43684091.636631861</v>
      </c>
      <c r="AJ1518" s="19">
        <f t="shared" si="290"/>
        <v>6483951.8242071094</v>
      </c>
      <c r="AK1518" s="20">
        <f t="shared" si="291"/>
        <v>0.14842821680123727</v>
      </c>
      <c r="AL1518" s="17"/>
      <c r="AM1518" s="17"/>
      <c r="AN1518" s="17"/>
      <c r="AO1518" s="17"/>
      <c r="AP1518" s="28" t="str">
        <f t="shared" si="292"/>
        <v>20214</v>
      </c>
      <c r="AQ1518" s="28" t="str">
        <f t="shared" si="293"/>
        <v>20214RMB</v>
      </c>
    </row>
    <row r="1519" spans="1:43" s="12" customFormat="1">
      <c r="A1519" s="13" t="s">
        <v>40</v>
      </c>
      <c r="B1519" s="179">
        <v>2021</v>
      </c>
      <c r="C1519" s="179">
        <v>4</v>
      </c>
      <c r="D1519" s="39" t="str">
        <f t="shared" si="295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285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286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297">IF(W1519="RMB","1.13", "1")</f>
        <v>1.13</v>
      </c>
      <c r="Z1519" s="18">
        <f t="shared" si="296"/>
        <v>930000</v>
      </c>
      <c r="AA1519" s="13">
        <v>1.18</v>
      </c>
      <c r="AB1519" s="21">
        <f t="shared" si="294"/>
        <v>971150.4424778762</v>
      </c>
      <c r="AC1519" s="185">
        <f t="shared" si="287"/>
        <v>124889.94690265488</v>
      </c>
      <c r="AD1519" s="141">
        <v>0.12859999999999999</v>
      </c>
      <c r="AE1519" s="186">
        <f t="shared" si="288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289"/>
        <v>43684091.636631861</v>
      </c>
      <c r="AJ1519" s="19">
        <f t="shared" si="290"/>
        <v>6483951.8242071094</v>
      </c>
      <c r="AK1519" s="20">
        <f t="shared" si="291"/>
        <v>0.14842821680123727</v>
      </c>
      <c r="AL1519" s="17"/>
      <c r="AM1519" s="17"/>
      <c r="AN1519" s="17"/>
      <c r="AO1519" s="17"/>
      <c r="AP1519" s="28" t="str">
        <f t="shared" si="292"/>
        <v>20214</v>
      </c>
      <c r="AQ1519" s="28" t="str">
        <f t="shared" si="293"/>
        <v>20214RMB</v>
      </c>
    </row>
    <row r="1520" spans="1:43" s="12" customFormat="1">
      <c r="A1520" s="13" t="s">
        <v>40</v>
      </c>
      <c r="B1520" s="179">
        <v>2021</v>
      </c>
      <c r="C1520" s="179">
        <v>4</v>
      </c>
      <c r="D1520" s="39" t="str">
        <f t="shared" si="295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285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286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297"/>
        <v>1.13</v>
      </c>
      <c r="Z1520" s="18">
        <f t="shared" si="296"/>
        <v>930000</v>
      </c>
      <c r="AA1520" s="13">
        <v>1.18</v>
      </c>
      <c r="AB1520" s="21">
        <f t="shared" si="294"/>
        <v>971150.4424778762</v>
      </c>
      <c r="AC1520" s="185">
        <f t="shared" si="287"/>
        <v>124889.94690265488</v>
      </c>
      <c r="AD1520" s="141">
        <v>0.12859999999999999</v>
      </c>
      <c r="AE1520" s="186">
        <f t="shared" si="288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289"/>
        <v>43684091.636631861</v>
      </c>
      <c r="AJ1520" s="19">
        <f t="shared" si="290"/>
        <v>6483951.8242071094</v>
      </c>
      <c r="AK1520" s="20">
        <f t="shared" si="291"/>
        <v>0.14842821680123727</v>
      </c>
      <c r="AL1520" s="17"/>
      <c r="AM1520" s="17"/>
      <c r="AN1520" s="17"/>
      <c r="AO1520" s="17"/>
      <c r="AP1520" s="28" t="str">
        <f t="shared" si="292"/>
        <v>20214</v>
      </c>
      <c r="AQ1520" s="28" t="str">
        <f t="shared" si="293"/>
        <v>20214RMB</v>
      </c>
    </row>
    <row r="1521" spans="1:43" s="12" customFormat="1">
      <c r="A1521" s="13" t="s">
        <v>35</v>
      </c>
      <c r="B1521" s="179">
        <v>2021</v>
      </c>
      <c r="C1521" s="179">
        <v>3</v>
      </c>
      <c r="D1521" s="39" t="str">
        <f t="shared" si="295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285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286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297"/>
        <v>1</v>
      </c>
      <c r="Z1521" s="18">
        <f t="shared" si="296"/>
        <v>11530000</v>
      </c>
      <c r="AA1521" s="13">
        <v>7.4499999999999997E-2</v>
      </c>
      <c r="AB1521" s="21">
        <f t="shared" si="294"/>
        <v>858985</v>
      </c>
      <c r="AC1521" s="185">
        <f t="shared" si="287"/>
        <v>77738.142500000002</v>
      </c>
      <c r="AD1521" s="141">
        <v>9.0499999999999997E-2</v>
      </c>
      <c r="AE1521" s="186">
        <f t="shared" si="288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289"/>
        <v>57778307.282035396</v>
      </c>
      <c r="AJ1521" s="19">
        <f t="shared" si="290"/>
        <v>7259860.7225420559</v>
      </c>
      <c r="AK1521" s="20">
        <f t="shared" si="291"/>
        <v>0.12565028406083667</v>
      </c>
      <c r="AL1521" s="17"/>
      <c r="AM1521" s="17"/>
      <c r="AN1521" s="17"/>
      <c r="AO1521" s="17"/>
      <c r="AP1521" s="28" t="str">
        <f t="shared" si="292"/>
        <v>20213</v>
      </c>
      <c r="AQ1521" s="28" t="str">
        <f t="shared" si="293"/>
        <v>20213JPY</v>
      </c>
    </row>
    <row r="1522" spans="1:43" s="12" customFormat="1">
      <c r="A1522" s="13" t="s">
        <v>35</v>
      </c>
      <c r="B1522" s="179">
        <v>2021</v>
      </c>
      <c r="C1522" s="179">
        <v>3</v>
      </c>
      <c r="D1522" s="39" t="str">
        <f t="shared" si="295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285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286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297"/>
        <v>1</v>
      </c>
      <c r="Z1522" s="18">
        <f t="shared" si="296"/>
        <v>11530000</v>
      </c>
      <c r="AA1522" s="13">
        <v>7.4499999999999997E-2</v>
      </c>
      <c r="AB1522" s="21">
        <f t="shared" si="294"/>
        <v>858985</v>
      </c>
      <c r="AC1522" s="185">
        <f t="shared" si="287"/>
        <v>77738.142500000002</v>
      </c>
      <c r="AD1522" s="141">
        <v>9.0499999999999997E-2</v>
      </c>
      <c r="AE1522" s="186">
        <f t="shared" si="288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289"/>
        <v>57778307.282035396</v>
      </c>
      <c r="AJ1522" s="19">
        <f t="shared" si="290"/>
        <v>7259860.7225420559</v>
      </c>
      <c r="AK1522" s="20">
        <f t="shared" si="291"/>
        <v>0.12565028406083667</v>
      </c>
      <c r="AL1522" s="17"/>
      <c r="AM1522" s="17"/>
      <c r="AN1522" s="17"/>
      <c r="AO1522" s="17"/>
      <c r="AP1522" s="28" t="str">
        <f t="shared" si="292"/>
        <v>20213</v>
      </c>
      <c r="AQ1522" s="28" t="str">
        <f t="shared" si="293"/>
        <v>20213JPY</v>
      </c>
    </row>
    <row r="1523" spans="1:43" s="12" customFormat="1">
      <c r="A1523" s="13" t="s">
        <v>35</v>
      </c>
      <c r="B1523" s="179">
        <v>2021</v>
      </c>
      <c r="C1523" s="179">
        <v>3</v>
      </c>
      <c r="D1523" s="39" t="str">
        <f t="shared" si="295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285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286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297"/>
        <v>1</v>
      </c>
      <c r="Z1523" s="18">
        <f t="shared" si="296"/>
        <v>7500000</v>
      </c>
      <c r="AA1523" s="13">
        <v>7.4499999999999997E-2</v>
      </c>
      <c r="AB1523" s="21">
        <f t="shared" si="294"/>
        <v>558750</v>
      </c>
      <c r="AC1523" s="185">
        <f t="shared" si="287"/>
        <v>50566.875</v>
      </c>
      <c r="AD1523" s="141">
        <v>9.0499999999999997E-2</v>
      </c>
      <c r="AE1523" s="186">
        <f t="shared" si="288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289"/>
        <v>57778307.282035396</v>
      </c>
      <c r="AJ1523" s="19">
        <f t="shared" si="290"/>
        <v>7259860.7225420559</v>
      </c>
      <c r="AK1523" s="20">
        <f t="shared" si="291"/>
        <v>0.12565028406083667</v>
      </c>
      <c r="AL1523" s="17"/>
      <c r="AM1523" s="17"/>
      <c r="AN1523" s="17"/>
      <c r="AO1523" s="17"/>
      <c r="AP1523" s="28" t="str">
        <f t="shared" si="292"/>
        <v>20213</v>
      </c>
      <c r="AQ1523" s="28" t="str">
        <f t="shared" si="293"/>
        <v>20213JPY</v>
      </c>
    </row>
    <row r="1524" spans="1:43" s="12" customFormat="1">
      <c r="A1524" s="13" t="s">
        <v>35</v>
      </c>
      <c r="B1524" s="179">
        <v>2021</v>
      </c>
      <c r="C1524" s="179">
        <v>3</v>
      </c>
      <c r="D1524" s="39" t="str">
        <f t="shared" si="295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285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286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297"/>
        <v>1</v>
      </c>
      <c r="Z1524" s="18">
        <f t="shared" si="296"/>
        <v>7500000</v>
      </c>
      <c r="AA1524" s="13">
        <v>7.4499999999999997E-2</v>
      </c>
      <c r="AB1524" s="21">
        <f t="shared" si="294"/>
        <v>558750</v>
      </c>
      <c r="AC1524" s="185">
        <f t="shared" si="287"/>
        <v>50566.875</v>
      </c>
      <c r="AD1524" s="141">
        <v>9.0499999999999997E-2</v>
      </c>
      <c r="AE1524" s="186">
        <f t="shared" si="288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289"/>
        <v>57778307.282035396</v>
      </c>
      <c r="AJ1524" s="19">
        <f t="shared" si="290"/>
        <v>7259860.7225420559</v>
      </c>
      <c r="AK1524" s="20">
        <f t="shared" si="291"/>
        <v>0.12565028406083667</v>
      </c>
      <c r="AL1524" s="17"/>
      <c r="AM1524" s="17"/>
      <c r="AN1524" s="17"/>
      <c r="AO1524" s="17"/>
      <c r="AP1524" s="28" t="str">
        <f t="shared" si="292"/>
        <v>20213</v>
      </c>
      <c r="AQ1524" s="28" t="str">
        <f t="shared" si="293"/>
        <v>20213JPY</v>
      </c>
    </row>
    <row r="1525" spans="1:43" s="12" customFormat="1">
      <c r="A1525" s="13" t="s">
        <v>35</v>
      </c>
      <c r="B1525" s="179">
        <v>2021</v>
      </c>
      <c r="C1525" s="179">
        <v>3</v>
      </c>
      <c r="D1525" s="39" t="str">
        <f t="shared" si="295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285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286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297"/>
        <v>1</v>
      </c>
      <c r="Z1525" s="18">
        <f t="shared" si="296"/>
        <v>11530000</v>
      </c>
      <c r="AA1525" s="13">
        <v>7.4499999999999997E-2</v>
      </c>
      <c r="AB1525" s="21">
        <f t="shared" si="294"/>
        <v>858985</v>
      </c>
      <c r="AC1525" s="185">
        <f t="shared" si="287"/>
        <v>77738.142500000002</v>
      </c>
      <c r="AD1525" s="141">
        <v>9.0499999999999997E-2</v>
      </c>
      <c r="AE1525" s="186">
        <f t="shared" si="288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289"/>
        <v>57778307.282035396</v>
      </c>
      <c r="AJ1525" s="19">
        <f t="shared" si="290"/>
        <v>7259860.7225420559</v>
      </c>
      <c r="AK1525" s="20">
        <f t="shared" si="291"/>
        <v>0.12565028406083667</v>
      </c>
      <c r="AL1525" s="17"/>
      <c r="AM1525" s="17"/>
      <c r="AN1525" s="17"/>
      <c r="AO1525" s="17"/>
      <c r="AP1525" s="28" t="str">
        <f t="shared" si="292"/>
        <v>20213</v>
      </c>
      <c r="AQ1525" s="28" t="str">
        <f t="shared" si="293"/>
        <v>20213JPY</v>
      </c>
    </row>
    <row r="1526" spans="1:43" s="12" customFormat="1">
      <c r="A1526" s="13" t="s">
        <v>35</v>
      </c>
      <c r="B1526" s="179">
        <v>2021</v>
      </c>
      <c r="C1526" s="179">
        <v>3</v>
      </c>
      <c r="D1526" s="39" t="str">
        <f t="shared" si="295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285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286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297"/>
        <v>1</v>
      </c>
      <c r="Z1526" s="18">
        <f t="shared" si="296"/>
        <v>11530000</v>
      </c>
      <c r="AA1526" s="13">
        <v>7.4499999999999997E-2</v>
      </c>
      <c r="AB1526" s="21">
        <f t="shared" si="294"/>
        <v>858985</v>
      </c>
      <c r="AC1526" s="185">
        <f t="shared" si="287"/>
        <v>77738.142500000002</v>
      </c>
      <c r="AD1526" s="141">
        <v>9.0499999999999997E-2</v>
      </c>
      <c r="AE1526" s="186">
        <f t="shared" si="288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289"/>
        <v>57778307.282035396</v>
      </c>
      <c r="AJ1526" s="19">
        <f t="shared" si="290"/>
        <v>7259860.7225420559</v>
      </c>
      <c r="AK1526" s="20">
        <f t="shared" si="291"/>
        <v>0.12565028406083667</v>
      </c>
      <c r="AL1526" s="17"/>
      <c r="AM1526" s="17"/>
      <c r="AN1526" s="17"/>
      <c r="AO1526" s="17"/>
      <c r="AP1526" s="28" t="str">
        <f t="shared" si="292"/>
        <v>20213</v>
      </c>
      <c r="AQ1526" s="28" t="str">
        <f t="shared" si="293"/>
        <v>20213JPY</v>
      </c>
    </row>
    <row r="1527" spans="1:43" s="12" customFormat="1">
      <c r="A1527" s="13" t="s">
        <v>35</v>
      </c>
      <c r="B1527" s="179">
        <v>2021</v>
      </c>
      <c r="C1527" s="179">
        <v>3</v>
      </c>
      <c r="D1527" s="39" t="str">
        <f t="shared" si="295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285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286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297"/>
        <v>1</v>
      </c>
      <c r="Z1527" s="18">
        <f t="shared" si="296"/>
        <v>7500000</v>
      </c>
      <c r="AA1527" s="13">
        <v>7.4499999999999997E-2</v>
      </c>
      <c r="AB1527" s="21">
        <f t="shared" si="294"/>
        <v>558750</v>
      </c>
      <c r="AC1527" s="185">
        <f t="shared" si="287"/>
        <v>50566.875</v>
      </c>
      <c r="AD1527" s="141">
        <v>9.0499999999999997E-2</v>
      </c>
      <c r="AE1527" s="186">
        <f t="shared" si="288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289"/>
        <v>57778307.282035396</v>
      </c>
      <c r="AJ1527" s="19">
        <f t="shared" si="290"/>
        <v>7259860.7225420559</v>
      </c>
      <c r="AK1527" s="20">
        <f t="shared" si="291"/>
        <v>0.12565028406083667</v>
      </c>
      <c r="AL1527" s="17"/>
      <c r="AM1527" s="17"/>
      <c r="AN1527" s="17"/>
      <c r="AO1527" s="17"/>
      <c r="AP1527" s="28" t="str">
        <f t="shared" si="292"/>
        <v>20213</v>
      </c>
      <c r="AQ1527" s="28" t="str">
        <f t="shared" si="293"/>
        <v>20213JPY</v>
      </c>
    </row>
    <row r="1528" spans="1:43" s="12" customFormat="1">
      <c r="A1528" s="13" t="s">
        <v>35</v>
      </c>
      <c r="B1528" s="179">
        <v>2021</v>
      </c>
      <c r="C1528" s="179">
        <v>3</v>
      </c>
      <c r="D1528" s="39" t="str">
        <f t="shared" si="295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285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286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297"/>
        <v>1</v>
      </c>
      <c r="Z1528" s="18">
        <f t="shared" si="296"/>
        <v>7500000</v>
      </c>
      <c r="AA1528" s="13">
        <v>7.4499999999999997E-2</v>
      </c>
      <c r="AB1528" s="21">
        <f t="shared" si="294"/>
        <v>558750</v>
      </c>
      <c r="AC1528" s="185">
        <f t="shared" si="287"/>
        <v>50566.875</v>
      </c>
      <c r="AD1528" s="141">
        <v>9.0499999999999997E-2</v>
      </c>
      <c r="AE1528" s="186">
        <f t="shared" si="288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289"/>
        <v>57778307.282035396</v>
      </c>
      <c r="AJ1528" s="19">
        <f t="shared" si="290"/>
        <v>7259860.7225420559</v>
      </c>
      <c r="AK1528" s="20">
        <f t="shared" si="291"/>
        <v>0.12565028406083667</v>
      </c>
      <c r="AL1528" s="17"/>
      <c r="AM1528" s="17"/>
      <c r="AN1528" s="17"/>
      <c r="AO1528" s="17"/>
      <c r="AP1528" s="28" t="str">
        <f t="shared" si="292"/>
        <v>20213</v>
      </c>
      <c r="AQ1528" s="28" t="str">
        <f t="shared" si="293"/>
        <v>20213JPY</v>
      </c>
    </row>
    <row r="1529" spans="1:43" s="12" customFormat="1">
      <c r="A1529" s="13" t="s">
        <v>35</v>
      </c>
      <c r="B1529" s="179">
        <v>2021</v>
      </c>
      <c r="C1529" s="179">
        <v>1</v>
      </c>
      <c r="D1529" s="39" t="str">
        <f t="shared" si="295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285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286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297"/>
        <v>1</v>
      </c>
      <c r="Z1529" s="18">
        <f t="shared" si="296"/>
        <v>8900000</v>
      </c>
      <c r="AA1529" s="13">
        <v>7.2800000000000004E-2</v>
      </c>
      <c r="AB1529" s="21">
        <f t="shared" si="294"/>
        <v>647920</v>
      </c>
      <c r="AC1529" s="185">
        <f t="shared" si="287"/>
        <v>82350.631999999998</v>
      </c>
      <c r="AD1529" s="141">
        <v>0.12709999999999999</v>
      </c>
      <c r="AE1529" s="186">
        <f t="shared" si="288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289"/>
        <v>63006605.696460173</v>
      </c>
      <c r="AJ1529" s="19">
        <f t="shared" si="290"/>
        <v>8897485.660753984</v>
      </c>
      <c r="AK1529" s="20">
        <f t="shared" si="291"/>
        <v>0.141215124388995</v>
      </c>
      <c r="AL1529" s="17"/>
      <c r="AM1529" s="17"/>
      <c r="AN1529" s="17"/>
      <c r="AO1529" s="17"/>
      <c r="AP1529" s="28" t="str">
        <f t="shared" si="292"/>
        <v>20215</v>
      </c>
      <c r="AQ1529" s="28" t="str">
        <f t="shared" si="293"/>
        <v>20215JPY</v>
      </c>
    </row>
    <row r="1530" spans="1:43" s="12" customFormat="1">
      <c r="A1530" s="13" t="s">
        <v>35</v>
      </c>
      <c r="B1530" s="179">
        <v>2021</v>
      </c>
      <c r="C1530" s="179">
        <v>1</v>
      </c>
      <c r="D1530" s="39" t="str">
        <f t="shared" si="295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285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286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297"/>
        <v>1</v>
      </c>
      <c r="Z1530" s="18">
        <f t="shared" si="296"/>
        <v>12000000</v>
      </c>
      <c r="AA1530" s="13">
        <v>7.2800000000000004E-2</v>
      </c>
      <c r="AB1530" s="21">
        <f t="shared" si="294"/>
        <v>873600</v>
      </c>
      <c r="AC1530" s="185">
        <f t="shared" si="287"/>
        <v>111034.56</v>
      </c>
      <c r="AD1530" s="141">
        <v>0.12709999999999999</v>
      </c>
      <c r="AE1530" s="186">
        <f t="shared" si="288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289"/>
        <v>63006605.696460173</v>
      </c>
      <c r="AJ1530" s="19">
        <f t="shared" si="290"/>
        <v>8897485.660753984</v>
      </c>
      <c r="AK1530" s="20">
        <f t="shared" si="291"/>
        <v>0.141215124388995</v>
      </c>
      <c r="AL1530" s="17"/>
      <c r="AM1530" s="17"/>
      <c r="AN1530" s="17"/>
      <c r="AO1530" s="17"/>
      <c r="AP1530" s="28" t="str">
        <f t="shared" si="292"/>
        <v>20215</v>
      </c>
      <c r="AQ1530" s="28" t="str">
        <f t="shared" si="293"/>
        <v>20215JPY</v>
      </c>
    </row>
    <row r="1531" spans="1:43" s="12" customFormat="1">
      <c r="A1531" s="13" t="s">
        <v>35</v>
      </c>
      <c r="B1531" s="179">
        <v>2021</v>
      </c>
      <c r="C1531" s="179">
        <v>1</v>
      </c>
      <c r="D1531" s="39" t="str">
        <f t="shared" si="295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285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286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297"/>
        <v>1</v>
      </c>
      <c r="Z1531" s="18">
        <f t="shared" si="296"/>
        <v>12000000</v>
      </c>
      <c r="AA1531" s="13">
        <v>7.2800000000000004E-2</v>
      </c>
      <c r="AB1531" s="21">
        <f t="shared" si="294"/>
        <v>873600</v>
      </c>
      <c r="AC1531" s="185">
        <f t="shared" si="287"/>
        <v>100376.64</v>
      </c>
      <c r="AD1531" s="141">
        <v>0.1149</v>
      </c>
      <c r="AE1531" s="186">
        <f t="shared" si="288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289"/>
        <v>63006605.696460173</v>
      </c>
      <c r="AJ1531" s="19">
        <f t="shared" si="290"/>
        <v>8897485.660753984</v>
      </c>
      <c r="AK1531" s="20">
        <f t="shared" si="291"/>
        <v>0.141215124388995</v>
      </c>
      <c r="AL1531" s="17"/>
      <c r="AM1531" s="17"/>
      <c r="AN1531" s="17"/>
      <c r="AO1531" s="17"/>
      <c r="AP1531" s="28" t="str">
        <f t="shared" si="292"/>
        <v>20215</v>
      </c>
      <c r="AQ1531" s="28" t="str">
        <f t="shared" si="293"/>
        <v>20215JPY</v>
      </c>
    </row>
    <row r="1532" spans="1:43" s="12" customFormat="1">
      <c r="A1532" s="13" t="s">
        <v>35</v>
      </c>
      <c r="B1532" s="179">
        <v>2021</v>
      </c>
      <c r="C1532" s="179">
        <v>1</v>
      </c>
      <c r="D1532" s="39" t="str">
        <f t="shared" si="295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285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286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297"/>
        <v>1</v>
      </c>
      <c r="Z1532" s="18">
        <f t="shared" si="296"/>
        <v>12000000</v>
      </c>
      <c r="AA1532" s="13">
        <v>7.2800000000000004E-2</v>
      </c>
      <c r="AB1532" s="21">
        <f t="shared" si="294"/>
        <v>873600</v>
      </c>
      <c r="AC1532" s="185">
        <f t="shared" si="287"/>
        <v>100376.64</v>
      </c>
      <c r="AD1532" s="141">
        <v>0.1149</v>
      </c>
      <c r="AE1532" s="186">
        <f t="shared" si="288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289"/>
        <v>63006605.696460173</v>
      </c>
      <c r="AJ1532" s="19">
        <f t="shared" si="290"/>
        <v>8897485.660753984</v>
      </c>
      <c r="AK1532" s="20">
        <f t="shared" si="291"/>
        <v>0.141215124388995</v>
      </c>
      <c r="AL1532" s="17"/>
      <c r="AM1532" s="17"/>
      <c r="AN1532" s="17"/>
      <c r="AO1532" s="17"/>
      <c r="AP1532" s="28" t="str">
        <f t="shared" si="292"/>
        <v>20215</v>
      </c>
      <c r="AQ1532" s="28" t="str">
        <f t="shared" si="293"/>
        <v>20215JPY</v>
      </c>
    </row>
    <row r="1533" spans="1:43" s="12" customFormat="1">
      <c r="A1533" s="13" t="s">
        <v>35</v>
      </c>
      <c r="B1533" s="179">
        <v>2021</v>
      </c>
      <c r="C1533" s="179">
        <v>1</v>
      </c>
      <c r="D1533" s="39" t="str">
        <f t="shared" si="295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285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286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297"/>
        <v>1</v>
      </c>
      <c r="Z1533" s="18">
        <f t="shared" si="296"/>
        <v>12000000</v>
      </c>
      <c r="AA1533" s="13">
        <v>7.2800000000000004E-2</v>
      </c>
      <c r="AB1533" s="21">
        <f t="shared" si="294"/>
        <v>873600</v>
      </c>
      <c r="AC1533" s="185">
        <f t="shared" si="287"/>
        <v>100376.64</v>
      </c>
      <c r="AD1533" s="141">
        <v>0.1149</v>
      </c>
      <c r="AE1533" s="186">
        <f t="shared" si="288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289"/>
        <v>63006605.696460173</v>
      </c>
      <c r="AJ1533" s="19">
        <f t="shared" si="290"/>
        <v>8897485.660753984</v>
      </c>
      <c r="AK1533" s="20">
        <f t="shared" si="291"/>
        <v>0.141215124388995</v>
      </c>
      <c r="AL1533" s="17"/>
      <c r="AM1533" s="17"/>
      <c r="AN1533" s="17"/>
      <c r="AO1533" s="17"/>
      <c r="AP1533" s="28" t="str">
        <f t="shared" si="292"/>
        <v>20215</v>
      </c>
      <c r="AQ1533" s="28" t="str">
        <f t="shared" si="293"/>
        <v>20215JPY</v>
      </c>
    </row>
    <row r="1534" spans="1:43" s="12" customFormat="1">
      <c r="A1534" s="13" t="s">
        <v>35</v>
      </c>
      <c r="B1534" s="179">
        <v>2021</v>
      </c>
      <c r="C1534" s="179">
        <v>1</v>
      </c>
      <c r="D1534" s="39" t="str">
        <f t="shared" si="295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285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286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297"/>
        <v>1</v>
      </c>
      <c r="Z1534" s="18">
        <f t="shared" si="296"/>
        <v>9300000</v>
      </c>
      <c r="AA1534" s="13">
        <v>7.2800000000000004E-2</v>
      </c>
      <c r="AB1534" s="21">
        <f t="shared" si="294"/>
        <v>677040</v>
      </c>
      <c r="AC1534" s="185">
        <f t="shared" si="287"/>
        <v>77791.896000000008</v>
      </c>
      <c r="AD1534" s="141">
        <v>0.1149</v>
      </c>
      <c r="AE1534" s="186">
        <f t="shared" si="288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289"/>
        <v>63006605.696460173</v>
      </c>
      <c r="AJ1534" s="19">
        <f t="shared" si="290"/>
        <v>8897485.660753984</v>
      </c>
      <c r="AK1534" s="20">
        <f t="shared" si="291"/>
        <v>0.141215124388995</v>
      </c>
      <c r="AL1534" s="17"/>
      <c r="AM1534" s="17"/>
      <c r="AN1534" s="17"/>
      <c r="AO1534" s="17"/>
      <c r="AP1534" s="28" t="str">
        <f t="shared" si="292"/>
        <v>20215</v>
      </c>
      <c r="AQ1534" s="28" t="str">
        <f t="shared" si="293"/>
        <v>20215JPY</v>
      </c>
    </row>
    <row r="1535" spans="1:43" s="12" customFormat="1">
      <c r="A1535" s="13" t="s">
        <v>35</v>
      </c>
      <c r="B1535" s="179">
        <v>2021</v>
      </c>
      <c r="C1535" s="179">
        <v>1</v>
      </c>
      <c r="D1535" s="39" t="str">
        <f t="shared" si="295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285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286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297"/>
        <v>1</v>
      </c>
      <c r="Z1535" s="18">
        <f t="shared" si="296"/>
        <v>9300000</v>
      </c>
      <c r="AA1535" s="13">
        <v>7.2800000000000004E-2</v>
      </c>
      <c r="AB1535" s="21">
        <f t="shared" si="294"/>
        <v>677040</v>
      </c>
      <c r="AC1535" s="185">
        <f t="shared" si="287"/>
        <v>77791.896000000008</v>
      </c>
      <c r="AD1535" s="141">
        <v>0.1149</v>
      </c>
      <c r="AE1535" s="186">
        <f t="shared" si="288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289"/>
        <v>63006605.696460173</v>
      </c>
      <c r="AJ1535" s="19">
        <f t="shared" si="290"/>
        <v>8897485.660753984</v>
      </c>
      <c r="AK1535" s="20">
        <f t="shared" si="291"/>
        <v>0.141215124388995</v>
      </c>
      <c r="AL1535" s="17"/>
      <c r="AM1535" s="17"/>
      <c r="AN1535" s="17"/>
      <c r="AO1535" s="17"/>
      <c r="AP1535" s="28" t="str">
        <f t="shared" si="292"/>
        <v>20215</v>
      </c>
      <c r="AQ1535" s="28" t="str">
        <f t="shared" si="293"/>
        <v>20215JPY</v>
      </c>
    </row>
    <row r="1536" spans="1:43" s="12" customFormat="1">
      <c r="A1536" s="13" t="s">
        <v>35</v>
      </c>
      <c r="B1536" s="179">
        <v>2021</v>
      </c>
      <c r="C1536" s="179">
        <v>1</v>
      </c>
      <c r="D1536" s="39" t="str">
        <f t="shared" si="295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285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286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297"/>
        <v>1</v>
      </c>
      <c r="Z1536" s="18">
        <f t="shared" si="296"/>
        <v>9300000</v>
      </c>
      <c r="AA1536" s="13">
        <v>7.2800000000000004E-2</v>
      </c>
      <c r="AB1536" s="21">
        <f t="shared" si="294"/>
        <v>677040</v>
      </c>
      <c r="AC1536" s="185">
        <f t="shared" si="287"/>
        <v>77791.896000000008</v>
      </c>
      <c r="AD1536" s="141">
        <v>0.1149</v>
      </c>
      <c r="AE1536" s="186">
        <f t="shared" si="288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289"/>
        <v>63006605.696460173</v>
      </c>
      <c r="AJ1536" s="19">
        <f t="shared" si="290"/>
        <v>8897485.660753984</v>
      </c>
      <c r="AK1536" s="20">
        <f t="shared" si="291"/>
        <v>0.141215124388995</v>
      </c>
      <c r="AL1536" s="17"/>
      <c r="AM1536" s="17"/>
      <c r="AN1536" s="17"/>
      <c r="AO1536" s="17"/>
      <c r="AP1536" s="28" t="str">
        <f t="shared" si="292"/>
        <v>20215</v>
      </c>
      <c r="AQ1536" s="28" t="str">
        <f t="shared" si="293"/>
        <v>20215JPY</v>
      </c>
    </row>
    <row r="1537" spans="1:43" s="12" customFormat="1">
      <c r="A1537" s="13" t="s">
        <v>35</v>
      </c>
      <c r="B1537" s="179">
        <v>2021</v>
      </c>
      <c r="C1537" s="179">
        <v>1</v>
      </c>
      <c r="D1537" s="39" t="str">
        <f t="shared" si="295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285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286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297"/>
        <v>1</v>
      </c>
      <c r="Z1537" s="18">
        <f t="shared" si="296"/>
        <v>6800000</v>
      </c>
      <c r="AA1537" s="13">
        <v>7.2800000000000004E-2</v>
      </c>
      <c r="AB1537" s="21">
        <f t="shared" si="294"/>
        <v>495040</v>
      </c>
      <c r="AC1537" s="185">
        <f t="shared" si="287"/>
        <v>75295.584000000003</v>
      </c>
      <c r="AD1537" s="141">
        <v>0.15210000000000001</v>
      </c>
      <c r="AE1537" s="186">
        <f t="shared" si="288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289"/>
        <v>63006605.696460173</v>
      </c>
      <c r="AJ1537" s="19">
        <f t="shared" si="290"/>
        <v>8897485.660753984</v>
      </c>
      <c r="AK1537" s="20">
        <f t="shared" si="291"/>
        <v>0.141215124388995</v>
      </c>
      <c r="AL1537" s="17"/>
      <c r="AM1537" s="17"/>
      <c r="AN1537" s="17"/>
      <c r="AO1537" s="17"/>
      <c r="AP1537" s="28" t="str">
        <f t="shared" si="292"/>
        <v>20215</v>
      </c>
      <c r="AQ1537" s="28" t="str">
        <f t="shared" si="293"/>
        <v>20215JPY</v>
      </c>
    </row>
    <row r="1538" spans="1:43" s="12" customFormat="1">
      <c r="A1538" s="13" t="s">
        <v>35</v>
      </c>
      <c r="B1538" s="179">
        <v>2021</v>
      </c>
      <c r="C1538" s="179">
        <v>1</v>
      </c>
      <c r="D1538" s="39" t="str">
        <f t="shared" si="295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299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297"/>
        <v>1.13</v>
      </c>
      <c r="Z1538" s="18">
        <f t="shared" si="296"/>
        <v>1430000</v>
      </c>
      <c r="AA1538" s="13">
        <v>1.1950000000000001</v>
      </c>
      <c r="AB1538" s="21">
        <f t="shared" si="294"/>
        <v>1512256.6371681418</v>
      </c>
      <c r="AC1538" s="185">
        <f t="shared" ref="AC1538:AC1601" si="300">IF(R1538&lt;&gt;"",AB1538*AD1538,"")</f>
        <v>156669.78761061947</v>
      </c>
      <c r="AD1538" s="141">
        <v>0.1036</v>
      </c>
      <c r="AE1538" s="186">
        <f t="shared" ref="AE1538:AE1601" si="301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02">IF(P1538="C66 SERVICE","",SUMIFS(AB:AB,F:F,F1538,G:G,G1538,E:E,E1538))</f>
        <v>63006605.696460173</v>
      </c>
      <c r="AJ1538" s="19">
        <f t="shared" ref="AJ1538:AJ1601" si="303">IF(P1538="C66 SERVICE","",SUMIFS(AC:AC,F:F,F1538,G:G,G1538,E:E,E1538))</f>
        <v>8897485.660753984</v>
      </c>
      <c r="AK1538" s="20">
        <f t="shared" ref="AK1538:AK1601" si="304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05">IF(F1538="","",F1538&amp;G1538)</f>
        <v>20215</v>
      </c>
      <c r="AQ1538" s="28" t="str">
        <f t="shared" ref="AQ1538:AQ1601" si="306">IF(W1538="","",F1538&amp;G1538&amp;W1538)</f>
        <v>20215RMB</v>
      </c>
    </row>
    <row r="1539" spans="1:43" s="12" customFormat="1">
      <c r="A1539" s="13" t="s">
        <v>35</v>
      </c>
      <c r="B1539" s="179">
        <v>2021</v>
      </c>
      <c r="C1539" s="179">
        <v>1</v>
      </c>
      <c r="D1539" s="39" t="str">
        <f t="shared" si="295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298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299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297"/>
        <v>1.13</v>
      </c>
      <c r="Z1539" s="18">
        <f t="shared" si="296"/>
        <v>1430000</v>
      </c>
      <c r="AA1539" s="13">
        <v>1.1950000000000001</v>
      </c>
      <c r="AB1539" s="21">
        <f t="shared" si="294"/>
        <v>1512256.6371681418</v>
      </c>
      <c r="AC1539" s="185">
        <f t="shared" si="300"/>
        <v>156669.78761061947</v>
      </c>
      <c r="AD1539" s="141">
        <v>0.1036</v>
      </c>
      <c r="AE1539" s="186">
        <f t="shared" si="301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02"/>
        <v>63006605.696460173</v>
      </c>
      <c r="AJ1539" s="19">
        <f t="shared" si="303"/>
        <v>8897485.660753984</v>
      </c>
      <c r="AK1539" s="20">
        <f t="shared" si="304"/>
        <v>0.141215124388995</v>
      </c>
      <c r="AL1539" s="17"/>
      <c r="AM1539" s="17"/>
      <c r="AN1539" s="17"/>
      <c r="AO1539" s="17"/>
      <c r="AP1539" s="28" t="str">
        <f t="shared" si="305"/>
        <v>20215</v>
      </c>
      <c r="AQ1539" s="28" t="str">
        <f t="shared" si="306"/>
        <v>20215RMB</v>
      </c>
    </row>
    <row r="1540" spans="1:43" s="12" customFormat="1">
      <c r="A1540" s="13" t="s">
        <v>35</v>
      </c>
      <c r="B1540" s="179">
        <v>2021</v>
      </c>
      <c r="C1540" s="179">
        <v>1</v>
      </c>
      <c r="D1540" s="39" t="str">
        <f t="shared" si="295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298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299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297"/>
        <v>1.13</v>
      </c>
      <c r="Z1540" s="18">
        <f t="shared" si="296"/>
        <v>1430000</v>
      </c>
      <c r="AA1540" s="13">
        <v>1.1950000000000001</v>
      </c>
      <c r="AB1540" s="21">
        <f t="shared" si="294"/>
        <v>1512256.6371681418</v>
      </c>
      <c r="AC1540" s="185">
        <f t="shared" si="300"/>
        <v>156669.78761061947</v>
      </c>
      <c r="AD1540" s="141">
        <v>0.1036</v>
      </c>
      <c r="AE1540" s="186">
        <f t="shared" si="301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02"/>
        <v>63006605.696460173</v>
      </c>
      <c r="AJ1540" s="19">
        <f t="shared" si="303"/>
        <v>8897485.660753984</v>
      </c>
      <c r="AK1540" s="20">
        <f t="shared" si="304"/>
        <v>0.141215124388995</v>
      </c>
      <c r="AL1540" s="17"/>
      <c r="AM1540" s="17"/>
      <c r="AN1540" s="17"/>
      <c r="AO1540" s="17"/>
      <c r="AP1540" s="28" t="str">
        <f t="shared" si="305"/>
        <v>20215</v>
      </c>
      <c r="AQ1540" s="28" t="str">
        <f t="shared" si="306"/>
        <v>20215RMB</v>
      </c>
    </row>
    <row r="1541" spans="1:43" s="12" customFormat="1">
      <c r="A1541" s="13" t="s">
        <v>35</v>
      </c>
      <c r="B1541" s="179">
        <v>2021</v>
      </c>
      <c r="C1541" s="179">
        <v>1</v>
      </c>
      <c r="D1541" s="39" t="str">
        <f t="shared" si="295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298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299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297"/>
        <v>1.13</v>
      </c>
      <c r="Z1541" s="18">
        <f t="shared" si="296"/>
        <v>1430000</v>
      </c>
      <c r="AA1541" s="13">
        <v>1.1950000000000001</v>
      </c>
      <c r="AB1541" s="21">
        <f t="shared" si="294"/>
        <v>1512256.6371681418</v>
      </c>
      <c r="AC1541" s="185">
        <f t="shared" si="300"/>
        <v>156669.78761061947</v>
      </c>
      <c r="AD1541" s="141">
        <v>0.1036</v>
      </c>
      <c r="AE1541" s="186">
        <f t="shared" si="301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02"/>
        <v>63006605.696460173</v>
      </c>
      <c r="AJ1541" s="19">
        <f t="shared" si="303"/>
        <v>8897485.660753984</v>
      </c>
      <c r="AK1541" s="20">
        <f t="shared" si="304"/>
        <v>0.141215124388995</v>
      </c>
      <c r="AL1541" s="17"/>
      <c r="AM1541" s="17"/>
      <c r="AN1541" s="17"/>
      <c r="AO1541" s="17"/>
      <c r="AP1541" s="28" t="str">
        <f t="shared" si="305"/>
        <v>20215</v>
      </c>
      <c r="AQ1541" s="28" t="str">
        <f t="shared" si="306"/>
        <v>20215RMB</v>
      </c>
    </row>
    <row r="1542" spans="1:43" s="12" customFormat="1">
      <c r="A1542" s="13" t="s">
        <v>35</v>
      </c>
      <c r="B1542" s="179">
        <v>2021</v>
      </c>
      <c r="C1542" s="179">
        <v>1</v>
      </c>
      <c r="D1542" s="39" t="str">
        <f t="shared" si="295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298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299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297"/>
        <v>1</v>
      </c>
      <c r="Z1542" s="18">
        <f t="shared" si="296"/>
        <v>12726000</v>
      </c>
      <c r="AA1542" s="13">
        <v>7.2800000000000004E-2</v>
      </c>
      <c r="AB1542" s="21">
        <f t="shared" si="294"/>
        <v>926452.8</v>
      </c>
      <c r="AC1542" s="185">
        <f t="shared" si="300"/>
        <v>113675.75856</v>
      </c>
      <c r="AD1542" s="141">
        <v>0.1227</v>
      </c>
      <c r="AE1542" s="186">
        <f t="shared" si="301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02"/>
        <v>63006605.696460173</v>
      </c>
      <c r="AJ1542" s="19">
        <f t="shared" si="303"/>
        <v>8897485.660753984</v>
      </c>
      <c r="AK1542" s="20">
        <f t="shared" si="304"/>
        <v>0.141215124388995</v>
      </c>
      <c r="AL1542" s="17"/>
      <c r="AM1542" s="17"/>
      <c r="AN1542" s="17"/>
      <c r="AO1542" s="17"/>
      <c r="AP1542" s="28" t="str">
        <f t="shared" si="305"/>
        <v>20215</v>
      </c>
      <c r="AQ1542" s="28" t="str">
        <f t="shared" si="306"/>
        <v>20215JPY</v>
      </c>
    </row>
    <row r="1543" spans="1:43" s="12" customFormat="1">
      <c r="A1543" s="13" t="s">
        <v>35</v>
      </c>
      <c r="B1543" s="179">
        <v>2021</v>
      </c>
      <c r="C1543" s="179">
        <v>1</v>
      </c>
      <c r="D1543" s="39" t="str">
        <f t="shared" si="295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298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299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297"/>
        <v>1</v>
      </c>
      <c r="Z1543" s="18">
        <f t="shared" si="296"/>
        <v>12000000</v>
      </c>
      <c r="AA1543" s="13">
        <v>7.2800000000000004E-2</v>
      </c>
      <c r="AB1543" s="21">
        <f t="shared" si="294"/>
        <v>873600</v>
      </c>
      <c r="AC1543" s="185">
        <f t="shared" si="300"/>
        <v>92514.239999999991</v>
      </c>
      <c r="AD1543" s="141">
        <v>0.10589999999999999</v>
      </c>
      <c r="AE1543" s="186">
        <f t="shared" si="301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02"/>
        <v>63006605.696460173</v>
      </c>
      <c r="AJ1543" s="19">
        <f t="shared" si="303"/>
        <v>8897485.660753984</v>
      </c>
      <c r="AK1543" s="20">
        <f t="shared" si="304"/>
        <v>0.141215124388995</v>
      </c>
      <c r="AL1543" s="17"/>
      <c r="AM1543" s="17"/>
      <c r="AN1543" s="17"/>
      <c r="AO1543" s="17"/>
      <c r="AP1543" s="28" t="str">
        <f t="shared" si="305"/>
        <v>20215</v>
      </c>
      <c r="AQ1543" s="28" t="str">
        <f t="shared" si="306"/>
        <v>20215JPY</v>
      </c>
    </row>
    <row r="1544" spans="1:43" s="12" customFormat="1">
      <c r="A1544" s="13" t="s">
        <v>35</v>
      </c>
      <c r="B1544" s="179">
        <v>2021</v>
      </c>
      <c r="C1544" s="179">
        <v>1</v>
      </c>
      <c r="D1544" s="39" t="str">
        <f t="shared" si="295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298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299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297"/>
        <v>1</v>
      </c>
      <c r="Z1544" s="18">
        <f t="shared" si="296"/>
        <v>12000000</v>
      </c>
      <c r="AA1544" s="13">
        <v>7.2800000000000004E-2</v>
      </c>
      <c r="AB1544" s="21">
        <f t="shared" si="294"/>
        <v>873600</v>
      </c>
      <c r="AC1544" s="185">
        <f t="shared" si="300"/>
        <v>92514.239999999991</v>
      </c>
      <c r="AD1544" s="141">
        <v>0.10589999999999999</v>
      </c>
      <c r="AE1544" s="186">
        <f t="shared" si="301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02"/>
        <v>63006605.696460173</v>
      </c>
      <c r="AJ1544" s="19">
        <f t="shared" si="303"/>
        <v>8897485.660753984</v>
      </c>
      <c r="AK1544" s="20">
        <f t="shared" si="304"/>
        <v>0.141215124388995</v>
      </c>
      <c r="AL1544" s="17"/>
      <c r="AM1544" s="17"/>
      <c r="AN1544" s="17"/>
      <c r="AO1544" s="17"/>
      <c r="AP1544" s="28" t="str">
        <f t="shared" si="305"/>
        <v>20215</v>
      </c>
      <c r="AQ1544" s="28" t="str">
        <f t="shared" si="306"/>
        <v>20215JPY</v>
      </c>
    </row>
    <row r="1545" spans="1:43" s="12" customFormat="1">
      <c r="A1545" s="13" t="s">
        <v>35</v>
      </c>
      <c r="B1545" s="179">
        <v>2021</v>
      </c>
      <c r="C1545" s="179">
        <v>1</v>
      </c>
      <c r="D1545" s="39" t="str">
        <f t="shared" si="295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298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299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297"/>
        <v>1</v>
      </c>
      <c r="Z1545" s="18">
        <f t="shared" si="296"/>
        <v>8000000</v>
      </c>
      <c r="AA1545" s="13">
        <v>7.2800000000000004E-2</v>
      </c>
      <c r="AB1545" s="21">
        <f t="shared" si="294"/>
        <v>582400</v>
      </c>
      <c r="AC1545" s="185">
        <f t="shared" si="300"/>
        <v>61676.159999999996</v>
      </c>
      <c r="AD1545" s="141">
        <v>0.10589999999999999</v>
      </c>
      <c r="AE1545" s="186">
        <f t="shared" si="301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02"/>
        <v>63006605.696460173</v>
      </c>
      <c r="AJ1545" s="19">
        <f t="shared" si="303"/>
        <v>8897485.660753984</v>
      </c>
      <c r="AK1545" s="20">
        <f t="shared" si="304"/>
        <v>0.141215124388995</v>
      </c>
      <c r="AL1545" s="17"/>
      <c r="AM1545" s="17"/>
      <c r="AN1545" s="17"/>
      <c r="AO1545" s="17"/>
      <c r="AP1545" s="28" t="str">
        <f t="shared" si="305"/>
        <v>20215</v>
      </c>
      <c r="AQ1545" s="28" t="str">
        <f t="shared" si="306"/>
        <v>20215JPY</v>
      </c>
    </row>
    <row r="1546" spans="1:43" s="12" customFormat="1">
      <c r="A1546" s="13" t="s">
        <v>35</v>
      </c>
      <c r="B1546" s="179">
        <v>2021</v>
      </c>
      <c r="C1546" s="179">
        <v>1</v>
      </c>
      <c r="D1546" s="39" t="str">
        <f t="shared" si="295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298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299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297"/>
        <v>1</v>
      </c>
      <c r="Z1546" s="18">
        <f t="shared" si="296"/>
        <v>8000000</v>
      </c>
      <c r="AA1546" s="13">
        <v>7.2800000000000004E-2</v>
      </c>
      <c r="AB1546" s="21">
        <f t="shared" ref="AB1546:AB1609" si="307">IF(AND(R1546&lt;&gt;"C66",R1546&lt;&gt;""),Z1546/Y1546*AA1546,"")</f>
        <v>582400</v>
      </c>
      <c r="AC1546" s="185">
        <f t="shared" si="300"/>
        <v>61676.159999999996</v>
      </c>
      <c r="AD1546" s="141">
        <v>0.10589999999999999</v>
      </c>
      <c r="AE1546" s="186">
        <f t="shared" si="301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02"/>
        <v>63006605.696460173</v>
      </c>
      <c r="AJ1546" s="19">
        <f t="shared" si="303"/>
        <v>8897485.660753984</v>
      </c>
      <c r="AK1546" s="20">
        <f t="shared" si="304"/>
        <v>0.141215124388995</v>
      </c>
      <c r="AL1546" s="17"/>
      <c r="AM1546" s="17"/>
      <c r="AN1546" s="17"/>
      <c r="AO1546" s="17"/>
      <c r="AP1546" s="28" t="str">
        <f t="shared" si="305"/>
        <v>20215</v>
      </c>
      <c r="AQ1546" s="28" t="str">
        <f t="shared" si="306"/>
        <v>20215JPY</v>
      </c>
    </row>
    <row r="1547" spans="1:43" s="12" customFormat="1">
      <c r="A1547" s="13" t="s">
        <v>35</v>
      </c>
      <c r="B1547" s="179">
        <v>2021</v>
      </c>
      <c r="C1547" s="179">
        <v>1</v>
      </c>
      <c r="D1547" s="39" t="str">
        <f t="shared" si="295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298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299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297"/>
        <v>1</v>
      </c>
      <c r="Z1547" s="18">
        <f t="shared" si="296"/>
        <v>8000000</v>
      </c>
      <c r="AA1547" s="13">
        <v>7.2800000000000004E-2</v>
      </c>
      <c r="AB1547" s="21">
        <f t="shared" si="307"/>
        <v>582400</v>
      </c>
      <c r="AC1547" s="185">
        <f t="shared" si="300"/>
        <v>61676.159999999996</v>
      </c>
      <c r="AD1547" s="141">
        <v>0.10589999999999999</v>
      </c>
      <c r="AE1547" s="186">
        <f t="shared" si="301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02"/>
        <v>63006605.696460173</v>
      </c>
      <c r="AJ1547" s="19">
        <f t="shared" si="303"/>
        <v>8897485.660753984</v>
      </c>
      <c r="AK1547" s="20">
        <f t="shared" si="304"/>
        <v>0.141215124388995</v>
      </c>
      <c r="AL1547" s="17"/>
      <c r="AM1547" s="17"/>
      <c r="AN1547" s="17"/>
      <c r="AO1547" s="17"/>
      <c r="AP1547" s="28" t="str">
        <f t="shared" si="305"/>
        <v>20215</v>
      </c>
      <c r="AQ1547" s="28" t="str">
        <f t="shared" si="306"/>
        <v>20215JPY</v>
      </c>
    </row>
    <row r="1548" spans="1:43" s="12" customFormat="1">
      <c r="A1548" s="13" t="s">
        <v>35</v>
      </c>
      <c r="B1548" s="179">
        <v>2021</v>
      </c>
      <c r="C1548" s="179">
        <v>1</v>
      </c>
      <c r="D1548" s="39" t="str">
        <f t="shared" si="295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298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299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297"/>
        <v>1</v>
      </c>
      <c r="Z1548" s="18">
        <f t="shared" si="296"/>
        <v>6950000</v>
      </c>
      <c r="AA1548" s="13">
        <v>7.2800000000000004E-2</v>
      </c>
      <c r="AB1548" s="21">
        <f t="shared" si="307"/>
        <v>505960</v>
      </c>
      <c r="AC1548" s="185">
        <f t="shared" si="300"/>
        <v>69468.308000000005</v>
      </c>
      <c r="AD1548" s="141">
        <v>0.13730000000000001</v>
      </c>
      <c r="AE1548" s="186">
        <f t="shared" si="301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02"/>
        <v>63006605.696460173</v>
      </c>
      <c r="AJ1548" s="19">
        <f t="shared" si="303"/>
        <v>8897485.660753984</v>
      </c>
      <c r="AK1548" s="20">
        <f t="shared" si="304"/>
        <v>0.141215124388995</v>
      </c>
      <c r="AL1548" s="17"/>
      <c r="AM1548" s="17"/>
      <c r="AN1548" s="17"/>
      <c r="AO1548" s="17"/>
      <c r="AP1548" s="28" t="str">
        <f t="shared" si="305"/>
        <v>20215</v>
      </c>
      <c r="AQ1548" s="28" t="str">
        <f t="shared" si="306"/>
        <v>20215JPY</v>
      </c>
    </row>
    <row r="1549" spans="1:43" s="12" customFormat="1">
      <c r="A1549" s="13" t="s">
        <v>35</v>
      </c>
      <c r="B1549" s="179">
        <v>2021</v>
      </c>
      <c r="C1549" s="179">
        <v>3</v>
      </c>
      <c r="D1549" s="39" t="str">
        <f t="shared" si="295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298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299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297"/>
        <v>1</v>
      </c>
      <c r="Z1549" s="18">
        <f t="shared" si="296"/>
        <v>7000000</v>
      </c>
      <c r="AA1549" s="13">
        <v>7.4499999999999997E-2</v>
      </c>
      <c r="AB1549" s="21">
        <f t="shared" si="307"/>
        <v>521500</v>
      </c>
      <c r="AC1549" s="185">
        <f t="shared" si="300"/>
        <v>68942.3</v>
      </c>
      <c r="AD1549" s="141">
        <v>0.13220000000000001</v>
      </c>
      <c r="AE1549" s="186">
        <f t="shared" si="301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02"/>
        <v>57778307.282035396</v>
      </c>
      <c r="AJ1549" s="19">
        <f t="shared" si="303"/>
        <v>7259860.7225420559</v>
      </c>
      <c r="AK1549" s="20">
        <f t="shared" si="304"/>
        <v>0.12565028406083667</v>
      </c>
      <c r="AL1549" s="17"/>
      <c r="AM1549" s="17"/>
      <c r="AN1549" s="17"/>
      <c r="AO1549" s="17"/>
      <c r="AP1549" s="28" t="str">
        <f t="shared" si="305"/>
        <v>20213</v>
      </c>
      <c r="AQ1549" s="28" t="str">
        <f t="shared" si="306"/>
        <v>20213JPY</v>
      </c>
    </row>
    <row r="1550" spans="1:43" s="12" customFormat="1">
      <c r="A1550" s="13" t="s">
        <v>35</v>
      </c>
      <c r="B1550" s="179">
        <v>2021</v>
      </c>
      <c r="C1550" s="179">
        <v>2</v>
      </c>
      <c r="D1550" s="39" t="str">
        <f t="shared" si="295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298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299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297"/>
        <v>1</v>
      </c>
      <c r="Z1550" s="18">
        <f t="shared" si="296"/>
        <v>7800000</v>
      </c>
      <c r="AA1550" s="13">
        <v>7.2800000000000004E-2</v>
      </c>
      <c r="AB1550" s="21">
        <f t="shared" si="307"/>
        <v>567840</v>
      </c>
      <c r="AC1550" s="185">
        <f t="shared" si="300"/>
        <v>118735.344</v>
      </c>
      <c r="AD1550" s="141">
        <v>0.20910000000000001</v>
      </c>
      <c r="AE1550" s="186">
        <f t="shared" si="301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02"/>
        <v>63006605.696460173</v>
      </c>
      <c r="AJ1550" s="19">
        <f t="shared" si="303"/>
        <v>8897485.660753984</v>
      </c>
      <c r="AK1550" s="20">
        <f t="shared" si="304"/>
        <v>0.141215124388995</v>
      </c>
      <c r="AL1550" s="17"/>
      <c r="AM1550" s="17"/>
      <c r="AN1550" s="17"/>
      <c r="AO1550" s="17"/>
      <c r="AP1550" s="28" t="str">
        <f t="shared" si="305"/>
        <v>20215</v>
      </c>
      <c r="AQ1550" s="28" t="str">
        <f t="shared" si="306"/>
        <v>20215JPY</v>
      </c>
    </row>
    <row r="1551" spans="1:43" s="12" customFormat="1">
      <c r="A1551" s="13" t="s">
        <v>35</v>
      </c>
      <c r="B1551" s="179">
        <v>2021</v>
      </c>
      <c r="C1551" s="179">
        <v>2</v>
      </c>
      <c r="D1551" s="39" t="str">
        <f t="shared" si="295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298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299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297"/>
        <v>1</v>
      </c>
      <c r="Z1551" s="18">
        <f t="shared" si="296"/>
        <v>15000000</v>
      </c>
      <c r="AA1551" s="13">
        <v>7.2800000000000004E-2</v>
      </c>
      <c r="AB1551" s="21">
        <f t="shared" si="307"/>
        <v>1092000</v>
      </c>
      <c r="AC1551" s="185">
        <f t="shared" si="300"/>
        <v>228337.2</v>
      </c>
      <c r="AD1551" s="141">
        <v>0.20910000000000001</v>
      </c>
      <c r="AE1551" s="186">
        <f t="shared" si="301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02"/>
        <v>63006605.696460173</v>
      </c>
      <c r="AJ1551" s="19">
        <f t="shared" si="303"/>
        <v>8897485.660753984</v>
      </c>
      <c r="AK1551" s="20">
        <f t="shared" si="304"/>
        <v>0.141215124388995</v>
      </c>
      <c r="AL1551" s="17"/>
      <c r="AM1551" s="17"/>
      <c r="AN1551" s="17"/>
      <c r="AO1551" s="17"/>
      <c r="AP1551" s="28" t="str">
        <f t="shared" si="305"/>
        <v>20215</v>
      </c>
      <c r="AQ1551" s="28" t="str">
        <f t="shared" si="306"/>
        <v>20215JPY</v>
      </c>
    </row>
    <row r="1552" spans="1:43" s="12" customFormat="1">
      <c r="A1552" s="13" t="s">
        <v>35</v>
      </c>
      <c r="B1552" s="179">
        <v>2021</v>
      </c>
      <c r="C1552" s="179">
        <v>2</v>
      </c>
      <c r="D1552" s="39" t="str">
        <f t="shared" si="295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298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299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297"/>
        <v>1</v>
      </c>
      <c r="Z1552" s="18">
        <f t="shared" si="296"/>
        <v>15000000</v>
      </c>
      <c r="AA1552" s="13">
        <v>7.2800000000000004E-2</v>
      </c>
      <c r="AB1552" s="21">
        <f t="shared" si="307"/>
        <v>1092000</v>
      </c>
      <c r="AC1552" s="185">
        <f t="shared" si="300"/>
        <v>228337.2</v>
      </c>
      <c r="AD1552" s="141">
        <v>0.20910000000000001</v>
      </c>
      <c r="AE1552" s="186">
        <f t="shared" si="301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02"/>
        <v>63006605.696460173</v>
      </c>
      <c r="AJ1552" s="19">
        <f t="shared" si="303"/>
        <v>8897485.660753984</v>
      </c>
      <c r="AK1552" s="20">
        <f t="shared" si="304"/>
        <v>0.141215124388995</v>
      </c>
      <c r="AL1552" s="17"/>
      <c r="AM1552" s="17"/>
      <c r="AN1552" s="17"/>
      <c r="AO1552" s="17"/>
      <c r="AP1552" s="28" t="str">
        <f t="shared" si="305"/>
        <v>20215</v>
      </c>
      <c r="AQ1552" s="28" t="str">
        <f t="shared" si="306"/>
        <v>20215JPY</v>
      </c>
    </row>
    <row r="1553" spans="1:43" s="12" customFormat="1">
      <c r="A1553" s="13" t="s">
        <v>35</v>
      </c>
      <c r="B1553" s="179">
        <v>2021</v>
      </c>
      <c r="C1553" s="179">
        <v>2</v>
      </c>
      <c r="D1553" s="39" t="str">
        <f t="shared" si="295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298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299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297"/>
        <v>1</v>
      </c>
      <c r="Z1553" s="18">
        <f t="shared" si="296"/>
        <v>12700000</v>
      </c>
      <c r="AA1553" s="13">
        <v>7.2800000000000004E-2</v>
      </c>
      <c r="AB1553" s="21">
        <f t="shared" si="307"/>
        <v>924560</v>
      </c>
      <c r="AC1553" s="185">
        <f t="shared" si="300"/>
        <v>129161.03199999999</v>
      </c>
      <c r="AD1553" s="141">
        <v>0.13969999999999999</v>
      </c>
      <c r="AE1553" s="186">
        <f t="shared" si="301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02"/>
        <v>63006605.696460173</v>
      </c>
      <c r="AJ1553" s="19">
        <f t="shared" si="303"/>
        <v>8897485.660753984</v>
      </c>
      <c r="AK1553" s="20">
        <f t="shared" si="304"/>
        <v>0.141215124388995</v>
      </c>
      <c r="AL1553" s="17"/>
      <c r="AM1553" s="17"/>
      <c r="AN1553" s="17"/>
      <c r="AO1553" s="17"/>
      <c r="AP1553" s="28" t="str">
        <f t="shared" si="305"/>
        <v>20215</v>
      </c>
      <c r="AQ1553" s="28" t="str">
        <f t="shared" si="306"/>
        <v>20215JPY</v>
      </c>
    </row>
    <row r="1554" spans="1:43" s="12" customFormat="1">
      <c r="A1554" s="13" t="s">
        <v>35</v>
      </c>
      <c r="B1554" s="179">
        <v>2021</v>
      </c>
      <c r="C1554" s="179">
        <v>2</v>
      </c>
      <c r="D1554" s="39" t="str">
        <f t="shared" si="295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298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299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297"/>
        <v>1</v>
      </c>
      <c r="Z1554" s="18">
        <f t="shared" si="296"/>
        <v>10500000</v>
      </c>
      <c r="AA1554" s="13">
        <v>7.2800000000000004E-2</v>
      </c>
      <c r="AB1554" s="21">
        <f t="shared" si="307"/>
        <v>764400</v>
      </c>
      <c r="AC1554" s="185">
        <f t="shared" si="300"/>
        <v>147529.20000000001</v>
      </c>
      <c r="AD1554" s="141">
        <v>0.193</v>
      </c>
      <c r="AE1554" s="186">
        <f t="shared" si="301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02"/>
        <v>63006605.696460173</v>
      </c>
      <c r="AJ1554" s="19">
        <f t="shared" si="303"/>
        <v>8897485.660753984</v>
      </c>
      <c r="AK1554" s="20">
        <f t="shared" si="304"/>
        <v>0.141215124388995</v>
      </c>
      <c r="AL1554" s="17"/>
      <c r="AM1554" s="17"/>
      <c r="AN1554" s="17"/>
      <c r="AO1554" s="17"/>
      <c r="AP1554" s="28" t="str">
        <f t="shared" si="305"/>
        <v>20215</v>
      </c>
      <c r="AQ1554" s="28" t="str">
        <f t="shared" si="306"/>
        <v>20215JPY</v>
      </c>
    </row>
    <row r="1555" spans="1:43" s="12" customFormat="1">
      <c r="A1555" s="13" t="s">
        <v>35</v>
      </c>
      <c r="B1555" s="179">
        <v>2021</v>
      </c>
      <c r="C1555" s="179">
        <v>2</v>
      </c>
      <c r="D1555" s="39" t="str">
        <f t="shared" si="295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298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299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297"/>
        <v>1</v>
      </c>
      <c r="Z1555" s="18">
        <f t="shared" si="296"/>
        <v>10500000</v>
      </c>
      <c r="AA1555" s="13">
        <v>7.2800000000000004E-2</v>
      </c>
      <c r="AB1555" s="21">
        <f t="shared" si="307"/>
        <v>764400</v>
      </c>
      <c r="AC1555" s="185">
        <f t="shared" si="300"/>
        <v>147529.20000000001</v>
      </c>
      <c r="AD1555" s="141">
        <v>0.193</v>
      </c>
      <c r="AE1555" s="186">
        <f t="shared" si="301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02"/>
        <v>63006605.696460173</v>
      </c>
      <c r="AJ1555" s="19">
        <f t="shared" si="303"/>
        <v>8897485.660753984</v>
      </c>
      <c r="AK1555" s="20">
        <f t="shared" si="304"/>
        <v>0.141215124388995</v>
      </c>
      <c r="AL1555" s="17"/>
      <c r="AM1555" s="17"/>
      <c r="AN1555" s="17"/>
      <c r="AO1555" s="17"/>
      <c r="AP1555" s="28" t="str">
        <f t="shared" si="305"/>
        <v>20215</v>
      </c>
      <c r="AQ1555" s="28" t="str">
        <f t="shared" si="306"/>
        <v>20215JPY</v>
      </c>
    </row>
    <row r="1556" spans="1:43" s="12" customFormat="1">
      <c r="A1556" s="13" t="s">
        <v>35</v>
      </c>
      <c r="B1556" s="179">
        <v>2021</v>
      </c>
      <c r="C1556" s="179">
        <v>2</v>
      </c>
      <c r="D1556" s="39" t="str">
        <f t="shared" si="295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298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299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297"/>
        <v>1</v>
      </c>
      <c r="Z1556" s="18">
        <f t="shared" si="296"/>
        <v>13700000</v>
      </c>
      <c r="AA1556" s="13">
        <v>7.2800000000000004E-2</v>
      </c>
      <c r="AB1556" s="21">
        <f t="shared" si="307"/>
        <v>997360</v>
      </c>
      <c r="AC1556" s="185">
        <f t="shared" si="300"/>
        <v>124670</v>
      </c>
      <c r="AD1556" s="141">
        <v>0.125</v>
      </c>
      <c r="AE1556" s="186">
        <f t="shared" si="301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02"/>
        <v>63006605.696460173</v>
      </c>
      <c r="AJ1556" s="19">
        <f t="shared" si="303"/>
        <v>8897485.660753984</v>
      </c>
      <c r="AK1556" s="20">
        <f t="shared" si="304"/>
        <v>0.141215124388995</v>
      </c>
      <c r="AL1556" s="17"/>
      <c r="AM1556" s="17"/>
      <c r="AN1556" s="17"/>
      <c r="AO1556" s="17"/>
      <c r="AP1556" s="28" t="str">
        <f t="shared" si="305"/>
        <v>20215</v>
      </c>
      <c r="AQ1556" s="28" t="str">
        <f t="shared" si="306"/>
        <v>20215JPY</v>
      </c>
    </row>
    <row r="1557" spans="1:43" s="12" customFormat="1">
      <c r="A1557" s="13" t="s">
        <v>35</v>
      </c>
      <c r="B1557" s="179">
        <v>2021</v>
      </c>
      <c r="C1557" s="179">
        <v>2</v>
      </c>
      <c r="D1557" s="39" t="str">
        <f t="shared" si="295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298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299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297"/>
        <v>1.13</v>
      </c>
      <c r="Z1557" s="18">
        <f t="shared" si="296"/>
        <v>620000</v>
      </c>
      <c r="AA1557" s="13">
        <v>1.1950000000000001</v>
      </c>
      <c r="AB1557" s="21">
        <f t="shared" si="307"/>
        <v>655663.71681415942</v>
      </c>
      <c r="AC1557" s="185">
        <f t="shared" si="300"/>
        <v>105299.592920354</v>
      </c>
      <c r="AD1557" s="141">
        <v>0.16059999999999999</v>
      </c>
      <c r="AE1557" s="186">
        <f t="shared" si="301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02"/>
        <v>63006605.696460173</v>
      </c>
      <c r="AJ1557" s="19">
        <f t="shared" si="303"/>
        <v>8897485.660753984</v>
      </c>
      <c r="AK1557" s="20">
        <f t="shared" si="304"/>
        <v>0.141215124388995</v>
      </c>
      <c r="AL1557" s="17"/>
      <c r="AM1557" s="17"/>
      <c r="AN1557" s="17"/>
      <c r="AO1557" s="17"/>
      <c r="AP1557" s="28" t="str">
        <f t="shared" si="305"/>
        <v>20215</v>
      </c>
      <c r="AQ1557" s="28" t="str">
        <f t="shared" si="306"/>
        <v>20215RMB</v>
      </c>
    </row>
    <row r="1558" spans="1:43" s="12" customFormat="1">
      <c r="A1558" s="13" t="s">
        <v>35</v>
      </c>
      <c r="B1558" s="179">
        <v>2021</v>
      </c>
      <c r="C1558" s="179">
        <v>2</v>
      </c>
      <c r="D1558" s="39" t="str">
        <f t="shared" si="295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298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299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297"/>
        <v>1.13</v>
      </c>
      <c r="Z1558" s="18">
        <f t="shared" si="296"/>
        <v>620000</v>
      </c>
      <c r="AA1558" s="13">
        <v>1.1950000000000001</v>
      </c>
      <c r="AB1558" s="21">
        <f t="shared" si="307"/>
        <v>655663.71681415942</v>
      </c>
      <c r="AC1558" s="185">
        <f t="shared" si="300"/>
        <v>105299.592920354</v>
      </c>
      <c r="AD1558" s="141">
        <v>0.16059999999999999</v>
      </c>
      <c r="AE1558" s="186">
        <f t="shared" si="301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02"/>
        <v>63006605.696460173</v>
      </c>
      <c r="AJ1558" s="19">
        <f t="shared" si="303"/>
        <v>8897485.660753984</v>
      </c>
      <c r="AK1558" s="20">
        <f t="shared" si="304"/>
        <v>0.141215124388995</v>
      </c>
      <c r="AL1558" s="17"/>
      <c r="AM1558" s="17"/>
      <c r="AN1558" s="17"/>
      <c r="AO1558" s="17"/>
      <c r="AP1558" s="28" t="str">
        <f t="shared" si="305"/>
        <v>20215</v>
      </c>
      <c r="AQ1558" s="28" t="str">
        <f t="shared" si="306"/>
        <v>20215RMB</v>
      </c>
    </row>
    <row r="1559" spans="1:43" s="12" customFormat="1">
      <c r="A1559" s="13" t="s">
        <v>35</v>
      </c>
      <c r="B1559" s="179">
        <v>2021</v>
      </c>
      <c r="C1559" s="179">
        <v>2</v>
      </c>
      <c r="D1559" s="39" t="str">
        <f t="shared" si="295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298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299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297"/>
        <v>1.13</v>
      </c>
      <c r="Z1559" s="18">
        <f t="shared" si="296"/>
        <v>805000</v>
      </c>
      <c r="AA1559" s="13">
        <v>1.1950000000000001</v>
      </c>
      <c r="AB1559" s="21">
        <f t="shared" si="307"/>
        <v>851305.3097345134</v>
      </c>
      <c r="AC1559" s="185">
        <f t="shared" si="300"/>
        <v>136719.63274336283</v>
      </c>
      <c r="AD1559" s="141">
        <v>0.16059999999999999</v>
      </c>
      <c r="AE1559" s="186">
        <f t="shared" si="301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02"/>
        <v>63006605.696460173</v>
      </c>
      <c r="AJ1559" s="19">
        <f t="shared" si="303"/>
        <v>8897485.660753984</v>
      </c>
      <c r="AK1559" s="20">
        <f t="shared" si="304"/>
        <v>0.141215124388995</v>
      </c>
      <c r="AL1559" s="17"/>
      <c r="AM1559" s="17"/>
      <c r="AN1559" s="17"/>
      <c r="AO1559" s="17"/>
      <c r="AP1559" s="28" t="str">
        <f t="shared" si="305"/>
        <v>20215</v>
      </c>
      <c r="AQ1559" s="28" t="str">
        <f t="shared" si="306"/>
        <v>20215RMB</v>
      </c>
    </row>
    <row r="1560" spans="1:43" s="12" customFormat="1">
      <c r="A1560" s="13" t="s">
        <v>35</v>
      </c>
      <c r="B1560" s="179">
        <v>2021</v>
      </c>
      <c r="C1560" s="179">
        <v>2</v>
      </c>
      <c r="D1560" s="39" t="str">
        <f t="shared" si="295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298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299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297"/>
        <v>1.13</v>
      </c>
      <c r="Z1560" s="18">
        <f t="shared" si="296"/>
        <v>805000</v>
      </c>
      <c r="AA1560" s="13">
        <v>1.1950000000000001</v>
      </c>
      <c r="AB1560" s="21">
        <f t="shared" si="307"/>
        <v>851305.3097345134</v>
      </c>
      <c r="AC1560" s="185">
        <f t="shared" si="300"/>
        <v>136719.63274336283</v>
      </c>
      <c r="AD1560" s="141">
        <v>0.16059999999999999</v>
      </c>
      <c r="AE1560" s="186">
        <f t="shared" si="301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02"/>
        <v>63006605.696460173</v>
      </c>
      <c r="AJ1560" s="19">
        <f t="shared" si="303"/>
        <v>8897485.660753984</v>
      </c>
      <c r="AK1560" s="20">
        <f t="shared" si="304"/>
        <v>0.141215124388995</v>
      </c>
      <c r="AL1560" s="17"/>
      <c r="AM1560" s="17"/>
      <c r="AN1560" s="17"/>
      <c r="AO1560" s="17"/>
      <c r="AP1560" s="28" t="str">
        <f t="shared" si="305"/>
        <v>20215</v>
      </c>
      <c r="AQ1560" s="28" t="str">
        <f t="shared" si="306"/>
        <v>20215RMB</v>
      </c>
    </row>
    <row r="1561" spans="1:43" s="12" customFormat="1">
      <c r="A1561" s="13" t="s">
        <v>35</v>
      </c>
      <c r="B1561" s="179">
        <v>2021</v>
      </c>
      <c r="C1561" s="179">
        <v>1</v>
      </c>
      <c r="D1561" s="39" t="str">
        <f t="shared" si="295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298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299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297"/>
        <v>1.13</v>
      </c>
      <c r="Z1561" s="18">
        <f t="shared" si="296"/>
        <v>830000</v>
      </c>
      <c r="AA1561" s="13">
        <v>1.1950000000000001</v>
      </c>
      <c r="AB1561" s="21">
        <f t="shared" si="307"/>
        <v>877743.36283185845</v>
      </c>
      <c r="AC1561" s="185">
        <f t="shared" si="300"/>
        <v>132188.1504424779</v>
      </c>
      <c r="AD1561" s="141">
        <v>0.15060000000000001</v>
      </c>
      <c r="AE1561" s="186">
        <f t="shared" si="301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02"/>
        <v>63006605.696460173</v>
      </c>
      <c r="AJ1561" s="19">
        <f t="shared" si="303"/>
        <v>8897485.660753984</v>
      </c>
      <c r="AK1561" s="20">
        <f t="shared" si="304"/>
        <v>0.141215124388995</v>
      </c>
      <c r="AL1561" s="17"/>
      <c r="AM1561" s="17"/>
      <c r="AN1561" s="17"/>
      <c r="AO1561" s="17"/>
      <c r="AP1561" s="28" t="str">
        <f t="shared" si="305"/>
        <v>20215</v>
      </c>
      <c r="AQ1561" s="28" t="str">
        <f t="shared" si="306"/>
        <v>20215RMB</v>
      </c>
    </row>
    <row r="1562" spans="1:43" s="12" customFormat="1">
      <c r="A1562" s="13" t="s">
        <v>35</v>
      </c>
      <c r="B1562" s="179">
        <v>2021</v>
      </c>
      <c r="C1562" s="179">
        <v>2</v>
      </c>
      <c r="D1562" s="39" t="str">
        <f t="shared" si="295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298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299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297"/>
        <v>1</v>
      </c>
      <c r="Z1562" s="18">
        <f t="shared" si="296"/>
        <v>10500000</v>
      </c>
      <c r="AA1562" s="13">
        <v>7.2800000000000004E-2</v>
      </c>
      <c r="AB1562" s="21">
        <f t="shared" si="307"/>
        <v>764400</v>
      </c>
      <c r="AC1562" s="185">
        <f t="shared" si="300"/>
        <v>76975.08</v>
      </c>
      <c r="AD1562" s="141">
        <v>0.1007</v>
      </c>
      <c r="AE1562" s="186">
        <f t="shared" si="301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02"/>
        <v>63006605.696460173</v>
      </c>
      <c r="AJ1562" s="19">
        <f t="shared" si="303"/>
        <v>8897485.660753984</v>
      </c>
      <c r="AK1562" s="20">
        <f t="shared" si="304"/>
        <v>0.141215124388995</v>
      </c>
      <c r="AL1562" s="17"/>
      <c r="AM1562" s="17"/>
      <c r="AN1562" s="17"/>
      <c r="AO1562" s="17"/>
      <c r="AP1562" s="28" t="str">
        <f t="shared" si="305"/>
        <v>20215</v>
      </c>
      <c r="AQ1562" s="28" t="str">
        <f t="shared" si="306"/>
        <v>20215JPY</v>
      </c>
    </row>
    <row r="1563" spans="1:43" s="12" customFormat="1" ht="26.4">
      <c r="A1563" s="13" t="s">
        <v>35</v>
      </c>
      <c r="B1563" s="179">
        <v>2021</v>
      </c>
      <c r="C1563" s="179">
        <v>2</v>
      </c>
      <c r="D1563" s="39" t="str">
        <f t="shared" si="295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298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299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297"/>
        <v>1.13</v>
      </c>
      <c r="Z1563" s="18">
        <f t="shared" si="296"/>
        <v>57101</v>
      </c>
      <c r="AA1563" s="13">
        <v>1.2</v>
      </c>
      <c r="AB1563" s="21">
        <f t="shared" si="307"/>
        <v>60638.230088495577</v>
      </c>
      <c r="AC1563" s="185">
        <f t="shared" si="300"/>
        <v>15468.812495575221</v>
      </c>
      <c r="AD1563" s="141">
        <v>0.25509999999999999</v>
      </c>
      <c r="AE1563" s="186">
        <f t="shared" si="301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02"/>
        <v>57778307.282035396</v>
      </c>
      <c r="AJ1563" s="19">
        <f t="shared" si="303"/>
        <v>7259860.7225420559</v>
      </c>
      <c r="AK1563" s="20">
        <f t="shared" si="304"/>
        <v>0.12565028406083667</v>
      </c>
      <c r="AL1563" s="17"/>
      <c r="AM1563" s="17"/>
      <c r="AN1563" s="17"/>
      <c r="AO1563" s="17"/>
      <c r="AP1563" s="28" t="str">
        <f t="shared" si="305"/>
        <v>20213</v>
      </c>
      <c r="AQ1563" s="28" t="str">
        <f t="shared" si="306"/>
        <v>20213RMB</v>
      </c>
    </row>
    <row r="1564" spans="1:43" s="12" customFormat="1">
      <c r="A1564" s="13" t="s">
        <v>35</v>
      </c>
      <c r="B1564" s="179">
        <v>2021</v>
      </c>
      <c r="C1564" s="179">
        <v>3</v>
      </c>
      <c r="D1564" s="39" t="str">
        <f t="shared" si="295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298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299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297"/>
        <v>1</v>
      </c>
      <c r="Z1564" s="18">
        <f t="shared" si="296"/>
        <v>8350000</v>
      </c>
      <c r="AA1564" s="13">
        <v>7.2800000000000004E-2</v>
      </c>
      <c r="AB1564" s="21">
        <f t="shared" si="307"/>
        <v>607880</v>
      </c>
      <c r="AC1564" s="185">
        <f t="shared" si="300"/>
        <v>70392.504000000001</v>
      </c>
      <c r="AD1564" s="141">
        <v>0.1158</v>
      </c>
      <c r="AE1564" s="186">
        <f t="shared" si="301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02"/>
        <v>63006605.696460173</v>
      </c>
      <c r="AJ1564" s="19">
        <f t="shared" si="303"/>
        <v>8897485.660753984</v>
      </c>
      <c r="AK1564" s="20">
        <f t="shared" si="304"/>
        <v>0.141215124388995</v>
      </c>
      <c r="AL1564" s="17"/>
      <c r="AM1564" s="17"/>
      <c r="AN1564" s="17"/>
      <c r="AO1564" s="17"/>
      <c r="AP1564" s="28" t="str">
        <f t="shared" si="305"/>
        <v>20215</v>
      </c>
      <c r="AQ1564" s="28" t="str">
        <f t="shared" si="306"/>
        <v>20215JPY</v>
      </c>
    </row>
    <row r="1565" spans="1:43" s="12" customFormat="1">
      <c r="A1565" s="13" t="s">
        <v>35</v>
      </c>
      <c r="B1565" s="179">
        <v>2021</v>
      </c>
      <c r="C1565" s="179">
        <v>3</v>
      </c>
      <c r="D1565" s="39" t="str">
        <f t="shared" si="295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298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299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297"/>
        <v>1</v>
      </c>
      <c r="Z1565" s="18">
        <f t="shared" si="296"/>
        <v>9600000</v>
      </c>
      <c r="AA1565" s="13">
        <v>7.2800000000000004E-2</v>
      </c>
      <c r="AB1565" s="21">
        <f t="shared" si="307"/>
        <v>698880</v>
      </c>
      <c r="AC1565" s="185">
        <f t="shared" si="300"/>
        <v>119718.144</v>
      </c>
      <c r="AD1565" s="141">
        <v>0.17130000000000001</v>
      </c>
      <c r="AE1565" s="186">
        <f t="shared" si="301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02"/>
        <v>63006605.696460173</v>
      </c>
      <c r="AJ1565" s="19">
        <f t="shared" si="303"/>
        <v>8897485.660753984</v>
      </c>
      <c r="AK1565" s="20">
        <f t="shared" si="304"/>
        <v>0.141215124388995</v>
      </c>
      <c r="AL1565" s="17"/>
      <c r="AM1565" s="17"/>
      <c r="AN1565" s="17"/>
      <c r="AO1565" s="17"/>
      <c r="AP1565" s="28" t="str">
        <f t="shared" si="305"/>
        <v>20215</v>
      </c>
      <c r="AQ1565" s="28" t="str">
        <f t="shared" si="306"/>
        <v>20215JPY</v>
      </c>
    </row>
    <row r="1566" spans="1:43" s="12" customFormat="1">
      <c r="A1566" s="13" t="s">
        <v>35</v>
      </c>
      <c r="B1566" s="179">
        <v>2021</v>
      </c>
      <c r="C1566" s="179">
        <v>3</v>
      </c>
      <c r="D1566" s="39" t="str">
        <f t="shared" si="295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298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299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297"/>
        <v>1.13</v>
      </c>
      <c r="Z1566" s="18">
        <f t="shared" si="296"/>
        <v>772600</v>
      </c>
      <c r="AA1566" s="13">
        <v>1.1950000000000001</v>
      </c>
      <c r="AB1566" s="21">
        <f t="shared" si="307"/>
        <v>817041.5929203541</v>
      </c>
      <c r="AC1566" s="185">
        <f t="shared" si="300"/>
        <v>132033.92141592922</v>
      </c>
      <c r="AD1566" s="141">
        <v>0.16159999999999999</v>
      </c>
      <c r="AE1566" s="186">
        <f t="shared" si="301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02"/>
        <v>63006605.696460173</v>
      </c>
      <c r="AJ1566" s="19">
        <f t="shared" si="303"/>
        <v>8897485.660753984</v>
      </c>
      <c r="AK1566" s="20">
        <f t="shared" si="304"/>
        <v>0.141215124388995</v>
      </c>
      <c r="AL1566" s="17"/>
      <c r="AM1566" s="17"/>
      <c r="AN1566" s="17"/>
      <c r="AO1566" s="17"/>
      <c r="AP1566" s="28" t="str">
        <f t="shared" si="305"/>
        <v>20215</v>
      </c>
      <c r="AQ1566" s="28" t="str">
        <f t="shared" si="306"/>
        <v>20215RMB</v>
      </c>
    </row>
    <row r="1567" spans="1:43" s="12" customFormat="1">
      <c r="A1567" s="13" t="s">
        <v>35</v>
      </c>
      <c r="B1567" s="179">
        <v>2021</v>
      </c>
      <c r="C1567" s="179">
        <v>3</v>
      </c>
      <c r="D1567" s="39" t="str">
        <f t="shared" si="295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298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299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297"/>
        <v>1.13</v>
      </c>
      <c r="Z1567" s="18">
        <f t="shared" si="296"/>
        <v>619350</v>
      </c>
      <c r="AA1567" s="13">
        <v>1.1950000000000001</v>
      </c>
      <c r="AB1567" s="21">
        <f t="shared" si="307"/>
        <v>654976.32743362838</v>
      </c>
      <c r="AC1567" s="185">
        <f t="shared" si="300"/>
        <v>112328.44015486728</v>
      </c>
      <c r="AD1567" s="141">
        <v>0.17150000000000001</v>
      </c>
      <c r="AE1567" s="186">
        <f t="shared" si="301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02"/>
        <v>63006605.696460173</v>
      </c>
      <c r="AJ1567" s="19">
        <f t="shared" si="303"/>
        <v>8897485.660753984</v>
      </c>
      <c r="AK1567" s="20">
        <f t="shared" si="304"/>
        <v>0.141215124388995</v>
      </c>
      <c r="AL1567" s="17"/>
      <c r="AM1567" s="17"/>
      <c r="AN1567" s="17"/>
      <c r="AO1567" s="17"/>
      <c r="AP1567" s="28" t="str">
        <f t="shared" si="305"/>
        <v>20215</v>
      </c>
      <c r="AQ1567" s="28" t="str">
        <f t="shared" si="306"/>
        <v>20215RMB</v>
      </c>
    </row>
    <row r="1568" spans="1:43" s="12" customFormat="1">
      <c r="A1568" s="13" t="s">
        <v>35</v>
      </c>
      <c r="B1568" s="179">
        <v>2021</v>
      </c>
      <c r="C1568" s="179">
        <v>3</v>
      </c>
      <c r="D1568" s="39" t="str">
        <f t="shared" si="295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298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299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297"/>
        <v>1.13</v>
      </c>
      <c r="Z1568" s="18">
        <f t="shared" si="296"/>
        <v>619350</v>
      </c>
      <c r="AA1568" s="13">
        <v>1.1950000000000001</v>
      </c>
      <c r="AB1568" s="21">
        <f t="shared" si="307"/>
        <v>654976.32743362838</v>
      </c>
      <c r="AC1568" s="185">
        <f t="shared" si="300"/>
        <v>112328.44015486728</v>
      </c>
      <c r="AD1568" s="141">
        <v>0.17150000000000001</v>
      </c>
      <c r="AE1568" s="186">
        <f t="shared" si="301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02"/>
        <v>63006605.696460173</v>
      </c>
      <c r="AJ1568" s="19">
        <f t="shared" si="303"/>
        <v>8897485.660753984</v>
      </c>
      <c r="AK1568" s="20">
        <f t="shared" si="304"/>
        <v>0.141215124388995</v>
      </c>
      <c r="AL1568" s="17"/>
      <c r="AM1568" s="17"/>
      <c r="AN1568" s="17"/>
      <c r="AO1568" s="17"/>
      <c r="AP1568" s="28" t="str">
        <f t="shared" si="305"/>
        <v>20215</v>
      </c>
      <c r="AQ1568" s="28" t="str">
        <f t="shared" si="306"/>
        <v>20215RMB</v>
      </c>
    </row>
    <row r="1569" spans="1:43" s="12" customFormat="1">
      <c r="A1569" s="13" t="s">
        <v>35</v>
      </c>
      <c r="B1569" s="179">
        <v>2021</v>
      </c>
      <c r="C1569" s="179">
        <v>3</v>
      </c>
      <c r="D1569" s="39" t="str">
        <f t="shared" si="295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298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299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297"/>
        <v>1.13</v>
      </c>
      <c r="Z1569" s="18">
        <f t="shared" si="296"/>
        <v>619350</v>
      </c>
      <c r="AA1569" s="13">
        <v>1.1950000000000001</v>
      </c>
      <c r="AB1569" s="21">
        <f t="shared" si="307"/>
        <v>654976.32743362838</v>
      </c>
      <c r="AC1569" s="185">
        <f t="shared" si="300"/>
        <v>112328.44015486728</v>
      </c>
      <c r="AD1569" s="141">
        <v>0.17150000000000001</v>
      </c>
      <c r="AE1569" s="186">
        <f t="shared" si="301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02"/>
        <v>63006605.696460173</v>
      </c>
      <c r="AJ1569" s="19">
        <f t="shared" si="303"/>
        <v>8897485.660753984</v>
      </c>
      <c r="AK1569" s="20">
        <f t="shared" si="304"/>
        <v>0.141215124388995</v>
      </c>
      <c r="AL1569" s="17"/>
      <c r="AM1569" s="17"/>
      <c r="AN1569" s="17"/>
      <c r="AO1569" s="17"/>
      <c r="AP1569" s="28" t="str">
        <f t="shared" si="305"/>
        <v>20215</v>
      </c>
      <c r="AQ1569" s="28" t="str">
        <f t="shared" si="306"/>
        <v>20215RMB</v>
      </c>
    </row>
    <row r="1570" spans="1:43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298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299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297"/>
        <v>1.13</v>
      </c>
      <c r="Z1570" s="18">
        <f t="shared" ref="Z1570:Z1633" si="309">IF(X1570="","",X1570*MAX(O1570,N1570))</f>
        <v>619350</v>
      </c>
      <c r="AA1570" s="13">
        <v>1.1950000000000001</v>
      </c>
      <c r="AB1570" s="21">
        <f t="shared" si="307"/>
        <v>654976.32743362838</v>
      </c>
      <c r="AC1570" s="185">
        <f t="shared" si="300"/>
        <v>112328.44015486728</v>
      </c>
      <c r="AD1570" s="141">
        <v>0.17150000000000001</v>
      </c>
      <c r="AE1570" s="186">
        <f t="shared" si="301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02"/>
        <v>63006605.696460173</v>
      </c>
      <c r="AJ1570" s="19">
        <f t="shared" si="303"/>
        <v>8897485.660753984</v>
      </c>
      <c r="AK1570" s="20">
        <f t="shared" si="304"/>
        <v>0.141215124388995</v>
      </c>
      <c r="AL1570" s="17"/>
      <c r="AM1570" s="17"/>
      <c r="AN1570" s="17"/>
      <c r="AO1570" s="17"/>
      <c r="AP1570" s="28" t="str">
        <f t="shared" si="305"/>
        <v>20215</v>
      </c>
      <c r="AQ1570" s="28" t="str">
        <f t="shared" si="306"/>
        <v>20215RMB</v>
      </c>
    </row>
    <row r="1571" spans="1:43" s="12" customFormat="1">
      <c r="A1571" s="13" t="s">
        <v>35</v>
      </c>
      <c r="B1571" s="179">
        <v>2021</v>
      </c>
      <c r="C1571" s="179">
        <v>3</v>
      </c>
      <c r="D1571" s="39" t="str">
        <f t="shared" si="308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298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299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297"/>
        <v>1.13</v>
      </c>
      <c r="Z1571" s="18">
        <f t="shared" si="309"/>
        <v>985000</v>
      </c>
      <c r="AA1571" s="13">
        <v>1.1950000000000001</v>
      </c>
      <c r="AB1571" s="21">
        <f t="shared" si="307"/>
        <v>1041659.2920353984</v>
      </c>
      <c r="AC1571" s="185">
        <f t="shared" si="300"/>
        <v>126665.76991150445</v>
      </c>
      <c r="AD1571" s="141">
        <v>0.1216</v>
      </c>
      <c r="AE1571" s="186">
        <f t="shared" si="301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02"/>
        <v>63006605.696460173</v>
      </c>
      <c r="AJ1571" s="19">
        <f t="shared" si="303"/>
        <v>8897485.660753984</v>
      </c>
      <c r="AK1571" s="20">
        <f t="shared" si="304"/>
        <v>0.141215124388995</v>
      </c>
      <c r="AL1571" s="17"/>
      <c r="AM1571" s="17"/>
      <c r="AN1571" s="17"/>
      <c r="AO1571" s="17"/>
      <c r="AP1571" s="28" t="str">
        <f t="shared" si="305"/>
        <v>20215</v>
      </c>
      <c r="AQ1571" s="28" t="str">
        <f t="shared" si="306"/>
        <v>20215RMB</v>
      </c>
    </row>
    <row r="1572" spans="1:43" s="12" customFormat="1">
      <c r="A1572" s="13" t="s">
        <v>35</v>
      </c>
      <c r="B1572" s="179">
        <v>2021</v>
      </c>
      <c r="C1572" s="179">
        <v>3</v>
      </c>
      <c r="D1572" s="39" t="str">
        <f t="shared" si="308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298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299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297"/>
        <v>1</v>
      </c>
      <c r="Z1572" s="18">
        <f t="shared" si="309"/>
        <v>13193000</v>
      </c>
      <c r="AA1572" s="13">
        <v>7.2800000000000004E-2</v>
      </c>
      <c r="AB1572" s="21">
        <f t="shared" si="307"/>
        <v>960450.4</v>
      </c>
      <c r="AC1572" s="185">
        <f t="shared" si="300"/>
        <v>129660.80400000002</v>
      </c>
      <c r="AD1572" s="141">
        <v>0.13500000000000001</v>
      </c>
      <c r="AE1572" s="186">
        <f t="shared" si="301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02"/>
        <v>63006605.696460173</v>
      </c>
      <c r="AJ1572" s="19">
        <f t="shared" si="303"/>
        <v>8897485.660753984</v>
      </c>
      <c r="AK1572" s="20">
        <f t="shared" si="304"/>
        <v>0.141215124388995</v>
      </c>
      <c r="AL1572" s="17"/>
      <c r="AM1572" s="17"/>
      <c r="AN1572" s="17"/>
      <c r="AO1572" s="17"/>
      <c r="AP1572" s="28" t="str">
        <f t="shared" si="305"/>
        <v>20215</v>
      </c>
      <c r="AQ1572" s="28" t="str">
        <f t="shared" si="306"/>
        <v>20215JPY</v>
      </c>
    </row>
    <row r="1573" spans="1:43" s="12" customFormat="1">
      <c r="A1573" s="13" t="s">
        <v>35</v>
      </c>
      <c r="B1573" s="179">
        <v>2021</v>
      </c>
      <c r="C1573" s="179">
        <v>3</v>
      </c>
      <c r="D1573" s="39" t="str">
        <f t="shared" si="308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298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299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297"/>
        <v>1</v>
      </c>
      <c r="Z1573" s="18">
        <f t="shared" si="309"/>
        <v>13250000</v>
      </c>
      <c r="AA1573" s="13">
        <v>7.2800000000000004E-2</v>
      </c>
      <c r="AB1573" s="21">
        <f t="shared" si="307"/>
        <v>964600</v>
      </c>
      <c r="AC1573" s="185">
        <f t="shared" si="300"/>
        <v>132053.74</v>
      </c>
      <c r="AD1573" s="141">
        <v>0.13689999999999999</v>
      </c>
      <c r="AE1573" s="186">
        <f t="shared" si="301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02"/>
        <v>63006605.696460173</v>
      </c>
      <c r="AJ1573" s="19">
        <f t="shared" si="303"/>
        <v>8897485.660753984</v>
      </c>
      <c r="AK1573" s="20">
        <f t="shared" si="304"/>
        <v>0.141215124388995</v>
      </c>
      <c r="AL1573" s="17"/>
      <c r="AM1573" s="17"/>
      <c r="AN1573" s="17"/>
      <c r="AO1573" s="17"/>
      <c r="AP1573" s="28" t="str">
        <f t="shared" si="305"/>
        <v>20215</v>
      </c>
      <c r="AQ1573" s="28" t="str">
        <f t="shared" si="306"/>
        <v>20215JPY</v>
      </c>
    </row>
    <row r="1574" spans="1:43" s="12" customFormat="1">
      <c r="A1574" s="13" t="s">
        <v>35</v>
      </c>
      <c r="B1574" s="179">
        <v>2021</v>
      </c>
      <c r="C1574" s="179">
        <v>3</v>
      </c>
      <c r="D1574" s="39" t="str">
        <f t="shared" si="308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298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299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297"/>
        <v>1</v>
      </c>
      <c r="Z1574" s="18">
        <f t="shared" si="309"/>
        <v>13250000</v>
      </c>
      <c r="AA1574" s="13">
        <v>7.2800000000000004E-2</v>
      </c>
      <c r="AB1574" s="21">
        <f t="shared" si="307"/>
        <v>964600</v>
      </c>
      <c r="AC1574" s="185">
        <f t="shared" si="300"/>
        <v>132053.74</v>
      </c>
      <c r="AD1574" s="141">
        <v>0.13689999999999999</v>
      </c>
      <c r="AE1574" s="186">
        <f t="shared" si="301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02"/>
        <v>63006605.696460173</v>
      </c>
      <c r="AJ1574" s="19">
        <f t="shared" si="303"/>
        <v>8897485.660753984</v>
      </c>
      <c r="AK1574" s="20">
        <f t="shared" si="304"/>
        <v>0.141215124388995</v>
      </c>
      <c r="AL1574" s="17"/>
      <c r="AM1574" s="17"/>
      <c r="AN1574" s="17"/>
      <c r="AO1574" s="17"/>
      <c r="AP1574" s="28" t="str">
        <f t="shared" si="305"/>
        <v>20215</v>
      </c>
      <c r="AQ1574" s="28" t="str">
        <f t="shared" si="306"/>
        <v>20215JPY</v>
      </c>
    </row>
    <row r="1575" spans="1:43" s="12" customFormat="1">
      <c r="A1575" s="13" t="s">
        <v>35</v>
      </c>
      <c r="B1575" s="179">
        <v>2021</v>
      </c>
      <c r="C1575" s="179">
        <v>2</v>
      </c>
      <c r="D1575" s="39" t="str">
        <f t="shared" si="308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298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299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297"/>
        <v>1.13</v>
      </c>
      <c r="Z1575" s="18">
        <f t="shared" si="309"/>
        <v>620000</v>
      </c>
      <c r="AA1575" s="13">
        <v>1.1950000000000001</v>
      </c>
      <c r="AB1575" s="21">
        <f t="shared" si="307"/>
        <v>655663.71681415942</v>
      </c>
      <c r="AC1575" s="185">
        <f t="shared" si="300"/>
        <v>118216.16814159293</v>
      </c>
      <c r="AD1575" s="141">
        <v>0.18029999999999999</v>
      </c>
      <c r="AE1575" s="186">
        <f t="shared" si="301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02"/>
        <v>63006605.696460173</v>
      </c>
      <c r="AJ1575" s="19">
        <f t="shared" si="303"/>
        <v>8897485.660753984</v>
      </c>
      <c r="AK1575" s="20">
        <f t="shared" si="304"/>
        <v>0.141215124388995</v>
      </c>
      <c r="AL1575" s="17"/>
      <c r="AM1575" s="17"/>
      <c r="AN1575" s="17"/>
      <c r="AO1575" s="17"/>
      <c r="AP1575" s="28" t="str">
        <f t="shared" si="305"/>
        <v>20215</v>
      </c>
      <c r="AQ1575" s="28" t="str">
        <f t="shared" si="306"/>
        <v>20215RMB</v>
      </c>
    </row>
    <row r="1576" spans="1:43" s="12" customFormat="1">
      <c r="A1576" s="13" t="s">
        <v>35</v>
      </c>
      <c r="B1576" s="179">
        <v>2021</v>
      </c>
      <c r="C1576" s="179">
        <v>3</v>
      </c>
      <c r="D1576" s="39" t="str">
        <f t="shared" si="308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298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299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297"/>
        <v>1</v>
      </c>
      <c r="Z1576" s="18">
        <f t="shared" si="309"/>
        <v>13000000</v>
      </c>
      <c r="AA1576" s="13">
        <v>7.2800000000000004E-2</v>
      </c>
      <c r="AB1576" s="21">
        <f t="shared" si="307"/>
        <v>946400</v>
      </c>
      <c r="AC1576" s="185">
        <f t="shared" si="300"/>
        <v>155777.44</v>
      </c>
      <c r="AD1576" s="141">
        <v>0.1646</v>
      </c>
      <c r="AE1576" s="186">
        <f t="shared" si="301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02"/>
        <v>63006605.696460173</v>
      </c>
      <c r="AJ1576" s="19">
        <f t="shared" si="303"/>
        <v>8897485.660753984</v>
      </c>
      <c r="AK1576" s="20">
        <f t="shared" si="304"/>
        <v>0.141215124388995</v>
      </c>
      <c r="AL1576" s="17"/>
      <c r="AM1576" s="17"/>
      <c r="AN1576" s="17"/>
      <c r="AO1576" s="17"/>
      <c r="AP1576" s="28" t="str">
        <f t="shared" si="305"/>
        <v>20215</v>
      </c>
      <c r="AQ1576" s="28" t="str">
        <f t="shared" si="306"/>
        <v>20215JPY</v>
      </c>
    </row>
    <row r="1577" spans="1:43" s="12" customFormat="1">
      <c r="A1577" s="13" t="s">
        <v>35</v>
      </c>
      <c r="B1577" s="179">
        <v>2021</v>
      </c>
      <c r="C1577" s="179">
        <v>3</v>
      </c>
      <c r="D1577" s="39" t="str">
        <f t="shared" si="308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298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299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297"/>
        <v>1</v>
      </c>
      <c r="Z1577" s="18">
        <f t="shared" si="309"/>
        <v>10540000</v>
      </c>
      <c r="AA1577" s="13">
        <v>7.2800000000000004E-2</v>
      </c>
      <c r="AB1577" s="21">
        <f t="shared" si="307"/>
        <v>767312</v>
      </c>
      <c r="AC1577" s="185">
        <f t="shared" si="300"/>
        <v>198964.00159999999</v>
      </c>
      <c r="AD1577" s="141">
        <v>0.25929999999999997</v>
      </c>
      <c r="AE1577" s="186">
        <f t="shared" si="301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02"/>
        <v>63006605.696460173</v>
      </c>
      <c r="AJ1577" s="19">
        <f t="shared" si="303"/>
        <v>8897485.660753984</v>
      </c>
      <c r="AK1577" s="20">
        <f t="shared" si="304"/>
        <v>0.141215124388995</v>
      </c>
      <c r="AL1577" s="17"/>
      <c r="AM1577" s="17"/>
      <c r="AN1577" s="17"/>
      <c r="AO1577" s="17"/>
      <c r="AP1577" s="28" t="str">
        <f t="shared" si="305"/>
        <v>20215</v>
      </c>
      <c r="AQ1577" s="28" t="str">
        <f t="shared" si="306"/>
        <v>20215JPY</v>
      </c>
    </row>
    <row r="1578" spans="1:43" s="12" customFormat="1">
      <c r="A1578" s="13" t="s">
        <v>40</v>
      </c>
      <c r="B1578" s="179">
        <v>2021</v>
      </c>
      <c r="C1578" s="179">
        <v>4</v>
      </c>
      <c r="D1578" s="39" t="str">
        <f t="shared" si="308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298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299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297"/>
        <v>1</v>
      </c>
      <c r="Z1578" s="18">
        <f t="shared" si="309"/>
        <v>12500000</v>
      </c>
      <c r="AA1578" s="13">
        <v>7.2800000000000004E-2</v>
      </c>
      <c r="AB1578" s="21">
        <f t="shared" si="307"/>
        <v>910000</v>
      </c>
      <c r="AC1578" s="185">
        <f t="shared" si="300"/>
        <v>145600</v>
      </c>
      <c r="AD1578" s="141">
        <v>0.16</v>
      </c>
      <c r="AE1578" s="186">
        <f t="shared" si="301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02"/>
        <v>63006605.696460173</v>
      </c>
      <c r="AJ1578" s="19">
        <f t="shared" si="303"/>
        <v>8897485.660753984</v>
      </c>
      <c r="AK1578" s="20">
        <f t="shared" si="304"/>
        <v>0.141215124388995</v>
      </c>
      <c r="AL1578" s="17"/>
      <c r="AM1578" s="17"/>
      <c r="AN1578" s="17"/>
      <c r="AO1578" s="17"/>
      <c r="AP1578" s="28" t="str">
        <f t="shared" si="305"/>
        <v>20215</v>
      </c>
      <c r="AQ1578" s="28" t="str">
        <f t="shared" si="306"/>
        <v>20215JPY</v>
      </c>
    </row>
    <row r="1579" spans="1:43" s="12" customFormat="1">
      <c r="A1579" s="13" t="s">
        <v>40</v>
      </c>
      <c r="B1579" s="179">
        <v>2021</v>
      </c>
      <c r="C1579" s="179">
        <v>4</v>
      </c>
      <c r="D1579" s="39" t="str">
        <f t="shared" si="308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298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299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297"/>
        <v>1</v>
      </c>
      <c r="Z1579" s="18">
        <f t="shared" si="309"/>
        <v>8353000</v>
      </c>
      <c r="AA1579" s="13">
        <v>7.2800000000000004E-2</v>
      </c>
      <c r="AB1579" s="21">
        <f t="shared" si="307"/>
        <v>608098.4</v>
      </c>
      <c r="AC1579" s="185">
        <f t="shared" si="300"/>
        <v>97295.744000000006</v>
      </c>
      <c r="AD1579" s="141">
        <v>0.16</v>
      </c>
      <c r="AE1579" s="186">
        <f t="shared" si="301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02"/>
        <v>63006605.696460173</v>
      </c>
      <c r="AJ1579" s="19">
        <f t="shared" si="303"/>
        <v>8897485.660753984</v>
      </c>
      <c r="AK1579" s="20">
        <f t="shared" si="304"/>
        <v>0.141215124388995</v>
      </c>
      <c r="AL1579" s="17"/>
      <c r="AM1579" s="17"/>
      <c r="AN1579" s="17"/>
      <c r="AO1579" s="17"/>
      <c r="AP1579" s="28" t="str">
        <f t="shared" si="305"/>
        <v>20215</v>
      </c>
      <c r="AQ1579" s="28" t="str">
        <f t="shared" si="306"/>
        <v>20215JPY</v>
      </c>
    </row>
    <row r="1580" spans="1:43" s="12" customFormat="1">
      <c r="A1580" s="13" t="s">
        <v>40</v>
      </c>
      <c r="B1580" s="179">
        <v>2021</v>
      </c>
      <c r="C1580" s="179">
        <v>4</v>
      </c>
      <c r="D1580" s="39" t="str">
        <f t="shared" si="308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298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299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297"/>
        <v>1</v>
      </c>
      <c r="Z1580" s="18">
        <f t="shared" si="309"/>
        <v>8353000</v>
      </c>
      <c r="AA1580" s="13">
        <v>7.2800000000000004E-2</v>
      </c>
      <c r="AB1580" s="21">
        <f t="shared" si="307"/>
        <v>608098.4</v>
      </c>
      <c r="AC1580" s="185">
        <f t="shared" si="300"/>
        <v>97295.744000000006</v>
      </c>
      <c r="AD1580" s="141">
        <v>0.16</v>
      </c>
      <c r="AE1580" s="186">
        <f t="shared" si="301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02"/>
        <v>63006605.696460173</v>
      </c>
      <c r="AJ1580" s="19">
        <f t="shared" si="303"/>
        <v>8897485.660753984</v>
      </c>
      <c r="AK1580" s="20">
        <f t="shared" si="304"/>
        <v>0.141215124388995</v>
      </c>
      <c r="AL1580" s="17"/>
      <c r="AM1580" s="17"/>
      <c r="AN1580" s="17"/>
      <c r="AO1580" s="17"/>
      <c r="AP1580" s="28" t="str">
        <f t="shared" si="305"/>
        <v>20215</v>
      </c>
      <c r="AQ1580" s="28" t="str">
        <f t="shared" si="306"/>
        <v>20215JPY</v>
      </c>
    </row>
    <row r="1581" spans="1:43" s="12" customFormat="1">
      <c r="A1581" s="13" t="s">
        <v>40</v>
      </c>
      <c r="B1581" s="179">
        <v>2021</v>
      </c>
      <c r="C1581" s="179">
        <v>4</v>
      </c>
      <c r="D1581" s="39" t="str">
        <f t="shared" si="308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298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299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297"/>
        <v>1.13</v>
      </c>
      <c r="Z1581" s="18">
        <f t="shared" si="309"/>
        <v>832000</v>
      </c>
      <c r="AA1581" s="13">
        <v>1.1950000000000001</v>
      </c>
      <c r="AB1581" s="21">
        <f t="shared" si="307"/>
        <v>879858.40707964625</v>
      </c>
      <c r="AC1581" s="185">
        <f t="shared" si="300"/>
        <v>103383.36283185842</v>
      </c>
      <c r="AD1581" s="141">
        <v>0.11749999999999999</v>
      </c>
      <c r="AE1581" s="186">
        <f t="shared" si="301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02"/>
        <v>63006605.696460173</v>
      </c>
      <c r="AJ1581" s="19">
        <f t="shared" si="303"/>
        <v>8897485.660753984</v>
      </c>
      <c r="AK1581" s="20">
        <f t="shared" si="304"/>
        <v>0.141215124388995</v>
      </c>
      <c r="AL1581" s="17"/>
      <c r="AM1581" s="17"/>
      <c r="AN1581" s="17"/>
      <c r="AO1581" s="17"/>
      <c r="AP1581" s="28" t="str">
        <f t="shared" si="305"/>
        <v>20215</v>
      </c>
      <c r="AQ1581" s="28" t="str">
        <f t="shared" si="306"/>
        <v>20215RMB</v>
      </c>
    </row>
    <row r="1582" spans="1:43" s="12" customFormat="1">
      <c r="A1582" s="13" t="s">
        <v>40</v>
      </c>
      <c r="B1582" s="179">
        <v>2021</v>
      </c>
      <c r="C1582" s="179">
        <v>4</v>
      </c>
      <c r="D1582" s="39" t="str">
        <f t="shared" si="308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298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299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297"/>
        <v>1.13</v>
      </c>
      <c r="Z1582" s="18">
        <f t="shared" si="309"/>
        <v>590000</v>
      </c>
      <c r="AA1582" s="13">
        <v>1.1950000000000001</v>
      </c>
      <c r="AB1582" s="21">
        <f t="shared" si="307"/>
        <v>623938.05309734517</v>
      </c>
      <c r="AC1582" s="185">
        <f t="shared" si="300"/>
        <v>73312.721238938058</v>
      </c>
      <c r="AD1582" s="141">
        <v>0.11749999999999999</v>
      </c>
      <c r="AE1582" s="186">
        <f t="shared" si="301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02"/>
        <v>63006605.696460173</v>
      </c>
      <c r="AJ1582" s="19">
        <f t="shared" si="303"/>
        <v>8897485.660753984</v>
      </c>
      <c r="AK1582" s="20">
        <f t="shared" si="304"/>
        <v>0.141215124388995</v>
      </c>
      <c r="AL1582" s="17"/>
      <c r="AM1582" s="17"/>
      <c r="AN1582" s="17"/>
      <c r="AO1582" s="17"/>
      <c r="AP1582" s="28" t="str">
        <f t="shared" si="305"/>
        <v>20215</v>
      </c>
      <c r="AQ1582" s="28" t="str">
        <f t="shared" si="306"/>
        <v>20215RMB</v>
      </c>
    </row>
    <row r="1583" spans="1:43" s="12" customFormat="1">
      <c r="A1583" s="13" t="s">
        <v>40</v>
      </c>
      <c r="B1583" s="179">
        <v>2021</v>
      </c>
      <c r="C1583" s="179">
        <v>4</v>
      </c>
      <c r="D1583" s="39" t="str">
        <f t="shared" si="308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298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299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10">IF(W1583="RMB","1.13", "1")</f>
        <v>1</v>
      </c>
      <c r="Z1583" s="18">
        <f t="shared" si="309"/>
        <v>10300000</v>
      </c>
      <c r="AA1583" s="13">
        <v>7.2800000000000004E-2</v>
      </c>
      <c r="AB1583" s="21">
        <f t="shared" si="307"/>
        <v>749840</v>
      </c>
      <c r="AC1583" s="185">
        <f t="shared" si="300"/>
        <v>153117.32800000001</v>
      </c>
      <c r="AD1583" s="141">
        <v>0.20419999999999999</v>
      </c>
      <c r="AE1583" s="186">
        <f t="shared" si="301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02"/>
        <v>63006605.696460173</v>
      </c>
      <c r="AJ1583" s="19">
        <f t="shared" si="303"/>
        <v>8897485.660753984</v>
      </c>
      <c r="AK1583" s="20">
        <f t="shared" si="304"/>
        <v>0.141215124388995</v>
      </c>
      <c r="AL1583" s="17"/>
      <c r="AM1583" s="17"/>
      <c r="AN1583" s="17"/>
      <c r="AO1583" s="17"/>
      <c r="AP1583" s="28" t="str">
        <f t="shared" si="305"/>
        <v>20215</v>
      </c>
      <c r="AQ1583" s="28" t="str">
        <f t="shared" si="306"/>
        <v>20215JPY</v>
      </c>
    </row>
    <row r="1584" spans="1:43" s="12" customFormat="1">
      <c r="A1584" s="13" t="s">
        <v>40</v>
      </c>
      <c r="B1584" s="179">
        <v>2021</v>
      </c>
      <c r="C1584" s="179">
        <v>4</v>
      </c>
      <c r="D1584" s="39" t="str">
        <f t="shared" si="308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298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299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10"/>
        <v>1</v>
      </c>
      <c r="Z1584" s="18">
        <f t="shared" si="309"/>
        <v>7500000</v>
      </c>
      <c r="AA1584" s="13">
        <v>7.2800000000000004E-2</v>
      </c>
      <c r="AB1584" s="21">
        <f t="shared" si="307"/>
        <v>546000</v>
      </c>
      <c r="AC1584" s="185">
        <f t="shared" si="300"/>
        <v>87687.599999999991</v>
      </c>
      <c r="AD1584" s="141">
        <v>0.16059999999999999</v>
      </c>
      <c r="AE1584" s="186">
        <f t="shared" si="301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02"/>
        <v>63006605.696460173</v>
      </c>
      <c r="AJ1584" s="19">
        <f t="shared" si="303"/>
        <v>8897485.660753984</v>
      </c>
      <c r="AK1584" s="20">
        <f t="shared" si="304"/>
        <v>0.141215124388995</v>
      </c>
      <c r="AL1584" s="17"/>
      <c r="AM1584" s="17"/>
      <c r="AN1584" s="17"/>
      <c r="AO1584" s="17"/>
      <c r="AP1584" s="28" t="str">
        <f t="shared" si="305"/>
        <v>20215</v>
      </c>
      <c r="AQ1584" s="28" t="str">
        <f t="shared" si="306"/>
        <v>20215JPY</v>
      </c>
    </row>
    <row r="1585" spans="1:43" s="12" customFormat="1">
      <c r="A1585" s="13" t="s">
        <v>35</v>
      </c>
      <c r="B1585" s="179">
        <v>2021</v>
      </c>
      <c r="C1585" s="179">
        <v>3</v>
      </c>
      <c r="D1585" s="39" t="str">
        <f t="shared" si="308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298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299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10"/>
        <v>1.13</v>
      </c>
      <c r="Z1585" s="18">
        <f t="shared" si="309"/>
        <v>642445</v>
      </c>
      <c r="AA1585" s="13">
        <v>1.1950000000000001</v>
      </c>
      <c r="AB1585" s="21">
        <f t="shared" si="307"/>
        <v>679399.8008849558</v>
      </c>
      <c r="AC1585" s="185">
        <f t="shared" si="300"/>
        <v>79150.076803097356</v>
      </c>
      <c r="AD1585" s="141">
        <v>0.11650000000000001</v>
      </c>
      <c r="AE1585" s="186">
        <f t="shared" si="301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02"/>
        <v>63006605.696460173</v>
      </c>
      <c r="AJ1585" s="19">
        <f t="shared" si="303"/>
        <v>8897485.660753984</v>
      </c>
      <c r="AK1585" s="20">
        <f t="shared" si="304"/>
        <v>0.141215124388995</v>
      </c>
      <c r="AL1585" s="17"/>
      <c r="AM1585" s="17"/>
      <c r="AN1585" s="17"/>
      <c r="AO1585" s="17"/>
      <c r="AP1585" s="28" t="str">
        <f t="shared" si="305"/>
        <v>20215</v>
      </c>
      <c r="AQ1585" s="28" t="str">
        <f t="shared" si="306"/>
        <v>20215RMB</v>
      </c>
    </row>
    <row r="1586" spans="1:43" s="12" customFormat="1">
      <c r="A1586" s="13" t="s">
        <v>40</v>
      </c>
      <c r="B1586" s="179">
        <v>2021</v>
      </c>
      <c r="C1586" s="179">
        <v>4</v>
      </c>
      <c r="D1586" s="39" t="str">
        <f t="shared" si="308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298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299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10"/>
        <v>1.13</v>
      </c>
      <c r="Z1586" s="18">
        <f t="shared" si="309"/>
        <v>481416.5</v>
      </c>
      <c r="AA1586" s="13">
        <v>1.1950000000000001</v>
      </c>
      <c r="AB1586" s="21">
        <f t="shared" si="307"/>
        <v>509108.59955752222</v>
      </c>
      <c r="AC1586" s="185">
        <f t="shared" si="300"/>
        <v>74838.964134955764</v>
      </c>
      <c r="AD1586" s="141">
        <v>0.14699999999999999</v>
      </c>
      <c r="AE1586" s="186">
        <f t="shared" si="301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02"/>
        <v>63006605.696460173</v>
      </c>
      <c r="AJ1586" s="19">
        <f t="shared" si="303"/>
        <v>8897485.660753984</v>
      </c>
      <c r="AK1586" s="20">
        <f t="shared" si="304"/>
        <v>0.141215124388995</v>
      </c>
      <c r="AL1586" s="17"/>
      <c r="AM1586" s="17"/>
      <c r="AN1586" s="17"/>
      <c r="AO1586" s="17"/>
      <c r="AP1586" s="28" t="str">
        <f t="shared" si="305"/>
        <v>20215</v>
      </c>
      <c r="AQ1586" s="28" t="str">
        <f t="shared" si="306"/>
        <v>20215RMB</v>
      </c>
    </row>
    <row r="1587" spans="1:43" s="12" customFormat="1">
      <c r="A1587" s="13" t="s">
        <v>40</v>
      </c>
      <c r="B1587" s="179">
        <v>2021</v>
      </c>
      <c r="C1587" s="179">
        <v>4</v>
      </c>
      <c r="D1587" s="39" t="str">
        <f t="shared" si="308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298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299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10"/>
        <v>1.13</v>
      </c>
      <c r="Z1587" s="18">
        <f t="shared" si="309"/>
        <v>481416.5</v>
      </c>
      <c r="AA1587" s="13">
        <v>1.1950000000000001</v>
      </c>
      <c r="AB1587" s="21">
        <f t="shared" si="307"/>
        <v>509108.59955752222</v>
      </c>
      <c r="AC1587" s="185">
        <f t="shared" si="300"/>
        <v>74838.964134955764</v>
      </c>
      <c r="AD1587" s="141">
        <v>0.14699999999999999</v>
      </c>
      <c r="AE1587" s="186">
        <f t="shared" si="301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02"/>
        <v>63006605.696460173</v>
      </c>
      <c r="AJ1587" s="19">
        <f t="shared" si="303"/>
        <v>8897485.660753984</v>
      </c>
      <c r="AK1587" s="20">
        <f t="shared" si="304"/>
        <v>0.141215124388995</v>
      </c>
      <c r="AL1587" s="17"/>
      <c r="AM1587" s="17"/>
      <c r="AN1587" s="17"/>
      <c r="AO1587" s="17"/>
      <c r="AP1587" s="28" t="str">
        <f t="shared" si="305"/>
        <v>20215</v>
      </c>
      <c r="AQ1587" s="28" t="str">
        <f t="shared" si="306"/>
        <v>20215RMB</v>
      </c>
    </row>
    <row r="1588" spans="1:43" s="12" customFormat="1">
      <c r="A1588" s="13" t="s">
        <v>40</v>
      </c>
      <c r="B1588" s="179">
        <v>2021</v>
      </c>
      <c r="C1588" s="179">
        <v>4</v>
      </c>
      <c r="D1588" s="39" t="str">
        <f t="shared" si="308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298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299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10"/>
        <v>1.13</v>
      </c>
      <c r="Z1588" s="18">
        <f t="shared" si="309"/>
        <v>820700</v>
      </c>
      <c r="AA1588" s="13">
        <v>1.1950000000000001</v>
      </c>
      <c r="AB1588" s="21">
        <f t="shared" si="307"/>
        <v>867908.40707964625</v>
      </c>
      <c r="AC1588" s="185">
        <f t="shared" si="300"/>
        <v>127582.53584070799</v>
      </c>
      <c r="AD1588" s="141">
        <v>0.14699999999999999</v>
      </c>
      <c r="AE1588" s="186">
        <f t="shared" si="301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02"/>
        <v>63006605.696460173</v>
      </c>
      <c r="AJ1588" s="19">
        <f t="shared" si="303"/>
        <v>8897485.660753984</v>
      </c>
      <c r="AK1588" s="20">
        <f t="shared" si="304"/>
        <v>0.141215124388995</v>
      </c>
      <c r="AL1588" s="17"/>
      <c r="AM1588" s="17"/>
      <c r="AN1588" s="17"/>
      <c r="AO1588" s="17"/>
      <c r="AP1588" s="28" t="str">
        <f t="shared" si="305"/>
        <v>20215</v>
      </c>
      <c r="AQ1588" s="28" t="str">
        <f t="shared" si="306"/>
        <v>20215RMB</v>
      </c>
    </row>
    <row r="1589" spans="1:43" s="12" customFormat="1">
      <c r="A1589" s="13" t="s">
        <v>40</v>
      </c>
      <c r="B1589" s="179">
        <v>2021</v>
      </c>
      <c r="C1589" s="179">
        <v>4</v>
      </c>
      <c r="D1589" s="39" t="str">
        <f t="shared" si="308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298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299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10"/>
        <v>1.13</v>
      </c>
      <c r="Z1589" s="18">
        <f t="shared" si="309"/>
        <v>1066277</v>
      </c>
      <c r="AA1589" s="13">
        <v>1.1950000000000001</v>
      </c>
      <c r="AB1589" s="21">
        <f t="shared" si="307"/>
        <v>1127611.5176991152</v>
      </c>
      <c r="AC1589" s="185">
        <f t="shared" si="300"/>
        <v>138583.45552522124</v>
      </c>
      <c r="AD1589" s="141">
        <v>0.1229</v>
      </c>
      <c r="AE1589" s="186">
        <f t="shared" si="301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02"/>
        <v>63006605.696460173</v>
      </c>
      <c r="AJ1589" s="19">
        <f t="shared" si="303"/>
        <v>8897485.660753984</v>
      </c>
      <c r="AK1589" s="20">
        <f t="shared" si="304"/>
        <v>0.141215124388995</v>
      </c>
      <c r="AL1589" s="17"/>
      <c r="AM1589" s="17"/>
      <c r="AN1589" s="17"/>
      <c r="AO1589" s="17"/>
      <c r="AP1589" s="28" t="str">
        <f t="shared" si="305"/>
        <v>20215</v>
      </c>
      <c r="AQ1589" s="28" t="str">
        <f t="shared" si="306"/>
        <v>20215RMB</v>
      </c>
    </row>
    <row r="1590" spans="1:43" s="12" customFormat="1">
      <c r="A1590" s="13" t="s">
        <v>40</v>
      </c>
      <c r="B1590" s="179">
        <v>2021</v>
      </c>
      <c r="C1590" s="179">
        <v>4</v>
      </c>
      <c r="D1590" s="39" t="str">
        <f t="shared" si="308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298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299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10"/>
        <v>1.13</v>
      </c>
      <c r="Z1590" s="18">
        <f t="shared" si="309"/>
        <v>788000</v>
      </c>
      <c r="AA1590" s="13">
        <v>1.1950000000000001</v>
      </c>
      <c r="AB1590" s="21">
        <f t="shared" si="307"/>
        <v>833327.43362831871</v>
      </c>
      <c r="AC1590" s="185">
        <f t="shared" si="300"/>
        <v>145165.6389380531</v>
      </c>
      <c r="AD1590" s="141">
        <v>0.17419999999999999</v>
      </c>
      <c r="AE1590" s="186">
        <f t="shared" si="301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02"/>
        <v>63006605.696460173</v>
      </c>
      <c r="AJ1590" s="19">
        <f t="shared" si="303"/>
        <v>8897485.660753984</v>
      </c>
      <c r="AK1590" s="20">
        <f t="shared" si="304"/>
        <v>0.141215124388995</v>
      </c>
      <c r="AL1590" s="17"/>
      <c r="AM1590" s="17"/>
      <c r="AN1590" s="17"/>
      <c r="AO1590" s="17"/>
      <c r="AP1590" s="28" t="str">
        <f t="shared" si="305"/>
        <v>20215</v>
      </c>
      <c r="AQ1590" s="28" t="str">
        <f t="shared" si="306"/>
        <v>20215RMB</v>
      </c>
    </row>
    <row r="1591" spans="1:43" s="12" customFormat="1">
      <c r="A1591" s="13" t="s">
        <v>40</v>
      </c>
      <c r="B1591" s="179">
        <v>2021</v>
      </c>
      <c r="C1591" s="179">
        <v>4</v>
      </c>
      <c r="D1591" s="39" t="str">
        <f t="shared" si="308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298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299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10"/>
        <v>1.13</v>
      </c>
      <c r="Z1591" s="18">
        <f t="shared" si="309"/>
        <v>800000</v>
      </c>
      <c r="AA1591" s="13">
        <v>1.1950000000000001</v>
      </c>
      <c r="AB1591" s="21">
        <f t="shared" si="307"/>
        <v>846017.69911504444</v>
      </c>
      <c r="AC1591" s="185">
        <f t="shared" si="300"/>
        <v>96107.610619469051</v>
      </c>
      <c r="AD1591" s="141">
        <v>0.11360000000000001</v>
      </c>
      <c r="AE1591" s="186">
        <f t="shared" si="301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02"/>
        <v>63006605.696460173</v>
      </c>
      <c r="AJ1591" s="19">
        <f t="shared" si="303"/>
        <v>8897485.660753984</v>
      </c>
      <c r="AK1591" s="20">
        <f t="shared" si="304"/>
        <v>0.141215124388995</v>
      </c>
      <c r="AL1591" s="17"/>
      <c r="AM1591" s="17"/>
      <c r="AN1591" s="17"/>
      <c r="AO1591" s="17"/>
      <c r="AP1591" s="28" t="str">
        <f t="shared" si="305"/>
        <v>20215</v>
      </c>
      <c r="AQ1591" s="28" t="str">
        <f t="shared" si="306"/>
        <v>20215RMB</v>
      </c>
    </row>
    <row r="1592" spans="1:43" s="12" customFormat="1">
      <c r="A1592" s="13" t="s">
        <v>40</v>
      </c>
      <c r="B1592" s="179">
        <v>2021</v>
      </c>
      <c r="C1592" s="179">
        <v>4</v>
      </c>
      <c r="D1592" s="39" t="str">
        <f t="shared" si="308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298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299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10"/>
        <v>1.13</v>
      </c>
      <c r="Z1592" s="18">
        <f t="shared" si="309"/>
        <v>700000</v>
      </c>
      <c r="AA1592" s="13">
        <v>1.1950000000000001</v>
      </c>
      <c r="AB1592" s="21">
        <f t="shared" si="307"/>
        <v>740265.48672566377</v>
      </c>
      <c r="AC1592" s="185">
        <f t="shared" si="300"/>
        <v>84094.159292035401</v>
      </c>
      <c r="AD1592" s="141">
        <v>0.11360000000000001</v>
      </c>
      <c r="AE1592" s="186">
        <f t="shared" si="301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02"/>
        <v>63006605.696460173</v>
      </c>
      <c r="AJ1592" s="19">
        <f t="shared" si="303"/>
        <v>8897485.660753984</v>
      </c>
      <c r="AK1592" s="20">
        <f t="shared" si="304"/>
        <v>0.141215124388995</v>
      </c>
      <c r="AL1592" s="17"/>
      <c r="AM1592" s="17"/>
      <c r="AN1592" s="17"/>
      <c r="AO1592" s="17"/>
      <c r="AP1592" s="28" t="str">
        <f t="shared" si="305"/>
        <v>20215</v>
      </c>
      <c r="AQ1592" s="28" t="str">
        <f t="shared" si="306"/>
        <v>20215RMB</v>
      </c>
    </row>
    <row r="1593" spans="1:43" s="12" customFormat="1">
      <c r="A1593" s="13" t="s">
        <v>40</v>
      </c>
      <c r="B1593" s="179">
        <v>2021</v>
      </c>
      <c r="C1593" s="179">
        <v>4</v>
      </c>
      <c r="D1593" s="39" t="str">
        <f t="shared" si="308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298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299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10"/>
        <v>1</v>
      </c>
      <c r="Z1593" s="18">
        <f t="shared" si="309"/>
        <v>12600000</v>
      </c>
      <c r="AA1593" s="13">
        <v>7.2800000000000004E-2</v>
      </c>
      <c r="AB1593" s="21">
        <f t="shared" si="307"/>
        <v>917280</v>
      </c>
      <c r="AC1593" s="185">
        <f t="shared" si="300"/>
        <v>66594.527999999991</v>
      </c>
      <c r="AD1593" s="141">
        <v>7.2599999999999998E-2</v>
      </c>
      <c r="AE1593" s="186">
        <f t="shared" si="301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02"/>
        <v>63006605.696460173</v>
      </c>
      <c r="AJ1593" s="19">
        <f t="shared" si="303"/>
        <v>8897485.660753984</v>
      </c>
      <c r="AK1593" s="20">
        <f t="shared" si="304"/>
        <v>0.141215124388995</v>
      </c>
      <c r="AL1593" s="17"/>
      <c r="AM1593" s="17"/>
      <c r="AN1593" s="17"/>
      <c r="AO1593" s="17"/>
      <c r="AP1593" s="28" t="str">
        <f t="shared" si="305"/>
        <v>20215</v>
      </c>
      <c r="AQ1593" s="28" t="str">
        <f t="shared" si="306"/>
        <v>20215JPY</v>
      </c>
    </row>
    <row r="1594" spans="1:43" s="12" customFormat="1">
      <c r="A1594" s="13" t="s">
        <v>40</v>
      </c>
      <c r="B1594" s="179">
        <v>2021</v>
      </c>
      <c r="C1594" s="179">
        <v>4</v>
      </c>
      <c r="D1594" s="39" t="str">
        <f t="shared" si="308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298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299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10"/>
        <v>1</v>
      </c>
      <c r="Z1594" s="18">
        <f t="shared" si="309"/>
        <v>12600000</v>
      </c>
      <c r="AA1594" s="13">
        <v>7.2800000000000004E-2</v>
      </c>
      <c r="AB1594" s="21">
        <f t="shared" si="307"/>
        <v>917280</v>
      </c>
      <c r="AC1594" s="185">
        <f t="shared" si="300"/>
        <v>66594.527999999991</v>
      </c>
      <c r="AD1594" s="141">
        <v>7.2599999999999998E-2</v>
      </c>
      <c r="AE1594" s="186">
        <f t="shared" si="301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02"/>
        <v>63006605.696460173</v>
      </c>
      <c r="AJ1594" s="19">
        <f t="shared" si="303"/>
        <v>8897485.660753984</v>
      </c>
      <c r="AK1594" s="20">
        <f t="shared" si="304"/>
        <v>0.141215124388995</v>
      </c>
      <c r="AL1594" s="17"/>
      <c r="AM1594" s="17"/>
      <c r="AN1594" s="17"/>
      <c r="AO1594" s="17"/>
      <c r="AP1594" s="28" t="str">
        <f t="shared" si="305"/>
        <v>20215</v>
      </c>
      <c r="AQ1594" s="28" t="str">
        <f t="shared" si="306"/>
        <v>20215JPY</v>
      </c>
    </row>
    <row r="1595" spans="1:43" s="12" customFormat="1">
      <c r="A1595" s="13" t="s">
        <v>40</v>
      </c>
      <c r="B1595" s="179">
        <v>2021</v>
      </c>
      <c r="C1595" s="179">
        <v>4</v>
      </c>
      <c r="D1595" s="39" t="str">
        <f t="shared" si="308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298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299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10"/>
        <v>1</v>
      </c>
      <c r="Z1595" s="18">
        <f t="shared" si="309"/>
        <v>9408000</v>
      </c>
      <c r="AA1595" s="13">
        <v>7.2800000000000004E-2</v>
      </c>
      <c r="AB1595" s="21">
        <f t="shared" si="307"/>
        <v>684902.40000000002</v>
      </c>
      <c r="AC1595" s="185">
        <f t="shared" si="300"/>
        <v>49723.914239999998</v>
      </c>
      <c r="AD1595" s="141">
        <v>7.2599999999999998E-2</v>
      </c>
      <c r="AE1595" s="186">
        <f t="shared" si="301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02"/>
        <v>63006605.696460173</v>
      </c>
      <c r="AJ1595" s="19">
        <f t="shared" si="303"/>
        <v>8897485.660753984</v>
      </c>
      <c r="AK1595" s="20">
        <f t="shared" si="304"/>
        <v>0.141215124388995</v>
      </c>
      <c r="AL1595" s="17"/>
      <c r="AM1595" s="17"/>
      <c r="AN1595" s="17"/>
      <c r="AO1595" s="17"/>
      <c r="AP1595" s="28" t="str">
        <f t="shared" si="305"/>
        <v>20215</v>
      </c>
      <c r="AQ1595" s="28" t="str">
        <f t="shared" si="306"/>
        <v>20215JPY</v>
      </c>
    </row>
    <row r="1596" spans="1:43" s="12" customFormat="1">
      <c r="A1596" s="13" t="s">
        <v>40</v>
      </c>
      <c r="B1596" s="179">
        <v>2021</v>
      </c>
      <c r="C1596" s="179">
        <v>4</v>
      </c>
      <c r="D1596" s="39" t="str">
        <f t="shared" si="308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298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299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10"/>
        <v>1.13</v>
      </c>
      <c r="Z1596" s="18">
        <f t="shared" si="309"/>
        <v>760000</v>
      </c>
      <c r="AA1596" s="13">
        <v>1.1950000000000001</v>
      </c>
      <c r="AB1596" s="21">
        <f t="shared" si="307"/>
        <v>803716.81415929215</v>
      </c>
      <c r="AC1596" s="185">
        <f t="shared" si="300"/>
        <v>90578.884955752219</v>
      </c>
      <c r="AD1596" s="141">
        <v>0.11269999999999999</v>
      </c>
      <c r="AE1596" s="186">
        <f t="shared" si="301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02"/>
        <v>63006605.696460173</v>
      </c>
      <c r="AJ1596" s="19">
        <f t="shared" si="303"/>
        <v>8897485.660753984</v>
      </c>
      <c r="AK1596" s="20">
        <f t="shared" si="304"/>
        <v>0.141215124388995</v>
      </c>
      <c r="AL1596" s="17"/>
      <c r="AM1596" s="17"/>
      <c r="AN1596" s="17"/>
      <c r="AO1596" s="17"/>
      <c r="AP1596" s="28" t="str">
        <f t="shared" si="305"/>
        <v>20215</v>
      </c>
      <c r="AQ1596" s="28" t="str">
        <f t="shared" si="306"/>
        <v>20215RMB</v>
      </c>
    </row>
    <row r="1597" spans="1:43" s="12" customFormat="1">
      <c r="A1597" s="13" t="s">
        <v>40</v>
      </c>
      <c r="B1597" s="179">
        <v>2021</v>
      </c>
      <c r="C1597" s="179">
        <v>4</v>
      </c>
      <c r="D1597" s="39" t="str">
        <f t="shared" si="308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298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299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10"/>
        <v>1</v>
      </c>
      <c r="Z1597" s="18">
        <f t="shared" si="309"/>
        <v>7000000</v>
      </c>
      <c r="AA1597" s="13">
        <v>7.2800000000000004E-2</v>
      </c>
      <c r="AB1597" s="21">
        <f t="shared" si="307"/>
        <v>509600</v>
      </c>
      <c r="AC1597" s="185">
        <f t="shared" si="300"/>
        <v>56157.920000000006</v>
      </c>
      <c r="AD1597" s="141">
        <v>0.11020000000000001</v>
      </c>
      <c r="AE1597" s="186">
        <f t="shared" si="301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02"/>
        <v>63006605.696460173</v>
      </c>
      <c r="AJ1597" s="19">
        <f t="shared" si="303"/>
        <v>8897485.660753984</v>
      </c>
      <c r="AK1597" s="20">
        <f t="shared" si="304"/>
        <v>0.141215124388995</v>
      </c>
      <c r="AL1597" s="17"/>
      <c r="AM1597" s="17"/>
      <c r="AN1597" s="17"/>
      <c r="AO1597" s="17"/>
      <c r="AP1597" s="28" t="str">
        <f t="shared" si="305"/>
        <v>20215</v>
      </c>
      <c r="AQ1597" s="28" t="str">
        <f t="shared" si="306"/>
        <v>20215JPY</v>
      </c>
    </row>
    <row r="1598" spans="1:43" s="12" customFormat="1">
      <c r="A1598" s="13" t="s">
        <v>40</v>
      </c>
      <c r="B1598" s="179">
        <v>2021</v>
      </c>
      <c r="C1598" s="179">
        <v>4</v>
      </c>
      <c r="D1598" s="39" t="str">
        <f t="shared" si="308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298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299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10"/>
        <v>1</v>
      </c>
      <c r="Z1598" s="18">
        <f t="shared" si="309"/>
        <v>7000000</v>
      </c>
      <c r="AA1598" s="13">
        <v>7.2800000000000004E-2</v>
      </c>
      <c r="AB1598" s="21">
        <f t="shared" si="307"/>
        <v>509600</v>
      </c>
      <c r="AC1598" s="185">
        <f t="shared" si="300"/>
        <v>92288.560000000012</v>
      </c>
      <c r="AD1598" s="141">
        <v>0.18110000000000001</v>
      </c>
      <c r="AE1598" s="186">
        <f t="shared" si="301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02"/>
        <v>63006605.696460173</v>
      </c>
      <c r="AJ1598" s="19">
        <f t="shared" si="303"/>
        <v>8897485.660753984</v>
      </c>
      <c r="AK1598" s="20">
        <f t="shared" si="304"/>
        <v>0.141215124388995</v>
      </c>
      <c r="AL1598" s="17"/>
      <c r="AM1598" s="17"/>
      <c r="AN1598" s="17"/>
      <c r="AO1598" s="17"/>
      <c r="AP1598" s="28" t="str">
        <f t="shared" si="305"/>
        <v>20215</v>
      </c>
      <c r="AQ1598" s="28" t="str">
        <f t="shared" si="306"/>
        <v>20215JPY</v>
      </c>
    </row>
    <row r="1599" spans="1:43" s="12" customFormat="1">
      <c r="A1599" s="13" t="s">
        <v>40</v>
      </c>
      <c r="B1599" s="179">
        <v>2021</v>
      </c>
      <c r="C1599" s="179">
        <v>4</v>
      </c>
      <c r="D1599" s="39" t="str">
        <f t="shared" si="308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298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299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10"/>
        <v>1</v>
      </c>
      <c r="Z1599" s="18">
        <f t="shared" si="309"/>
        <v>7000000</v>
      </c>
      <c r="AA1599" s="13">
        <v>7.2800000000000004E-2</v>
      </c>
      <c r="AB1599" s="21">
        <f t="shared" si="307"/>
        <v>509600</v>
      </c>
      <c r="AC1599" s="185">
        <f t="shared" si="300"/>
        <v>92288.560000000012</v>
      </c>
      <c r="AD1599" s="141">
        <v>0.18110000000000001</v>
      </c>
      <c r="AE1599" s="186">
        <f t="shared" si="301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02"/>
        <v>63006605.696460173</v>
      </c>
      <c r="AJ1599" s="19">
        <f t="shared" si="303"/>
        <v>8897485.660753984</v>
      </c>
      <c r="AK1599" s="20">
        <f t="shared" si="304"/>
        <v>0.141215124388995</v>
      </c>
      <c r="AL1599" s="17"/>
      <c r="AM1599" s="17"/>
      <c r="AN1599" s="17"/>
      <c r="AO1599" s="17"/>
      <c r="AP1599" s="28" t="str">
        <f t="shared" si="305"/>
        <v>20215</v>
      </c>
      <c r="AQ1599" s="28" t="str">
        <f t="shared" si="306"/>
        <v>20215JPY</v>
      </c>
    </row>
    <row r="1600" spans="1:43" s="12" customFormat="1">
      <c r="A1600" s="13" t="s">
        <v>40</v>
      </c>
      <c r="B1600" s="179">
        <v>2021</v>
      </c>
      <c r="C1600" s="179">
        <v>4</v>
      </c>
      <c r="D1600" s="39" t="str">
        <f t="shared" si="308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298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299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10"/>
        <v>1.13</v>
      </c>
      <c r="Z1600" s="18">
        <f t="shared" si="309"/>
        <v>520000</v>
      </c>
      <c r="AA1600" s="13">
        <v>1.1950000000000001</v>
      </c>
      <c r="AB1600" s="21">
        <f t="shared" si="307"/>
        <v>549911.50442477886</v>
      </c>
      <c r="AC1600" s="185">
        <f t="shared" si="300"/>
        <v>54441.238938053109</v>
      </c>
      <c r="AD1600" s="141">
        <v>9.9000000000000005E-2</v>
      </c>
      <c r="AE1600" s="186">
        <f t="shared" si="301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02"/>
        <v>63006605.696460173</v>
      </c>
      <c r="AJ1600" s="19">
        <f t="shared" si="303"/>
        <v>8897485.660753984</v>
      </c>
      <c r="AK1600" s="20">
        <f t="shared" si="304"/>
        <v>0.141215124388995</v>
      </c>
      <c r="AL1600" s="17"/>
      <c r="AM1600" s="17"/>
      <c r="AN1600" s="17"/>
      <c r="AO1600" s="17"/>
      <c r="AP1600" s="28" t="str">
        <f t="shared" si="305"/>
        <v>20215</v>
      </c>
      <c r="AQ1600" s="28" t="str">
        <f t="shared" si="306"/>
        <v>20215RMB</v>
      </c>
    </row>
    <row r="1601" spans="1:43" s="12" customFormat="1">
      <c r="A1601" s="13" t="s">
        <v>40</v>
      </c>
      <c r="B1601" s="179">
        <v>2021</v>
      </c>
      <c r="C1601" s="179">
        <v>5</v>
      </c>
      <c r="D1601" s="39" t="str">
        <f t="shared" si="308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298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299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10"/>
        <v>1.13</v>
      </c>
      <c r="Z1601" s="18">
        <f t="shared" si="309"/>
        <v>625776</v>
      </c>
      <c r="AA1601" s="13">
        <v>1.1950000000000001</v>
      </c>
      <c r="AB1601" s="21">
        <f t="shared" si="307"/>
        <v>661771.96460177004</v>
      </c>
      <c r="AC1601" s="185">
        <f t="shared" si="300"/>
        <v>127854.34356106198</v>
      </c>
      <c r="AD1601" s="141">
        <v>0.19320000000000001</v>
      </c>
      <c r="AE1601" s="186">
        <f t="shared" si="301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02"/>
        <v>63006605.696460173</v>
      </c>
      <c r="AJ1601" s="19">
        <f t="shared" si="303"/>
        <v>8897485.660753984</v>
      </c>
      <c r="AK1601" s="20">
        <f t="shared" si="304"/>
        <v>0.141215124388995</v>
      </c>
      <c r="AL1601" s="17"/>
      <c r="AM1601" s="17"/>
      <c r="AN1601" s="17"/>
      <c r="AO1601" s="17"/>
      <c r="AP1601" s="28" t="str">
        <f t="shared" si="305"/>
        <v>20215</v>
      </c>
      <c r="AQ1601" s="28" t="str">
        <f t="shared" si="306"/>
        <v>20215RMB</v>
      </c>
    </row>
    <row r="1602" spans="1:43" s="12" customFormat="1">
      <c r="A1602" s="13" t="s">
        <v>40</v>
      </c>
      <c r="B1602" s="179">
        <v>2021</v>
      </c>
      <c r="C1602" s="179">
        <v>5</v>
      </c>
      <c r="D1602" s="39" t="str">
        <f t="shared" si="308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12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10"/>
        <v>1</v>
      </c>
      <c r="Z1602" s="18">
        <f t="shared" si="309"/>
        <v>8000000</v>
      </c>
      <c r="AA1602" s="13">
        <v>7.2800000000000004E-2</v>
      </c>
      <c r="AB1602" s="21">
        <f t="shared" si="307"/>
        <v>582400</v>
      </c>
      <c r="AC1602" s="185">
        <f t="shared" ref="AC1602:AC1665" si="313">IF(R1602&lt;&gt;"",AB1602*AD1602,"")</f>
        <v>93533.440000000002</v>
      </c>
      <c r="AD1602" s="141">
        <v>0.16059999999999999</v>
      </c>
      <c r="AE1602" s="186">
        <f t="shared" ref="AE1602:AE1665" si="314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15">IF(P1602="C66 SERVICE","",SUMIFS(AB:AB,F:F,F1602,G:G,G1602,E:E,E1602))</f>
        <v>63006605.696460173</v>
      </c>
      <c r="AJ1602" s="19">
        <f t="shared" ref="AJ1602:AJ1665" si="316">IF(P1602="C66 SERVICE","",SUMIFS(AC:AC,F:F,F1602,G:G,G1602,E:E,E1602))</f>
        <v>8897485.660753984</v>
      </c>
      <c r="AK1602" s="20">
        <f t="shared" ref="AK1602:AK1665" si="317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18">IF(F1602="","",F1602&amp;G1602)</f>
        <v>20215</v>
      </c>
      <c r="AQ1602" s="28" t="str">
        <f t="shared" ref="AQ1602:AQ1665" si="319">IF(W1602="","",F1602&amp;G1602&amp;W1602)</f>
        <v>20215JPY</v>
      </c>
    </row>
    <row r="1603" spans="1:43" s="12" customFormat="1">
      <c r="A1603" s="13" t="s">
        <v>40</v>
      </c>
      <c r="B1603" s="179">
        <v>2021</v>
      </c>
      <c r="C1603" s="179">
        <v>5</v>
      </c>
      <c r="D1603" s="39" t="str">
        <f t="shared" si="308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11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12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10"/>
        <v>1</v>
      </c>
      <c r="Z1603" s="18">
        <f t="shared" si="309"/>
        <v>8000000</v>
      </c>
      <c r="AA1603" s="13">
        <v>7.2800000000000004E-2</v>
      </c>
      <c r="AB1603" s="21">
        <f t="shared" si="307"/>
        <v>582400</v>
      </c>
      <c r="AC1603" s="185">
        <f t="shared" si="313"/>
        <v>93533.440000000002</v>
      </c>
      <c r="AD1603" s="141">
        <v>0.16059999999999999</v>
      </c>
      <c r="AE1603" s="186">
        <f t="shared" si="314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15"/>
        <v>63006605.696460173</v>
      </c>
      <c r="AJ1603" s="19">
        <f t="shared" si="316"/>
        <v>8897485.660753984</v>
      </c>
      <c r="AK1603" s="20">
        <f t="shared" si="317"/>
        <v>0.141215124388995</v>
      </c>
      <c r="AL1603" s="17"/>
      <c r="AM1603" s="17"/>
      <c r="AN1603" s="17"/>
      <c r="AO1603" s="17"/>
      <c r="AP1603" s="28" t="str">
        <f t="shared" si="318"/>
        <v>20215</v>
      </c>
      <c r="AQ1603" s="28" t="str">
        <f t="shared" si="319"/>
        <v>20215JPY</v>
      </c>
    </row>
    <row r="1604" spans="1:43" s="12" customFormat="1">
      <c r="A1604" s="13" t="s">
        <v>40</v>
      </c>
      <c r="B1604" s="179">
        <v>2021</v>
      </c>
      <c r="C1604" s="179">
        <v>4</v>
      </c>
      <c r="D1604" s="39" t="str">
        <f t="shared" si="308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11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12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10"/>
        <v>1.13</v>
      </c>
      <c r="Z1604" s="18">
        <f t="shared" si="309"/>
        <v>934574</v>
      </c>
      <c r="AA1604" s="13">
        <v>1.2150000000000001</v>
      </c>
      <c r="AB1604" s="21">
        <f t="shared" si="307"/>
        <v>1004873.8141592921</v>
      </c>
      <c r="AC1604" s="185">
        <f t="shared" si="313"/>
        <v>148922.29925840709</v>
      </c>
      <c r="AD1604" s="141">
        <v>0.1482</v>
      </c>
      <c r="AE1604" s="186">
        <f t="shared" si="314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15"/>
        <v>54700260.692079633</v>
      </c>
      <c r="AJ1604" s="19">
        <f t="shared" si="316"/>
        <v>7482899.5749188662</v>
      </c>
      <c r="AK1604" s="20">
        <f t="shared" si="317"/>
        <v>0.13679824337660532</v>
      </c>
      <c r="AL1604" s="17"/>
      <c r="AM1604" s="17"/>
      <c r="AN1604" s="17"/>
      <c r="AO1604" s="17"/>
      <c r="AP1604" s="28" t="str">
        <f t="shared" si="318"/>
        <v>20216</v>
      </c>
      <c r="AQ1604" s="28" t="str">
        <f t="shared" si="319"/>
        <v>20216RMB</v>
      </c>
    </row>
    <row r="1605" spans="1:43" s="12" customFormat="1">
      <c r="A1605" s="13" t="s">
        <v>35</v>
      </c>
      <c r="B1605" s="179">
        <v>2021</v>
      </c>
      <c r="C1605" s="179">
        <v>2</v>
      </c>
      <c r="D1605" s="39" t="str">
        <f t="shared" si="308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11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12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10"/>
        <v>1.13</v>
      </c>
      <c r="Z1605" s="18">
        <f t="shared" si="309"/>
        <v>825000</v>
      </c>
      <c r="AA1605" s="13">
        <v>1.2150000000000001</v>
      </c>
      <c r="AB1605" s="21">
        <f t="shared" si="307"/>
        <v>887057.52212389384</v>
      </c>
      <c r="AC1605" s="185">
        <f t="shared" si="313"/>
        <v>155323.77212389381</v>
      </c>
      <c r="AD1605" s="141">
        <v>0.17510000000000001</v>
      </c>
      <c r="AE1605" s="186">
        <f t="shared" si="314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15"/>
        <v>54700260.692079633</v>
      </c>
      <c r="AJ1605" s="19">
        <f t="shared" si="316"/>
        <v>7482899.5749188662</v>
      </c>
      <c r="AK1605" s="20">
        <f t="shared" si="317"/>
        <v>0.13679824337660532</v>
      </c>
      <c r="AL1605" s="17"/>
      <c r="AM1605" s="17"/>
      <c r="AN1605" s="17"/>
      <c r="AO1605" s="17"/>
      <c r="AP1605" s="28" t="str">
        <f t="shared" si="318"/>
        <v>20216</v>
      </c>
      <c r="AQ1605" s="28" t="str">
        <f t="shared" si="319"/>
        <v>20216RMB</v>
      </c>
    </row>
    <row r="1606" spans="1:43" s="12" customFormat="1">
      <c r="A1606" s="13" t="s">
        <v>35</v>
      </c>
      <c r="B1606" s="179">
        <v>2021</v>
      </c>
      <c r="C1606" s="179">
        <v>2</v>
      </c>
      <c r="D1606" s="39" t="str">
        <f t="shared" si="308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11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12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10"/>
        <v>1.13</v>
      </c>
      <c r="Z1606" s="18">
        <f t="shared" si="309"/>
        <v>825000</v>
      </c>
      <c r="AA1606" s="13">
        <v>1.2150000000000001</v>
      </c>
      <c r="AB1606" s="21">
        <f t="shared" si="307"/>
        <v>887057.52212389384</v>
      </c>
      <c r="AC1606" s="185">
        <f t="shared" si="313"/>
        <v>155323.77212389381</v>
      </c>
      <c r="AD1606" s="141">
        <v>0.17510000000000001</v>
      </c>
      <c r="AE1606" s="186">
        <f t="shared" si="314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15"/>
        <v>54700260.692079633</v>
      </c>
      <c r="AJ1606" s="19">
        <f t="shared" si="316"/>
        <v>7482899.5749188662</v>
      </c>
      <c r="AK1606" s="20">
        <f t="shared" si="317"/>
        <v>0.13679824337660532</v>
      </c>
      <c r="AL1606" s="17"/>
      <c r="AM1606" s="17"/>
      <c r="AN1606" s="17"/>
      <c r="AO1606" s="17"/>
      <c r="AP1606" s="28" t="str">
        <f t="shared" si="318"/>
        <v>20216</v>
      </c>
      <c r="AQ1606" s="28" t="str">
        <f t="shared" si="319"/>
        <v>20216RMB</v>
      </c>
    </row>
    <row r="1607" spans="1:43" s="12" customFormat="1">
      <c r="A1607" s="13" t="s">
        <v>35</v>
      </c>
      <c r="B1607" s="179">
        <v>2021</v>
      </c>
      <c r="C1607" s="179">
        <v>2</v>
      </c>
      <c r="D1607" s="39" t="str">
        <f t="shared" si="308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11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12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10"/>
        <v>1.13</v>
      </c>
      <c r="Z1607" s="18">
        <f t="shared" si="309"/>
        <v>1125000</v>
      </c>
      <c r="AA1607" s="13">
        <v>1.2150000000000001</v>
      </c>
      <c r="AB1607" s="21">
        <f t="shared" si="307"/>
        <v>1209623.8938053099</v>
      </c>
      <c r="AC1607" s="185">
        <f t="shared" si="313"/>
        <v>211805.14380530978</v>
      </c>
      <c r="AD1607" s="141">
        <v>0.17510000000000001</v>
      </c>
      <c r="AE1607" s="186">
        <f t="shared" si="314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15"/>
        <v>54700260.692079633</v>
      </c>
      <c r="AJ1607" s="19">
        <f t="shared" si="316"/>
        <v>7482899.5749188662</v>
      </c>
      <c r="AK1607" s="20">
        <f t="shared" si="317"/>
        <v>0.13679824337660532</v>
      </c>
      <c r="AL1607" s="17"/>
      <c r="AM1607" s="17"/>
      <c r="AN1607" s="17"/>
      <c r="AO1607" s="17"/>
      <c r="AP1607" s="28" t="str">
        <f t="shared" si="318"/>
        <v>20216</v>
      </c>
      <c r="AQ1607" s="28" t="str">
        <f t="shared" si="319"/>
        <v>20216RMB</v>
      </c>
    </row>
    <row r="1608" spans="1:43" s="12" customFormat="1">
      <c r="A1608" s="13" t="s">
        <v>35</v>
      </c>
      <c r="B1608" s="179">
        <v>2021</v>
      </c>
      <c r="C1608" s="179">
        <v>2</v>
      </c>
      <c r="D1608" s="39" t="str">
        <f t="shared" si="308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11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12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10"/>
        <v>1.13</v>
      </c>
      <c r="Z1608" s="18">
        <f t="shared" si="309"/>
        <v>1125000</v>
      </c>
      <c r="AA1608" s="13">
        <v>1.2150000000000001</v>
      </c>
      <c r="AB1608" s="21">
        <f t="shared" si="307"/>
        <v>1209623.8938053099</v>
      </c>
      <c r="AC1608" s="185">
        <f t="shared" si="313"/>
        <v>211805.14380530978</v>
      </c>
      <c r="AD1608" s="141">
        <v>0.17510000000000001</v>
      </c>
      <c r="AE1608" s="186">
        <f t="shared" si="314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15"/>
        <v>54700260.692079633</v>
      </c>
      <c r="AJ1608" s="19">
        <f t="shared" si="316"/>
        <v>7482899.5749188662</v>
      </c>
      <c r="AK1608" s="20">
        <f t="shared" si="317"/>
        <v>0.13679824337660532</v>
      </c>
      <c r="AL1608" s="17"/>
      <c r="AM1608" s="17"/>
      <c r="AN1608" s="17"/>
      <c r="AO1608" s="17"/>
      <c r="AP1608" s="28" t="str">
        <f t="shared" si="318"/>
        <v>20216</v>
      </c>
      <c r="AQ1608" s="28" t="str">
        <f t="shared" si="319"/>
        <v>20216RMB</v>
      </c>
    </row>
    <row r="1609" spans="1:43" s="12" customFormat="1">
      <c r="A1609" s="13" t="s">
        <v>35</v>
      </c>
      <c r="B1609" s="179">
        <v>2021</v>
      </c>
      <c r="C1609" s="179">
        <v>2</v>
      </c>
      <c r="D1609" s="39" t="str">
        <f t="shared" si="308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11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12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10"/>
        <v>1</v>
      </c>
      <c r="Z1609" s="18">
        <f t="shared" si="309"/>
        <v>15800000</v>
      </c>
      <c r="AA1609" s="13">
        <v>7.2099999999999997E-2</v>
      </c>
      <c r="AB1609" s="21">
        <f t="shared" si="307"/>
        <v>1139180</v>
      </c>
      <c r="AC1609" s="185">
        <f t="shared" si="313"/>
        <v>95577.202000000005</v>
      </c>
      <c r="AD1609" s="141">
        <v>8.3900000000000002E-2</v>
      </c>
      <c r="AE1609" s="186">
        <f t="shared" si="314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15"/>
        <v>54700260.692079633</v>
      </c>
      <c r="AJ1609" s="19">
        <f t="shared" si="316"/>
        <v>7482899.5749188662</v>
      </c>
      <c r="AK1609" s="20">
        <f t="shared" si="317"/>
        <v>0.13679824337660532</v>
      </c>
      <c r="AL1609" s="17"/>
      <c r="AM1609" s="17"/>
      <c r="AN1609" s="17"/>
      <c r="AO1609" s="17"/>
      <c r="AP1609" s="28" t="str">
        <f t="shared" si="318"/>
        <v>20216</v>
      </c>
      <c r="AQ1609" s="28" t="str">
        <f t="shared" si="319"/>
        <v>20216JPY</v>
      </c>
    </row>
    <row r="1610" spans="1:43" s="12" customFormat="1">
      <c r="A1610" s="13" t="s">
        <v>35</v>
      </c>
      <c r="B1610" s="179">
        <v>2021</v>
      </c>
      <c r="C1610" s="179">
        <v>3</v>
      </c>
      <c r="D1610" s="39" t="str">
        <f t="shared" si="308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11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12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10"/>
        <v>1</v>
      </c>
      <c r="Z1610" s="18">
        <f t="shared" si="309"/>
        <v>10900000</v>
      </c>
      <c r="AA1610" s="13">
        <v>7.2099999999999997E-2</v>
      </c>
      <c r="AB1610" s="21">
        <f t="shared" ref="AB1610:AB1673" si="320">IF(AND(R1610&lt;&gt;"C66",R1610&lt;&gt;""),Z1610/Y1610*AA1610,"")</f>
        <v>785890</v>
      </c>
      <c r="AC1610" s="185">
        <f t="shared" si="313"/>
        <v>82518.45</v>
      </c>
      <c r="AD1610" s="141">
        <v>0.105</v>
      </c>
      <c r="AE1610" s="186">
        <f t="shared" si="314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15"/>
        <v>54700260.692079633</v>
      </c>
      <c r="AJ1610" s="19">
        <f t="shared" si="316"/>
        <v>7482899.5749188662</v>
      </c>
      <c r="AK1610" s="20">
        <f t="shared" si="317"/>
        <v>0.13679824337660532</v>
      </c>
      <c r="AL1610" s="17"/>
      <c r="AM1610" s="17"/>
      <c r="AN1610" s="17"/>
      <c r="AO1610" s="17"/>
      <c r="AP1610" s="28" t="str">
        <f t="shared" si="318"/>
        <v>20216</v>
      </c>
      <c r="AQ1610" s="28" t="str">
        <f t="shared" si="319"/>
        <v>20216JPY</v>
      </c>
    </row>
    <row r="1611" spans="1:43" s="12" customFormat="1">
      <c r="A1611" s="13" t="s">
        <v>35</v>
      </c>
      <c r="B1611" s="179">
        <v>2021</v>
      </c>
      <c r="C1611" s="179">
        <v>3</v>
      </c>
      <c r="D1611" s="39" t="str">
        <f t="shared" si="308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11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12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10"/>
        <v>1</v>
      </c>
      <c r="Z1611" s="18">
        <f t="shared" si="309"/>
        <v>10900000</v>
      </c>
      <c r="AA1611" s="13">
        <v>7.2099999999999997E-2</v>
      </c>
      <c r="AB1611" s="21">
        <f t="shared" si="320"/>
        <v>785890</v>
      </c>
      <c r="AC1611" s="185">
        <f t="shared" si="313"/>
        <v>82518.45</v>
      </c>
      <c r="AD1611" s="141">
        <v>0.105</v>
      </c>
      <c r="AE1611" s="186">
        <f t="shared" si="314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15"/>
        <v>54700260.692079633</v>
      </c>
      <c r="AJ1611" s="19">
        <f t="shared" si="316"/>
        <v>7482899.5749188662</v>
      </c>
      <c r="AK1611" s="20">
        <f t="shared" si="317"/>
        <v>0.13679824337660532</v>
      </c>
      <c r="AL1611" s="17"/>
      <c r="AM1611" s="17"/>
      <c r="AN1611" s="17"/>
      <c r="AO1611" s="17"/>
      <c r="AP1611" s="28" t="str">
        <f t="shared" si="318"/>
        <v>20216</v>
      </c>
      <c r="AQ1611" s="28" t="str">
        <f t="shared" si="319"/>
        <v>20216JPY</v>
      </c>
    </row>
    <row r="1612" spans="1:43" s="12" customFormat="1">
      <c r="A1612" s="13" t="s">
        <v>35</v>
      </c>
      <c r="B1612" s="179">
        <v>2021</v>
      </c>
      <c r="C1612" s="179">
        <v>3</v>
      </c>
      <c r="D1612" s="39" t="str">
        <f t="shared" si="308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11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12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10"/>
        <v>1</v>
      </c>
      <c r="Z1612" s="18">
        <f t="shared" si="309"/>
        <v>10900000</v>
      </c>
      <c r="AA1612" s="13">
        <v>7.2099999999999997E-2</v>
      </c>
      <c r="AB1612" s="21">
        <f t="shared" si="320"/>
        <v>785890</v>
      </c>
      <c r="AC1612" s="185">
        <f t="shared" si="313"/>
        <v>82518.45</v>
      </c>
      <c r="AD1612" s="141">
        <v>0.105</v>
      </c>
      <c r="AE1612" s="186">
        <f t="shared" si="314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15"/>
        <v>54700260.692079633</v>
      </c>
      <c r="AJ1612" s="19">
        <f t="shared" si="316"/>
        <v>7482899.5749188662</v>
      </c>
      <c r="AK1612" s="20">
        <f t="shared" si="317"/>
        <v>0.13679824337660532</v>
      </c>
      <c r="AL1612" s="17"/>
      <c r="AM1612" s="17"/>
      <c r="AN1612" s="17"/>
      <c r="AO1612" s="17"/>
      <c r="AP1612" s="28" t="str">
        <f t="shared" si="318"/>
        <v>20216</v>
      </c>
      <c r="AQ1612" s="28" t="str">
        <f t="shared" si="319"/>
        <v>20216JPY</v>
      </c>
    </row>
    <row r="1613" spans="1:43" s="12" customFormat="1">
      <c r="A1613" s="13" t="s">
        <v>35</v>
      </c>
      <c r="B1613" s="179">
        <v>2021</v>
      </c>
      <c r="C1613" s="179">
        <v>3</v>
      </c>
      <c r="D1613" s="39" t="str">
        <f t="shared" si="308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11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12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10"/>
        <v>1</v>
      </c>
      <c r="Z1613" s="18">
        <f t="shared" si="309"/>
        <v>13200000</v>
      </c>
      <c r="AA1613" s="13">
        <v>7.2099999999999997E-2</v>
      </c>
      <c r="AB1613" s="21">
        <f t="shared" si="320"/>
        <v>951720</v>
      </c>
      <c r="AC1613" s="185">
        <f t="shared" si="313"/>
        <v>153797.95199999999</v>
      </c>
      <c r="AD1613" s="141">
        <v>0.16159999999999999</v>
      </c>
      <c r="AE1613" s="186">
        <f t="shared" si="314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15"/>
        <v>54700260.692079633</v>
      </c>
      <c r="AJ1613" s="19">
        <f t="shared" si="316"/>
        <v>7482899.5749188662</v>
      </c>
      <c r="AK1613" s="20">
        <f t="shared" si="317"/>
        <v>0.13679824337660532</v>
      </c>
      <c r="AL1613" s="17"/>
      <c r="AM1613" s="17"/>
      <c r="AN1613" s="17"/>
      <c r="AO1613" s="17"/>
      <c r="AP1613" s="28" t="str">
        <f t="shared" si="318"/>
        <v>20216</v>
      </c>
      <c r="AQ1613" s="28" t="str">
        <f t="shared" si="319"/>
        <v>20216JPY</v>
      </c>
    </row>
    <row r="1614" spans="1:43" s="12" customFormat="1">
      <c r="A1614" s="13" t="s">
        <v>35</v>
      </c>
      <c r="B1614" s="179">
        <v>2021</v>
      </c>
      <c r="C1614" s="179">
        <v>3</v>
      </c>
      <c r="D1614" s="39" t="str">
        <f t="shared" si="308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11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12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10"/>
        <v>1</v>
      </c>
      <c r="Z1614" s="18">
        <f t="shared" si="309"/>
        <v>14800000</v>
      </c>
      <c r="AA1614" s="13">
        <v>7.2099999999999997E-2</v>
      </c>
      <c r="AB1614" s="21">
        <f t="shared" si="320"/>
        <v>1067080</v>
      </c>
      <c r="AC1614" s="185">
        <f t="shared" si="313"/>
        <v>199117.128</v>
      </c>
      <c r="AD1614" s="141">
        <v>0.18659999999999999</v>
      </c>
      <c r="AE1614" s="186">
        <f t="shared" si="314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15"/>
        <v>54700260.692079633</v>
      </c>
      <c r="AJ1614" s="19">
        <f t="shared" si="316"/>
        <v>7482899.5749188662</v>
      </c>
      <c r="AK1614" s="20">
        <f t="shared" si="317"/>
        <v>0.13679824337660532</v>
      </c>
      <c r="AL1614" s="17"/>
      <c r="AM1614" s="17"/>
      <c r="AN1614" s="17"/>
      <c r="AO1614" s="17"/>
      <c r="AP1614" s="28" t="str">
        <f t="shared" si="318"/>
        <v>20216</v>
      </c>
      <c r="AQ1614" s="28" t="str">
        <f t="shared" si="319"/>
        <v>20216JPY</v>
      </c>
    </row>
    <row r="1615" spans="1:43" s="12" customFormat="1">
      <c r="A1615" s="13" t="s">
        <v>35</v>
      </c>
      <c r="B1615" s="179">
        <v>2021</v>
      </c>
      <c r="C1615" s="179">
        <v>3</v>
      </c>
      <c r="D1615" s="39" t="str">
        <f t="shared" si="308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11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12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10"/>
        <v>1</v>
      </c>
      <c r="Z1615" s="18">
        <f t="shared" si="309"/>
        <v>11000000</v>
      </c>
      <c r="AA1615" s="13">
        <v>7.2099999999999997E-2</v>
      </c>
      <c r="AB1615" s="21">
        <f t="shared" si="320"/>
        <v>793100</v>
      </c>
      <c r="AC1615" s="185">
        <f t="shared" si="313"/>
        <v>64161.79</v>
      </c>
      <c r="AD1615" s="141">
        <v>8.09E-2</v>
      </c>
      <c r="AE1615" s="186">
        <f t="shared" si="314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15"/>
        <v>54700260.692079633</v>
      </c>
      <c r="AJ1615" s="19">
        <f t="shared" si="316"/>
        <v>7482899.5749188662</v>
      </c>
      <c r="AK1615" s="20">
        <f t="shared" si="317"/>
        <v>0.13679824337660532</v>
      </c>
      <c r="AL1615" s="17"/>
      <c r="AM1615" s="17"/>
      <c r="AN1615" s="17"/>
      <c r="AO1615" s="17"/>
      <c r="AP1615" s="28" t="str">
        <f t="shared" si="318"/>
        <v>20216</v>
      </c>
      <c r="AQ1615" s="28" t="str">
        <f t="shared" si="319"/>
        <v>20216JPY</v>
      </c>
    </row>
    <row r="1616" spans="1:43" s="12" customFormat="1">
      <c r="A1616" s="13" t="s">
        <v>35</v>
      </c>
      <c r="B1616" s="179">
        <v>2021</v>
      </c>
      <c r="C1616" s="179">
        <v>3</v>
      </c>
      <c r="D1616" s="39" t="str">
        <f t="shared" si="308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11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12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10"/>
        <v>1</v>
      </c>
      <c r="Z1616" s="18">
        <f t="shared" si="309"/>
        <v>11000000</v>
      </c>
      <c r="AA1616" s="13">
        <v>7.2099999999999997E-2</v>
      </c>
      <c r="AB1616" s="21">
        <f t="shared" si="320"/>
        <v>793100</v>
      </c>
      <c r="AC1616" s="185">
        <f t="shared" si="313"/>
        <v>64161.79</v>
      </c>
      <c r="AD1616" s="141">
        <v>8.09E-2</v>
      </c>
      <c r="AE1616" s="186">
        <f t="shared" si="314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15"/>
        <v>54700260.692079633</v>
      </c>
      <c r="AJ1616" s="19">
        <f t="shared" si="316"/>
        <v>7482899.5749188662</v>
      </c>
      <c r="AK1616" s="20">
        <f t="shared" si="317"/>
        <v>0.13679824337660532</v>
      </c>
      <c r="AL1616" s="17"/>
      <c r="AM1616" s="17"/>
      <c r="AN1616" s="17"/>
      <c r="AO1616" s="17"/>
      <c r="AP1616" s="28" t="str">
        <f t="shared" si="318"/>
        <v>20216</v>
      </c>
      <c r="AQ1616" s="28" t="str">
        <f t="shared" si="319"/>
        <v>20216JPY</v>
      </c>
    </row>
    <row r="1617" spans="1:43" s="12" customFormat="1">
      <c r="A1617" s="13" t="s">
        <v>35</v>
      </c>
      <c r="B1617" s="179">
        <v>2021</v>
      </c>
      <c r="C1617" s="179">
        <v>3</v>
      </c>
      <c r="D1617" s="39" t="str">
        <f t="shared" si="308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11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12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10"/>
        <v>1</v>
      </c>
      <c r="Z1617" s="18">
        <f t="shared" si="309"/>
        <v>11000000</v>
      </c>
      <c r="AA1617" s="13">
        <v>7.2099999999999997E-2</v>
      </c>
      <c r="AB1617" s="21">
        <f t="shared" si="320"/>
        <v>793100</v>
      </c>
      <c r="AC1617" s="185">
        <f t="shared" si="313"/>
        <v>64161.79</v>
      </c>
      <c r="AD1617" s="141">
        <v>8.09E-2</v>
      </c>
      <c r="AE1617" s="186">
        <f t="shared" si="314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15"/>
        <v>54700260.692079633</v>
      </c>
      <c r="AJ1617" s="19">
        <f t="shared" si="316"/>
        <v>7482899.5749188662</v>
      </c>
      <c r="AK1617" s="20">
        <f t="shared" si="317"/>
        <v>0.13679824337660532</v>
      </c>
      <c r="AL1617" s="17"/>
      <c r="AM1617" s="17"/>
      <c r="AN1617" s="17"/>
      <c r="AO1617" s="17"/>
      <c r="AP1617" s="28" t="str">
        <f t="shared" si="318"/>
        <v>20216</v>
      </c>
      <c r="AQ1617" s="28" t="str">
        <f t="shared" si="319"/>
        <v>20216JPY</v>
      </c>
    </row>
    <row r="1618" spans="1:43" s="12" customFormat="1">
      <c r="A1618" s="13" t="s">
        <v>35</v>
      </c>
      <c r="B1618" s="179">
        <v>2021</v>
      </c>
      <c r="C1618" s="179">
        <v>3</v>
      </c>
      <c r="D1618" s="39" t="str">
        <f t="shared" si="308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11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12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10"/>
        <v>1</v>
      </c>
      <c r="Z1618" s="18">
        <f t="shared" si="309"/>
        <v>11000000</v>
      </c>
      <c r="AA1618" s="13">
        <v>7.2099999999999997E-2</v>
      </c>
      <c r="AB1618" s="21">
        <f t="shared" si="320"/>
        <v>793100</v>
      </c>
      <c r="AC1618" s="185">
        <f t="shared" si="313"/>
        <v>64161.79</v>
      </c>
      <c r="AD1618" s="141">
        <v>8.09E-2</v>
      </c>
      <c r="AE1618" s="186">
        <f t="shared" si="314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15"/>
        <v>54700260.692079633</v>
      </c>
      <c r="AJ1618" s="19">
        <f t="shared" si="316"/>
        <v>7482899.5749188662</v>
      </c>
      <c r="AK1618" s="20">
        <f t="shared" si="317"/>
        <v>0.13679824337660532</v>
      </c>
      <c r="AL1618" s="17"/>
      <c r="AM1618" s="17"/>
      <c r="AN1618" s="17"/>
      <c r="AO1618" s="17"/>
      <c r="AP1618" s="28" t="str">
        <f t="shared" si="318"/>
        <v>20216</v>
      </c>
      <c r="AQ1618" s="28" t="str">
        <f t="shared" si="319"/>
        <v>20216JPY</v>
      </c>
    </row>
    <row r="1619" spans="1:43" s="12" customFormat="1">
      <c r="A1619" s="13" t="s">
        <v>35</v>
      </c>
      <c r="B1619" s="179">
        <v>2021</v>
      </c>
      <c r="C1619" s="179">
        <v>3</v>
      </c>
      <c r="D1619" s="39" t="str">
        <f t="shared" si="308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11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12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10"/>
        <v>1</v>
      </c>
      <c r="Z1619" s="18">
        <f t="shared" si="309"/>
        <v>11000000</v>
      </c>
      <c r="AA1619" s="13">
        <v>7.2099999999999997E-2</v>
      </c>
      <c r="AB1619" s="21">
        <f t="shared" si="320"/>
        <v>793100</v>
      </c>
      <c r="AC1619" s="185">
        <f t="shared" si="313"/>
        <v>64161.79</v>
      </c>
      <c r="AD1619" s="141">
        <v>8.09E-2</v>
      </c>
      <c r="AE1619" s="186">
        <f t="shared" si="314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15"/>
        <v>54700260.692079633</v>
      </c>
      <c r="AJ1619" s="19">
        <f t="shared" si="316"/>
        <v>7482899.5749188662</v>
      </c>
      <c r="AK1619" s="20">
        <f t="shared" si="317"/>
        <v>0.13679824337660532</v>
      </c>
      <c r="AL1619" s="17"/>
      <c r="AM1619" s="17"/>
      <c r="AN1619" s="17"/>
      <c r="AO1619" s="17"/>
      <c r="AP1619" s="28" t="str">
        <f t="shared" si="318"/>
        <v>20216</v>
      </c>
      <c r="AQ1619" s="28" t="str">
        <f t="shared" si="319"/>
        <v>20216JPY</v>
      </c>
    </row>
    <row r="1620" spans="1:43" s="12" customFormat="1">
      <c r="A1620" s="13" t="s">
        <v>35</v>
      </c>
      <c r="B1620" s="179">
        <v>2021</v>
      </c>
      <c r="C1620" s="179">
        <v>3</v>
      </c>
      <c r="D1620" s="39" t="str">
        <f t="shared" si="308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11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12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10"/>
        <v>1</v>
      </c>
      <c r="Z1620" s="18">
        <f t="shared" si="309"/>
        <v>11000000</v>
      </c>
      <c r="AA1620" s="13">
        <v>7.2099999999999997E-2</v>
      </c>
      <c r="AB1620" s="21">
        <f t="shared" si="320"/>
        <v>793100</v>
      </c>
      <c r="AC1620" s="185">
        <f t="shared" si="313"/>
        <v>64161.79</v>
      </c>
      <c r="AD1620" s="141">
        <v>8.09E-2</v>
      </c>
      <c r="AE1620" s="186">
        <f t="shared" si="314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15"/>
        <v>54700260.692079633</v>
      </c>
      <c r="AJ1620" s="19">
        <f t="shared" si="316"/>
        <v>7482899.5749188662</v>
      </c>
      <c r="AK1620" s="20">
        <f t="shared" si="317"/>
        <v>0.13679824337660532</v>
      </c>
      <c r="AL1620" s="17"/>
      <c r="AM1620" s="17"/>
      <c r="AN1620" s="17"/>
      <c r="AO1620" s="17"/>
      <c r="AP1620" s="28" t="str">
        <f t="shared" si="318"/>
        <v>20216</v>
      </c>
      <c r="AQ1620" s="28" t="str">
        <f t="shared" si="319"/>
        <v>20216JPY</v>
      </c>
    </row>
    <row r="1621" spans="1:43" s="12" customFormat="1">
      <c r="A1621" s="13" t="s">
        <v>35</v>
      </c>
      <c r="B1621" s="179">
        <v>2021</v>
      </c>
      <c r="C1621" s="179">
        <v>3</v>
      </c>
      <c r="D1621" s="39" t="str">
        <f t="shared" si="308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11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12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10"/>
        <v>1</v>
      </c>
      <c r="Z1621" s="18">
        <f t="shared" si="309"/>
        <v>11000000</v>
      </c>
      <c r="AA1621" s="13">
        <v>7.2099999999999997E-2</v>
      </c>
      <c r="AB1621" s="21">
        <f t="shared" si="320"/>
        <v>793100</v>
      </c>
      <c r="AC1621" s="185">
        <f t="shared" si="313"/>
        <v>64161.79</v>
      </c>
      <c r="AD1621" s="141">
        <v>8.09E-2</v>
      </c>
      <c r="AE1621" s="186">
        <f t="shared" si="314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15"/>
        <v>54700260.692079633</v>
      </c>
      <c r="AJ1621" s="19">
        <f t="shared" si="316"/>
        <v>7482899.5749188662</v>
      </c>
      <c r="AK1621" s="20">
        <f t="shared" si="317"/>
        <v>0.13679824337660532</v>
      </c>
      <c r="AL1621" s="17"/>
      <c r="AM1621" s="17"/>
      <c r="AN1621" s="17"/>
      <c r="AO1621" s="17"/>
      <c r="AP1621" s="28" t="str">
        <f t="shared" si="318"/>
        <v>20216</v>
      </c>
      <c r="AQ1621" s="28" t="str">
        <f t="shared" si="319"/>
        <v>20216JPY</v>
      </c>
    </row>
    <row r="1622" spans="1:43" s="12" customFormat="1">
      <c r="A1622" s="13" t="s">
        <v>35</v>
      </c>
      <c r="B1622" s="179">
        <v>2021</v>
      </c>
      <c r="C1622" s="179">
        <v>3</v>
      </c>
      <c r="D1622" s="39" t="str">
        <f t="shared" si="308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11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12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10"/>
        <v>1</v>
      </c>
      <c r="Z1622" s="18">
        <f t="shared" si="309"/>
        <v>11000000</v>
      </c>
      <c r="AA1622" s="13">
        <v>7.2099999999999997E-2</v>
      </c>
      <c r="AB1622" s="21">
        <f t="shared" si="320"/>
        <v>793100</v>
      </c>
      <c r="AC1622" s="185">
        <f t="shared" si="313"/>
        <v>64161.79</v>
      </c>
      <c r="AD1622" s="141">
        <v>8.09E-2</v>
      </c>
      <c r="AE1622" s="186">
        <f t="shared" si="314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15"/>
        <v>54700260.692079633</v>
      </c>
      <c r="AJ1622" s="19">
        <f t="shared" si="316"/>
        <v>7482899.5749188662</v>
      </c>
      <c r="AK1622" s="20">
        <f t="shared" si="317"/>
        <v>0.13679824337660532</v>
      </c>
      <c r="AL1622" s="17"/>
      <c r="AM1622" s="17"/>
      <c r="AN1622" s="17"/>
      <c r="AO1622" s="17"/>
      <c r="AP1622" s="28" t="str">
        <f t="shared" si="318"/>
        <v>20216</v>
      </c>
      <c r="AQ1622" s="28" t="str">
        <f t="shared" si="319"/>
        <v>20216JPY</v>
      </c>
    </row>
    <row r="1623" spans="1:43" s="12" customFormat="1">
      <c r="A1623" s="13" t="s">
        <v>35</v>
      </c>
      <c r="B1623" s="179">
        <v>2021</v>
      </c>
      <c r="C1623" s="179">
        <v>3</v>
      </c>
      <c r="D1623" s="39" t="str">
        <f t="shared" si="308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11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12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10"/>
        <v>1</v>
      </c>
      <c r="Z1623" s="18">
        <f t="shared" si="309"/>
        <v>11000000</v>
      </c>
      <c r="AA1623" s="13">
        <v>7.2099999999999997E-2</v>
      </c>
      <c r="AB1623" s="21">
        <f t="shared" si="320"/>
        <v>793100</v>
      </c>
      <c r="AC1623" s="185">
        <f t="shared" si="313"/>
        <v>65510.060000000005</v>
      </c>
      <c r="AD1623" s="141">
        <v>8.2600000000000007E-2</v>
      </c>
      <c r="AE1623" s="186">
        <f t="shared" si="314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15"/>
        <v>54700260.692079633</v>
      </c>
      <c r="AJ1623" s="19">
        <f t="shared" si="316"/>
        <v>7482899.5749188662</v>
      </c>
      <c r="AK1623" s="20">
        <f t="shared" si="317"/>
        <v>0.13679824337660532</v>
      </c>
      <c r="AL1623" s="17"/>
      <c r="AM1623" s="17"/>
      <c r="AN1623" s="17"/>
      <c r="AO1623" s="17"/>
      <c r="AP1623" s="28" t="str">
        <f t="shared" si="318"/>
        <v>20216</v>
      </c>
      <c r="AQ1623" s="28" t="str">
        <f t="shared" si="319"/>
        <v>20216JPY</v>
      </c>
    </row>
    <row r="1624" spans="1:43" s="12" customFormat="1">
      <c r="A1624" s="13" t="s">
        <v>35</v>
      </c>
      <c r="B1624" s="179">
        <v>2021</v>
      </c>
      <c r="C1624" s="179">
        <v>3</v>
      </c>
      <c r="D1624" s="39" t="str">
        <f t="shared" si="308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11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12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10"/>
        <v>1</v>
      </c>
      <c r="Z1624" s="18">
        <f t="shared" si="309"/>
        <v>11000000</v>
      </c>
      <c r="AA1624" s="13">
        <v>7.2099999999999997E-2</v>
      </c>
      <c r="AB1624" s="21">
        <f t="shared" si="320"/>
        <v>793100</v>
      </c>
      <c r="AC1624" s="185">
        <f t="shared" si="313"/>
        <v>65510.060000000005</v>
      </c>
      <c r="AD1624" s="141">
        <v>8.2600000000000007E-2</v>
      </c>
      <c r="AE1624" s="186">
        <f t="shared" si="314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15"/>
        <v>54700260.692079633</v>
      </c>
      <c r="AJ1624" s="19">
        <f t="shared" si="316"/>
        <v>7482899.5749188662</v>
      </c>
      <c r="AK1624" s="20">
        <f t="shared" si="317"/>
        <v>0.13679824337660532</v>
      </c>
      <c r="AL1624" s="17"/>
      <c r="AM1624" s="17"/>
      <c r="AN1624" s="17"/>
      <c r="AO1624" s="17"/>
      <c r="AP1624" s="28" t="str">
        <f t="shared" si="318"/>
        <v>20216</v>
      </c>
      <c r="AQ1624" s="28" t="str">
        <f t="shared" si="319"/>
        <v>20216JPY</v>
      </c>
    </row>
    <row r="1625" spans="1:43" s="12" customFormat="1">
      <c r="A1625" s="13" t="s">
        <v>35</v>
      </c>
      <c r="B1625" s="179">
        <v>2021</v>
      </c>
      <c r="C1625" s="179">
        <v>3</v>
      </c>
      <c r="D1625" s="39" t="str">
        <f t="shared" si="308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11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12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10"/>
        <v>1</v>
      </c>
      <c r="Z1625" s="18">
        <f t="shared" si="309"/>
        <v>11000000</v>
      </c>
      <c r="AA1625" s="13">
        <v>7.2099999999999997E-2</v>
      </c>
      <c r="AB1625" s="21">
        <f t="shared" si="320"/>
        <v>793100</v>
      </c>
      <c r="AC1625" s="185">
        <f t="shared" si="313"/>
        <v>65510.060000000005</v>
      </c>
      <c r="AD1625" s="141">
        <v>8.2600000000000007E-2</v>
      </c>
      <c r="AE1625" s="186">
        <f t="shared" si="314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15"/>
        <v>54700260.692079633</v>
      </c>
      <c r="AJ1625" s="19">
        <f t="shared" si="316"/>
        <v>7482899.5749188662</v>
      </c>
      <c r="AK1625" s="20">
        <f t="shared" si="317"/>
        <v>0.13679824337660532</v>
      </c>
      <c r="AL1625" s="17"/>
      <c r="AM1625" s="17"/>
      <c r="AN1625" s="17"/>
      <c r="AO1625" s="17"/>
      <c r="AP1625" s="28" t="str">
        <f t="shared" si="318"/>
        <v>20216</v>
      </c>
      <c r="AQ1625" s="28" t="str">
        <f t="shared" si="319"/>
        <v>20216JPY</v>
      </c>
    </row>
    <row r="1626" spans="1:43" s="12" customFormat="1">
      <c r="A1626" s="13" t="s">
        <v>35</v>
      </c>
      <c r="B1626" s="179">
        <v>2021</v>
      </c>
      <c r="C1626" s="179">
        <v>3</v>
      </c>
      <c r="D1626" s="39" t="str">
        <f t="shared" si="308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11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12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10"/>
        <v>1</v>
      </c>
      <c r="Z1626" s="18">
        <f t="shared" si="309"/>
        <v>11000000</v>
      </c>
      <c r="AA1626" s="13">
        <v>7.2099999999999997E-2</v>
      </c>
      <c r="AB1626" s="21">
        <f t="shared" si="320"/>
        <v>793100</v>
      </c>
      <c r="AC1626" s="185">
        <f t="shared" si="313"/>
        <v>65510.060000000005</v>
      </c>
      <c r="AD1626" s="141">
        <v>8.2600000000000007E-2</v>
      </c>
      <c r="AE1626" s="186">
        <f t="shared" si="314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15"/>
        <v>54700260.692079633</v>
      </c>
      <c r="AJ1626" s="19">
        <f t="shared" si="316"/>
        <v>7482899.5749188662</v>
      </c>
      <c r="AK1626" s="20">
        <f t="shared" si="317"/>
        <v>0.13679824337660532</v>
      </c>
      <c r="AL1626" s="17"/>
      <c r="AM1626" s="17"/>
      <c r="AN1626" s="17"/>
      <c r="AO1626" s="17"/>
      <c r="AP1626" s="28" t="str">
        <f t="shared" si="318"/>
        <v>20216</v>
      </c>
      <c r="AQ1626" s="28" t="str">
        <f t="shared" si="319"/>
        <v>20216JPY</v>
      </c>
    </row>
    <row r="1627" spans="1:43" s="12" customFormat="1">
      <c r="A1627" s="13" t="s">
        <v>35</v>
      </c>
      <c r="B1627" s="179">
        <v>2021</v>
      </c>
      <c r="C1627" s="179">
        <v>3</v>
      </c>
      <c r="D1627" s="39" t="str">
        <f t="shared" si="308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11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12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10"/>
        <v>1</v>
      </c>
      <c r="Z1627" s="18">
        <f t="shared" si="309"/>
        <v>11000000</v>
      </c>
      <c r="AA1627" s="13">
        <v>7.2099999999999997E-2</v>
      </c>
      <c r="AB1627" s="21">
        <f t="shared" si="320"/>
        <v>793100</v>
      </c>
      <c r="AC1627" s="185">
        <f t="shared" si="313"/>
        <v>65510.060000000005</v>
      </c>
      <c r="AD1627" s="141">
        <v>8.2600000000000007E-2</v>
      </c>
      <c r="AE1627" s="186">
        <f t="shared" si="314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15"/>
        <v>54700260.692079633</v>
      </c>
      <c r="AJ1627" s="19">
        <f t="shared" si="316"/>
        <v>7482899.5749188662</v>
      </c>
      <c r="AK1627" s="20">
        <f t="shared" si="317"/>
        <v>0.13679824337660532</v>
      </c>
      <c r="AL1627" s="17"/>
      <c r="AM1627" s="17"/>
      <c r="AN1627" s="17"/>
      <c r="AO1627" s="17"/>
      <c r="AP1627" s="28" t="str">
        <f t="shared" si="318"/>
        <v>20216</v>
      </c>
      <c r="AQ1627" s="28" t="str">
        <f t="shared" si="319"/>
        <v>20216JPY</v>
      </c>
    </row>
    <row r="1628" spans="1:43" s="12" customFormat="1">
      <c r="A1628" s="13" t="s">
        <v>35</v>
      </c>
      <c r="B1628" s="179">
        <v>2021</v>
      </c>
      <c r="C1628" s="179">
        <v>3</v>
      </c>
      <c r="D1628" s="39" t="str">
        <f t="shared" si="308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11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12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10"/>
        <v>1</v>
      </c>
      <c r="Z1628" s="18">
        <f t="shared" si="309"/>
        <v>11000000</v>
      </c>
      <c r="AA1628" s="13">
        <v>7.2099999999999997E-2</v>
      </c>
      <c r="AB1628" s="21">
        <f t="shared" si="320"/>
        <v>793100</v>
      </c>
      <c r="AC1628" s="185">
        <f t="shared" si="313"/>
        <v>65510.060000000005</v>
      </c>
      <c r="AD1628" s="141">
        <v>8.2600000000000007E-2</v>
      </c>
      <c r="AE1628" s="186">
        <f t="shared" si="314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15"/>
        <v>54700260.692079633</v>
      </c>
      <c r="AJ1628" s="19">
        <f t="shared" si="316"/>
        <v>7482899.5749188662</v>
      </c>
      <c r="AK1628" s="20">
        <f t="shared" si="317"/>
        <v>0.13679824337660532</v>
      </c>
      <c r="AL1628" s="17"/>
      <c r="AM1628" s="17"/>
      <c r="AN1628" s="17"/>
      <c r="AO1628" s="17"/>
      <c r="AP1628" s="28" t="str">
        <f t="shared" si="318"/>
        <v>20216</v>
      </c>
      <c r="AQ1628" s="28" t="str">
        <f t="shared" si="319"/>
        <v>20216JPY</v>
      </c>
    </row>
    <row r="1629" spans="1:43" s="12" customFormat="1">
      <c r="A1629" s="13" t="s">
        <v>35</v>
      </c>
      <c r="B1629" s="179">
        <v>2021</v>
      </c>
      <c r="C1629" s="179">
        <v>3</v>
      </c>
      <c r="D1629" s="39" t="str">
        <f t="shared" si="308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11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12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10"/>
        <v>1</v>
      </c>
      <c r="Z1629" s="18">
        <f t="shared" si="309"/>
        <v>11000000</v>
      </c>
      <c r="AA1629" s="13">
        <v>7.2099999999999997E-2</v>
      </c>
      <c r="AB1629" s="21">
        <f t="shared" si="320"/>
        <v>793100</v>
      </c>
      <c r="AC1629" s="185">
        <f t="shared" si="313"/>
        <v>65510.060000000005</v>
      </c>
      <c r="AD1629" s="141">
        <v>8.2600000000000007E-2</v>
      </c>
      <c r="AE1629" s="186">
        <f t="shared" si="314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15"/>
        <v>54700260.692079633</v>
      </c>
      <c r="AJ1629" s="19">
        <f t="shared" si="316"/>
        <v>7482899.5749188662</v>
      </c>
      <c r="AK1629" s="20">
        <f t="shared" si="317"/>
        <v>0.13679824337660532</v>
      </c>
      <c r="AL1629" s="17"/>
      <c r="AM1629" s="17"/>
      <c r="AN1629" s="17"/>
      <c r="AO1629" s="17"/>
      <c r="AP1629" s="28" t="str">
        <f t="shared" si="318"/>
        <v>20216</v>
      </c>
      <c r="AQ1629" s="28" t="str">
        <f t="shared" si="319"/>
        <v>20216JPY</v>
      </c>
    </row>
    <row r="1630" spans="1:43" s="12" customFormat="1">
      <c r="A1630" s="13" t="s">
        <v>35</v>
      </c>
      <c r="B1630" s="179">
        <v>2021</v>
      </c>
      <c r="C1630" s="179">
        <v>3</v>
      </c>
      <c r="D1630" s="39" t="str">
        <f t="shared" si="308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11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12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10"/>
        <v>1</v>
      </c>
      <c r="Z1630" s="18">
        <f t="shared" si="309"/>
        <v>11000000</v>
      </c>
      <c r="AA1630" s="13">
        <v>7.2099999999999997E-2</v>
      </c>
      <c r="AB1630" s="21">
        <f t="shared" si="320"/>
        <v>793100</v>
      </c>
      <c r="AC1630" s="185">
        <f t="shared" si="313"/>
        <v>65510.060000000005</v>
      </c>
      <c r="AD1630" s="141">
        <v>8.2600000000000007E-2</v>
      </c>
      <c r="AE1630" s="186">
        <f t="shared" si="314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15"/>
        <v>54700260.692079633</v>
      </c>
      <c r="AJ1630" s="19">
        <f t="shared" si="316"/>
        <v>7482899.5749188662</v>
      </c>
      <c r="AK1630" s="20">
        <f t="shared" si="317"/>
        <v>0.13679824337660532</v>
      </c>
      <c r="AL1630" s="17"/>
      <c r="AM1630" s="17"/>
      <c r="AN1630" s="17"/>
      <c r="AO1630" s="17"/>
      <c r="AP1630" s="28" t="str">
        <f t="shared" si="318"/>
        <v>20216</v>
      </c>
      <c r="AQ1630" s="28" t="str">
        <f t="shared" si="319"/>
        <v>20216JPY</v>
      </c>
    </row>
    <row r="1631" spans="1:43" s="12" customFormat="1">
      <c r="A1631" s="13" t="s">
        <v>35</v>
      </c>
      <c r="B1631" s="179">
        <v>2021</v>
      </c>
      <c r="C1631" s="179">
        <v>3</v>
      </c>
      <c r="D1631" s="39" t="str">
        <f t="shared" si="308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11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12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10"/>
        <v>1</v>
      </c>
      <c r="Z1631" s="18">
        <f t="shared" si="309"/>
        <v>6900000</v>
      </c>
      <c r="AA1631" s="13">
        <v>7.2099999999999997E-2</v>
      </c>
      <c r="AB1631" s="21">
        <f t="shared" si="320"/>
        <v>497490</v>
      </c>
      <c r="AC1631" s="185">
        <f t="shared" si="313"/>
        <v>40246.940999999999</v>
      </c>
      <c r="AD1631" s="141">
        <v>8.09E-2</v>
      </c>
      <c r="AE1631" s="186">
        <f t="shared" si="314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15"/>
        <v>54700260.692079633</v>
      </c>
      <c r="AJ1631" s="19">
        <f t="shared" si="316"/>
        <v>7482899.5749188662</v>
      </c>
      <c r="AK1631" s="20">
        <f t="shared" si="317"/>
        <v>0.13679824337660532</v>
      </c>
      <c r="AL1631" s="17"/>
      <c r="AM1631" s="17"/>
      <c r="AN1631" s="17"/>
      <c r="AO1631" s="17"/>
      <c r="AP1631" s="28" t="str">
        <f t="shared" si="318"/>
        <v>20216</v>
      </c>
      <c r="AQ1631" s="28" t="str">
        <f t="shared" si="319"/>
        <v>20216JPY</v>
      </c>
    </row>
    <row r="1632" spans="1:43" s="12" customFormat="1">
      <c r="A1632" s="13" t="s">
        <v>35</v>
      </c>
      <c r="B1632" s="179">
        <v>2021</v>
      </c>
      <c r="C1632" s="179">
        <v>3</v>
      </c>
      <c r="D1632" s="39" t="str">
        <f t="shared" si="308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11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12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10"/>
        <v>1</v>
      </c>
      <c r="Z1632" s="18">
        <f t="shared" si="309"/>
        <v>6900000</v>
      </c>
      <c r="AA1632" s="13">
        <v>7.2099999999999997E-2</v>
      </c>
      <c r="AB1632" s="21">
        <f t="shared" si="320"/>
        <v>497490</v>
      </c>
      <c r="AC1632" s="185">
        <f t="shared" si="313"/>
        <v>40246.940999999999</v>
      </c>
      <c r="AD1632" s="141">
        <v>8.09E-2</v>
      </c>
      <c r="AE1632" s="186">
        <f t="shared" si="314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15"/>
        <v>54700260.692079633</v>
      </c>
      <c r="AJ1632" s="19">
        <f t="shared" si="316"/>
        <v>7482899.5749188662</v>
      </c>
      <c r="AK1632" s="20">
        <f t="shared" si="317"/>
        <v>0.13679824337660532</v>
      </c>
      <c r="AL1632" s="17"/>
      <c r="AM1632" s="17"/>
      <c r="AN1632" s="17"/>
      <c r="AO1632" s="17"/>
      <c r="AP1632" s="28" t="str">
        <f t="shared" si="318"/>
        <v>20216</v>
      </c>
      <c r="AQ1632" s="28" t="str">
        <f t="shared" si="319"/>
        <v>20216JPY</v>
      </c>
    </row>
    <row r="1633" spans="1:43" s="12" customFormat="1">
      <c r="A1633" s="13" t="s">
        <v>35</v>
      </c>
      <c r="B1633" s="179">
        <v>2021</v>
      </c>
      <c r="C1633" s="179">
        <v>3</v>
      </c>
      <c r="D1633" s="39" t="str">
        <f t="shared" si="308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11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12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10"/>
        <v>1</v>
      </c>
      <c r="Z1633" s="18">
        <f t="shared" si="309"/>
        <v>6900000</v>
      </c>
      <c r="AA1633" s="13">
        <v>7.2099999999999997E-2</v>
      </c>
      <c r="AB1633" s="21">
        <f t="shared" si="320"/>
        <v>497490</v>
      </c>
      <c r="AC1633" s="185">
        <f t="shared" si="313"/>
        <v>41092.674000000006</v>
      </c>
      <c r="AD1633" s="141">
        <v>8.2600000000000007E-2</v>
      </c>
      <c r="AE1633" s="186">
        <f t="shared" si="314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15"/>
        <v>54700260.692079633</v>
      </c>
      <c r="AJ1633" s="19">
        <f t="shared" si="316"/>
        <v>7482899.5749188662</v>
      </c>
      <c r="AK1633" s="20">
        <f t="shared" si="317"/>
        <v>0.13679824337660532</v>
      </c>
      <c r="AL1633" s="17"/>
      <c r="AM1633" s="17"/>
      <c r="AN1633" s="17"/>
      <c r="AO1633" s="17"/>
      <c r="AP1633" s="28" t="str">
        <f t="shared" si="318"/>
        <v>20216</v>
      </c>
      <c r="AQ1633" s="28" t="str">
        <f t="shared" si="319"/>
        <v>20216JPY</v>
      </c>
    </row>
    <row r="1634" spans="1:43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11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12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10"/>
        <v>1</v>
      </c>
      <c r="Z1634" s="18">
        <f t="shared" ref="Z1634:Z1697" si="322">IF(X1634="","",X1634*MAX(O1634,N1634))</f>
        <v>14500000</v>
      </c>
      <c r="AA1634" s="13">
        <v>7.2099999999999997E-2</v>
      </c>
      <c r="AB1634" s="21">
        <f t="shared" si="320"/>
        <v>1045450</v>
      </c>
      <c r="AC1634" s="185">
        <f t="shared" si="313"/>
        <v>109249.52499999999</v>
      </c>
      <c r="AD1634" s="141">
        <v>0.1045</v>
      </c>
      <c r="AE1634" s="186">
        <f t="shared" si="314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15"/>
        <v>54700260.692079633</v>
      </c>
      <c r="AJ1634" s="19">
        <f t="shared" si="316"/>
        <v>7482899.5749188662</v>
      </c>
      <c r="AK1634" s="20">
        <f t="shared" si="317"/>
        <v>0.13679824337660532</v>
      </c>
      <c r="AL1634" s="17"/>
      <c r="AM1634" s="17"/>
      <c r="AN1634" s="17"/>
      <c r="AO1634" s="17"/>
      <c r="AP1634" s="28" t="str">
        <f t="shared" si="318"/>
        <v>20216</v>
      </c>
      <c r="AQ1634" s="28" t="str">
        <f t="shared" si="319"/>
        <v>20216JPY</v>
      </c>
    </row>
    <row r="1635" spans="1:43" s="12" customFormat="1">
      <c r="A1635" s="13" t="s">
        <v>35</v>
      </c>
      <c r="B1635" s="179">
        <v>2021</v>
      </c>
      <c r="C1635" s="179">
        <v>3</v>
      </c>
      <c r="D1635" s="39" t="str">
        <f t="shared" si="321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11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12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10"/>
        <v>1</v>
      </c>
      <c r="Z1635" s="18">
        <f t="shared" si="322"/>
        <v>14500000</v>
      </c>
      <c r="AA1635" s="13">
        <v>7.2099999999999997E-2</v>
      </c>
      <c r="AB1635" s="21">
        <f t="shared" si="320"/>
        <v>1045450</v>
      </c>
      <c r="AC1635" s="185">
        <f t="shared" si="313"/>
        <v>109249.52499999999</v>
      </c>
      <c r="AD1635" s="141">
        <v>0.1045</v>
      </c>
      <c r="AE1635" s="186">
        <f t="shared" si="314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15"/>
        <v>54700260.692079633</v>
      </c>
      <c r="AJ1635" s="19">
        <f t="shared" si="316"/>
        <v>7482899.5749188662</v>
      </c>
      <c r="AK1635" s="20">
        <f t="shared" si="317"/>
        <v>0.13679824337660532</v>
      </c>
      <c r="AL1635" s="17"/>
      <c r="AM1635" s="17"/>
      <c r="AN1635" s="17"/>
      <c r="AO1635" s="17"/>
      <c r="AP1635" s="28" t="str">
        <f t="shared" si="318"/>
        <v>20216</v>
      </c>
      <c r="AQ1635" s="28" t="str">
        <f t="shared" si="319"/>
        <v>20216JPY</v>
      </c>
    </row>
    <row r="1636" spans="1:43" s="12" customFormat="1">
      <c r="A1636" s="13" t="s">
        <v>35</v>
      </c>
      <c r="B1636" s="179">
        <v>2021</v>
      </c>
      <c r="C1636" s="179">
        <v>3</v>
      </c>
      <c r="D1636" s="39" t="str">
        <f t="shared" si="321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11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12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10"/>
        <v>1</v>
      </c>
      <c r="Z1636" s="18">
        <f t="shared" si="322"/>
        <v>7340000</v>
      </c>
      <c r="AA1636" s="13">
        <v>7.2099999999999997E-2</v>
      </c>
      <c r="AB1636" s="21">
        <f t="shared" si="320"/>
        <v>529214</v>
      </c>
      <c r="AC1636" s="185">
        <f t="shared" si="313"/>
        <v>55302.862999999998</v>
      </c>
      <c r="AD1636" s="141">
        <v>0.1045</v>
      </c>
      <c r="AE1636" s="186">
        <f t="shared" si="314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15"/>
        <v>54700260.692079633</v>
      </c>
      <c r="AJ1636" s="19">
        <f t="shared" si="316"/>
        <v>7482899.5749188662</v>
      </c>
      <c r="AK1636" s="20">
        <f t="shared" si="317"/>
        <v>0.13679824337660532</v>
      </c>
      <c r="AL1636" s="17"/>
      <c r="AM1636" s="17"/>
      <c r="AN1636" s="17"/>
      <c r="AO1636" s="17"/>
      <c r="AP1636" s="28" t="str">
        <f t="shared" si="318"/>
        <v>20216</v>
      </c>
      <c r="AQ1636" s="28" t="str">
        <f t="shared" si="319"/>
        <v>20216JPY</v>
      </c>
    </row>
    <row r="1637" spans="1:43" s="12" customFormat="1">
      <c r="A1637" s="13" t="s">
        <v>35</v>
      </c>
      <c r="B1637" s="179">
        <v>2021</v>
      </c>
      <c r="C1637" s="179">
        <v>3</v>
      </c>
      <c r="D1637" s="39" t="str">
        <f t="shared" si="321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11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12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10"/>
        <v>1.13</v>
      </c>
      <c r="Z1637" s="18">
        <f t="shared" si="322"/>
        <v>568086</v>
      </c>
      <c r="AA1637" s="13">
        <v>1.2150000000000001</v>
      </c>
      <c r="AB1637" s="21">
        <f t="shared" si="320"/>
        <v>610818.13274336292</v>
      </c>
      <c r="AC1637" s="185">
        <f t="shared" si="313"/>
        <v>87591.320235398249</v>
      </c>
      <c r="AD1637" s="141">
        <v>0.1434</v>
      </c>
      <c r="AE1637" s="186">
        <f t="shared" si="314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15"/>
        <v>54700260.692079633</v>
      </c>
      <c r="AJ1637" s="19">
        <f t="shared" si="316"/>
        <v>7482899.5749188662</v>
      </c>
      <c r="AK1637" s="20">
        <f t="shared" si="317"/>
        <v>0.13679824337660532</v>
      </c>
      <c r="AL1637" s="17"/>
      <c r="AM1637" s="17"/>
      <c r="AN1637" s="17"/>
      <c r="AO1637" s="17"/>
      <c r="AP1637" s="28" t="str">
        <f t="shared" si="318"/>
        <v>20216</v>
      </c>
      <c r="AQ1637" s="28" t="str">
        <f t="shared" si="319"/>
        <v>20216RMB</v>
      </c>
    </row>
    <row r="1638" spans="1:43" s="12" customFormat="1">
      <c r="A1638" s="13" t="s">
        <v>35</v>
      </c>
      <c r="B1638" s="179">
        <v>2021</v>
      </c>
      <c r="C1638" s="179">
        <v>3</v>
      </c>
      <c r="D1638" s="39" t="str">
        <f t="shared" si="321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11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12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10"/>
        <v>1</v>
      </c>
      <c r="Z1638" s="18">
        <f t="shared" si="322"/>
        <v>6950000</v>
      </c>
      <c r="AA1638" s="13">
        <v>7.2099999999999997E-2</v>
      </c>
      <c r="AB1638" s="21">
        <f t="shared" si="320"/>
        <v>501095</v>
      </c>
      <c r="AC1638" s="185">
        <f t="shared" si="313"/>
        <v>57926.581999999995</v>
      </c>
      <c r="AD1638" s="141">
        <v>0.11559999999999999</v>
      </c>
      <c r="AE1638" s="186">
        <f t="shared" si="314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15"/>
        <v>54700260.692079633</v>
      </c>
      <c r="AJ1638" s="19">
        <f t="shared" si="316"/>
        <v>7482899.5749188662</v>
      </c>
      <c r="AK1638" s="20">
        <f t="shared" si="317"/>
        <v>0.13679824337660532</v>
      </c>
      <c r="AL1638" s="17"/>
      <c r="AM1638" s="17"/>
      <c r="AN1638" s="17"/>
      <c r="AO1638" s="17"/>
      <c r="AP1638" s="28" t="str">
        <f t="shared" si="318"/>
        <v>20216</v>
      </c>
      <c r="AQ1638" s="28" t="str">
        <f t="shared" si="319"/>
        <v>20216JPY</v>
      </c>
    </row>
    <row r="1639" spans="1:43" s="12" customFormat="1">
      <c r="A1639" s="13" t="s">
        <v>35</v>
      </c>
      <c r="B1639" s="179">
        <v>2021</v>
      </c>
      <c r="C1639" s="179">
        <v>3</v>
      </c>
      <c r="D1639" s="39" t="str">
        <f t="shared" si="321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11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12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10"/>
        <v>1</v>
      </c>
      <c r="Z1639" s="18">
        <f t="shared" si="322"/>
        <v>6950000</v>
      </c>
      <c r="AA1639" s="13">
        <v>7.2099999999999997E-2</v>
      </c>
      <c r="AB1639" s="21">
        <f t="shared" si="320"/>
        <v>501095</v>
      </c>
      <c r="AC1639" s="185">
        <f t="shared" si="313"/>
        <v>57926.581999999995</v>
      </c>
      <c r="AD1639" s="141">
        <v>0.11559999999999999</v>
      </c>
      <c r="AE1639" s="186">
        <f t="shared" si="314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15"/>
        <v>54700260.692079633</v>
      </c>
      <c r="AJ1639" s="19">
        <f t="shared" si="316"/>
        <v>7482899.5749188662</v>
      </c>
      <c r="AK1639" s="20">
        <f t="shared" si="317"/>
        <v>0.13679824337660532</v>
      </c>
      <c r="AL1639" s="17"/>
      <c r="AM1639" s="17"/>
      <c r="AN1639" s="17"/>
      <c r="AO1639" s="17"/>
      <c r="AP1639" s="28" t="str">
        <f t="shared" si="318"/>
        <v>20216</v>
      </c>
      <c r="AQ1639" s="28" t="str">
        <f t="shared" si="319"/>
        <v>20216JPY</v>
      </c>
    </row>
    <row r="1640" spans="1:43" s="12" customFormat="1">
      <c r="A1640" s="13" t="s">
        <v>35</v>
      </c>
      <c r="B1640" s="179">
        <v>2021</v>
      </c>
      <c r="C1640" s="179">
        <v>3</v>
      </c>
      <c r="D1640" s="39" t="str">
        <f t="shared" si="321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11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12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10"/>
        <v>1</v>
      </c>
      <c r="Z1640" s="18">
        <f t="shared" si="322"/>
        <v>11200000</v>
      </c>
      <c r="AA1640" s="13">
        <v>7.2099999999999997E-2</v>
      </c>
      <c r="AB1640" s="21">
        <f t="shared" si="320"/>
        <v>807520</v>
      </c>
      <c r="AC1640" s="185">
        <f t="shared" si="313"/>
        <v>103685.56799999998</v>
      </c>
      <c r="AD1640" s="141">
        <v>0.12839999999999999</v>
      </c>
      <c r="AE1640" s="186">
        <f t="shared" si="314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15"/>
        <v>54700260.692079633</v>
      </c>
      <c r="AJ1640" s="19">
        <f t="shared" si="316"/>
        <v>7482899.5749188662</v>
      </c>
      <c r="AK1640" s="20">
        <f t="shared" si="317"/>
        <v>0.13679824337660532</v>
      </c>
      <c r="AL1640" s="17"/>
      <c r="AM1640" s="17"/>
      <c r="AN1640" s="17"/>
      <c r="AO1640" s="17"/>
      <c r="AP1640" s="28" t="str">
        <f t="shared" si="318"/>
        <v>20216</v>
      </c>
      <c r="AQ1640" s="28" t="str">
        <f t="shared" si="319"/>
        <v>20216JPY</v>
      </c>
    </row>
    <row r="1641" spans="1:43" s="12" customFormat="1">
      <c r="A1641" s="13" t="s">
        <v>35</v>
      </c>
      <c r="B1641" s="179">
        <v>2021</v>
      </c>
      <c r="C1641" s="179">
        <v>3</v>
      </c>
      <c r="D1641" s="39" t="str">
        <f t="shared" si="321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11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12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10"/>
        <v>1</v>
      </c>
      <c r="Z1641" s="18">
        <f t="shared" si="322"/>
        <v>7100000</v>
      </c>
      <c r="AA1641" s="13">
        <v>7.2099999999999997E-2</v>
      </c>
      <c r="AB1641" s="21">
        <f t="shared" si="320"/>
        <v>511910</v>
      </c>
      <c r="AC1641" s="185">
        <f t="shared" si="313"/>
        <v>87536.61</v>
      </c>
      <c r="AD1641" s="141">
        <v>0.17100000000000001</v>
      </c>
      <c r="AE1641" s="186">
        <f t="shared" si="314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15"/>
        <v>54700260.692079633</v>
      </c>
      <c r="AJ1641" s="19">
        <f t="shared" si="316"/>
        <v>7482899.5749188662</v>
      </c>
      <c r="AK1641" s="20">
        <f t="shared" si="317"/>
        <v>0.13679824337660532</v>
      </c>
      <c r="AL1641" s="17"/>
      <c r="AM1641" s="17"/>
      <c r="AN1641" s="17"/>
      <c r="AO1641" s="17"/>
      <c r="AP1641" s="28" t="str">
        <f t="shared" si="318"/>
        <v>20216</v>
      </c>
      <c r="AQ1641" s="28" t="str">
        <f t="shared" si="319"/>
        <v>20216JPY</v>
      </c>
    </row>
    <row r="1642" spans="1:43" s="12" customFormat="1">
      <c r="A1642" s="13" t="s">
        <v>35</v>
      </c>
      <c r="B1642" s="179">
        <v>2021</v>
      </c>
      <c r="C1642" s="179">
        <v>3</v>
      </c>
      <c r="D1642" s="39" t="str">
        <f t="shared" si="321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11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12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10"/>
        <v>1</v>
      </c>
      <c r="Z1642" s="18">
        <f t="shared" si="322"/>
        <v>7100000</v>
      </c>
      <c r="AA1642" s="13">
        <v>7.2099999999999997E-2</v>
      </c>
      <c r="AB1642" s="21">
        <f t="shared" si="320"/>
        <v>511910</v>
      </c>
      <c r="AC1642" s="185">
        <f t="shared" si="313"/>
        <v>87536.61</v>
      </c>
      <c r="AD1642" s="141">
        <v>0.17100000000000001</v>
      </c>
      <c r="AE1642" s="186">
        <f t="shared" si="314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15"/>
        <v>54700260.692079633</v>
      </c>
      <c r="AJ1642" s="19">
        <f t="shared" si="316"/>
        <v>7482899.5749188662</v>
      </c>
      <c r="AK1642" s="20">
        <f t="shared" si="317"/>
        <v>0.13679824337660532</v>
      </c>
      <c r="AL1642" s="17"/>
      <c r="AM1642" s="17"/>
      <c r="AN1642" s="17"/>
      <c r="AO1642" s="17"/>
      <c r="AP1642" s="28" t="str">
        <f t="shared" si="318"/>
        <v>20216</v>
      </c>
      <c r="AQ1642" s="28" t="str">
        <f t="shared" si="319"/>
        <v>20216JPY</v>
      </c>
    </row>
    <row r="1643" spans="1:43" s="12" customFormat="1">
      <c r="A1643" s="13" t="s">
        <v>35</v>
      </c>
      <c r="B1643" s="179">
        <v>2021</v>
      </c>
      <c r="C1643" s="179">
        <v>3</v>
      </c>
      <c r="D1643" s="39" t="str">
        <f t="shared" si="321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11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12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10"/>
        <v>1.13</v>
      </c>
      <c r="Z1643" s="18">
        <f t="shared" si="322"/>
        <v>611000</v>
      </c>
      <c r="AA1643" s="13">
        <v>1.2150000000000001</v>
      </c>
      <c r="AB1643" s="21">
        <f t="shared" si="320"/>
        <v>656960.17699115048</v>
      </c>
      <c r="AC1643" s="185">
        <f t="shared" si="313"/>
        <v>106624.63672566372</v>
      </c>
      <c r="AD1643" s="141">
        <v>0.1623</v>
      </c>
      <c r="AE1643" s="186">
        <f t="shared" si="314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15"/>
        <v>54700260.692079633</v>
      </c>
      <c r="AJ1643" s="19">
        <f t="shared" si="316"/>
        <v>7482899.5749188662</v>
      </c>
      <c r="AK1643" s="20">
        <f t="shared" si="317"/>
        <v>0.13679824337660532</v>
      </c>
      <c r="AL1643" s="17"/>
      <c r="AM1643" s="17"/>
      <c r="AN1643" s="17"/>
      <c r="AO1643" s="17"/>
      <c r="AP1643" s="28" t="str">
        <f t="shared" si="318"/>
        <v>20216</v>
      </c>
      <c r="AQ1643" s="28" t="str">
        <f t="shared" si="319"/>
        <v>20216RMB</v>
      </c>
    </row>
    <row r="1644" spans="1:43" s="12" customFormat="1">
      <c r="A1644" s="13" t="s">
        <v>40</v>
      </c>
      <c r="B1644" s="179">
        <v>2021</v>
      </c>
      <c r="C1644" s="179">
        <v>4</v>
      </c>
      <c r="D1644" s="39" t="str">
        <f t="shared" si="321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11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12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10"/>
        <v>1</v>
      </c>
      <c r="Z1644" s="18">
        <f t="shared" si="322"/>
        <v>9000000</v>
      </c>
      <c r="AA1644" s="13">
        <v>7.2099999999999997E-2</v>
      </c>
      <c r="AB1644" s="21">
        <f t="shared" si="320"/>
        <v>648900</v>
      </c>
      <c r="AC1644" s="185">
        <f t="shared" si="313"/>
        <v>121084.73999999999</v>
      </c>
      <c r="AD1644" s="141">
        <v>0.18659999999999999</v>
      </c>
      <c r="AE1644" s="186">
        <f t="shared" si="314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15"/>
        <v>54700260.692079633</v>
      </c>
      <c r="AJ1644" s="19">
        <f t="shared" si="316"/>
        <v>7482899.5749188662</v>
      </c>
      <c r="AK1644" s="20">
        <f t="shared" si="317"/>
        <v>0.13679824337660532</v>
      </c>
      <c r="AL1644" s="17"/>
      <c r="AM1644" s="17"/>
      <c r="AN1644" s="17"/>
      <c r="AO1644" s="17"/>
      <c r="AP1644" s="28" t="str">
        <f t="shared" si="318"/>
        <v>20216</v>
      </c>
      <c r="AQ1644" s="28" t="str">
        <f t="shared" si="319"/>
        <v>20216JPY</v>
      </c>
    </row>
    <row r="1645" spans="1:43" s="12" customFormat="1">
      <c r="A1645" s="13" t="s">
        <v>40</v>
      </c>
      <c r="B1645" s="179">
        <v>2021</v>
      </c>
      <c r="C1645" s="179">
        <v>4</v>
      </c>
      <c r="D1645" s="39" t="str">
        <f t="shared" si="321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11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12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10"/>
        <v>1.13</v>
      </c>
      <c r="Z1645" s="18">
        <f t="shared" si="322"/>
        <v>560000</v>
      </c>
      <c r="AA1645" s="13">
        <v>1.2150000000000001</v>
      </c>
      <c r="AB1645" s="21">
        <f t="shared" si="320"/>
        <v>602123.89380530978</v>
      </c>
      <c r="AC1645" s="185">
        <f t="shared" si="313"/>
        <v>103926.58407079647</v>
      </c>
      <c r="AD1645" s="141">
        <v>0.1726</v>
      </c>
      <c r="AE1645" s="186">
        <f t="shared" si="314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15"/>
        <v>54700260.692079633</v>
      </c>
      <c r="AJ1645" s="19">
        <f t="shared" si="316"/>
        <v>7482899.5749188662</v>
      </c>
      <c r="AK1645" s="20">
        <f t="shared" si="317"/>
        <v>0.13679824337660532</v>
      </c>
      <c r="AL1645" s="17"/>
      <c r="AM1645" s="17"/>
      <c r="AN1645" s="17"/>
      <c r="AO1645" s="17"/>
      <c r="AP1645" s="28" t="str">
        <f t="shared" si="318"/>
        <v>20216</v>
      </c>
      <c r="AQ1645" s="28" t="str">
        <f t="shared" si="319"/>
        <v>20216RMB</v>
      </c>
    </row>
    <row r="1646" spans="1:43" s="12" customFormat="1">
      <c r="A1646" s="13" t="s">
        <v>40</v>
      </c>
      <c r="B1646" s="179">
        <v>2021</v>
      </c>
      <c r="C1646" s="179">
        <v>4</v>
      </c>
      <c r="D1646" s="39" t="str">
        <f t="shared" si="321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11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12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10"/>
        <v>1.13</v>
      </c>
      <c r="Z1646" s="18">
        <f t="shared" si="322"/>
        <v>592068.32999999996</v>
      </c>
      <c r="AA1646" s="13">
        <v>1.2150000000000001</v>
      </c>
      <c r="AB1646" s="21">
        <f t="shared" si="320"/>
        <v>636604.44331858412</v>
      </c>
      <c r="AC1646" s="185">
        <f t="shared" si="313"/>
        <v>86068.92073667256</v>
      </c>
      <c r="AD1646" s="141">
        <v>0.13519999999999999</v>
      </c>
      <c r="AE1646" s="186">
        <f t="shared" si="314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15"/>
        <v>54700260.692079633</v>
      </c>
      <c r="AJ1646" s="19">
        <f t="shared" si="316"/>
        <v>7482899.5749188662</v>
      </c>
      <c r="AK1646" s="20">
        <f t="shared" si="317"/>
        <v>0.13679824337660532</v>
      </c>
      <c r="AL1646" s="17"/>
      <c r="AM1646" s="17"/>
      <c r="AN1646" s="17"/>
      <c r="AO1646" s="17"/>
      <c r="AP1646" s="28" t="str">
        <f t="shared" si="318"/>
        <v>20216</v>
      </c>
      <c r="AQ1646" s="28" t="str">
        <f t="shared" si="319"/>
        <v>20216RMB</v>
      </c>
    </row>
    <row r="1647" spans="1:43" s="12" customFormat="1">
      <c r="A1647" s="13" t="s">
        <v>40</v>
      </c>
      <c r="B1647" s="179">
        <v>2021</v>
      </c>
      <c r="C1647" s="179">
        <v>4</v>
      </c>
      <c r="D1647" s="39" t="str">
        <f t="shared" si="321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11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12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323">IF(W1647="RMB","1.13", "1")</f>
        <v>1.13</v>
      </c>
      <c r="Z1647" s="18">
        <f t="shared" si="322"/>
        <v>592068.32999999996</v>
      </c>
      <c r="AA1647" s="13">
        <v>1.2150000000000001</v>
      </c>
      <c r="AB1647" s="21">
        <f t="shared" si="320"/>
        <v>636604.44331858412</v>
      </c>
      <c r="AC1647" s="185">
        <f t="shared" si="313"/>
        <v>86068.92073667256</v>
      </c>
      <c r="AD1647" s="141">
        <v>0.13519999999999999</v>
      </c>
      <c r="AE1647" s="186">
        <f t="shared" si="314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15"/>
        <v>54700260.692079633</v>
      </c>
      <c r="AJ1647" s="19">
        <f t="shared" si="316"/>
        <v>7482899.5749188662</v>
      </c>
      <c r="AK1647" s="20">
        <f t="shared" si="317"/>
        <v>0.13679824337660532</v>
      </c>
      <c r="AL1647" s="17"/>
      <c r="AM1647" s="17"/>
      <c r="AN1647" s="17"/>
      <c r="AO1647" s="17"/>
      <c r="AP1647" s="28" t="str">
        <f t="shared" si="318"/>
        <v>20216</v>
      </c>
      <c r="AQ1647" s="28" t="str">
        <f t="shared" si="319"/>
        <v>20216RMB</v>
      </c>
    </row>
    <row r="1648" spans="1:43" s="12" customFormat="1">
      <c r="A1648" s="13" t="s">
        <v>40</v>
      </c>
      <c r="B1648" s="179">
        <v>2021</v>
      </c>
      <c r="C1648" s="179">
        <v>4</v>
      </c>
      <c r="D1648" s="39" t="str">
        <f t="shared" si="321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11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12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323"/>
        <v>1.13</v>
      </c>
      <c r="Z1648" s="18">
        <f t="shared" si="322"/>
        <v>592068.32999999996</v>
      </c>
      <c r="AA1648" s="13">
        <v>1.2150000000000001</v>
      </c>
      <c r="AB1648" s="21">
        <f t="shared" si="320"/>
        <v>636604.44331858412</v>
      </c>
      <c r="AC1648" s="185">
        <f t="shared" si="313"/>
        <v>86068.92073667256</v>
      </c>
      <c r="AD1648" s="141">
        <v>0.13519999999999999</v>
      </c>
      <c r="AE1648" s="186">
        <f t="shared" si="314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15"/>
        <v>54700260.692079633</v>
      </c>
      <c r="AJ1648" s="19">
        <f t="shared" si="316"/>
        <v>7482899.5749188662</v>
      </c>
      <c r="AK1648" s="20">
        <f t="shared" si="317"/>
        <v>0.13679824337660532</v>
      </c>
      <c r="AL1648" s="17"/>
      <c r="AM1648" s="17"/>
      <c r="AN1648" s="17"/>
      <c r="AO1648" s="17"/>
      <c r="AP1648" s="28" t="str">
        <f t="shared" si="318"/>
        <v>20216</v>
      </c>
      <c r="AQ1648" s="28" t="str">
        <f t="shared" si="319"/>
        <v>20216RMB</v>
      </c>
    </row>
    <row r="1649" spans="1:43" s="12" customFormat="1">
      <c r="A1649" s="13" t="s">
        <v>40</v>
      </c>
      <c r="B1649" s="179">
        <v>2021</v>
      </c>
      <c r="C1649" s="179">
        <v>4</v>
      </c>
      <c r="D1649" s="39" t="str">
        <f t="shared" si="321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11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12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323"/>
        <v>1.13</v>
      </c>
      <c r="Z1649" s="18">
        <f t="shared" si="322"/>
        <v>624800</v>
      </c>
      <c r="AA1649" s="13">
        <v>1.2150000000000001</v>
      </c>
      <c r="AB1649" s="21">
        <f t="shared" si="320"/>
        <v>671798.23008849577</v>
      </c>
      <c r="AC1649" s="185">
        <f t="shared" si="313"/>
        <v>108898.49309734516</v>
      </c>
      <c r="AD1649" s="141">
        <v>0.16209999999999999</v>
      </c>
      <c r="AE1649" s="186">
        <f t="shared" si="314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15"/>
        <v>54700260.692079633</v>
      </c>
      <c r="AJ1649" s="19">
        <f t="shared" si="316"/>
        <v>7482899.5749188662</v>
      </c>
      <c r="AK1649" s="20">
        <f t="shared" si="317"/>
        <v>0.13679824337660532</v>
      </c>
      <c r="AL1649" s="17"/>
      <c r="AM1649" s="17"/>
      <c r="AN1649" s="17"/>
      <c r="AO1649" s="17"/>
      <c r="AP1649" s="28" t="str">
        <f t="shared" si="318"/>
        <v>20216</v>
      </c>
      <c r="AQ1649" s="28" t="str">
        <f t="shared" si="319"/>
        <v>20216RMB</v>
      </c>
    </row>
    <row r="1650" spans="1:43" s="12" customFormat="1">
      <c r="A1650" s="13" t="s">
        <v>40</v>
      </c>
      <c r="B1650" s="179">
        <v>2021</v>
      </c>
      <c r="C1650" s="179">
        <v>4</v>
      </c>
      <c r="D1650" s="39" t="str">
        <f t="shared" si="321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11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12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323"/>
        <v>1.13</v>
      </c>
      <c r="Z1650" s="18">
        <f t="shared" si="322"/>
        <v>624800</v>
      </c>
      <c r="AA1650" s="13">
        <v>1.2150000000000001</v>
      </c>
      <c r="AB1650" s="21">
        <f t="shared" si="320"/>
        <v>671798.23008849577</v>
      </c>
      <c r="AC1650" s="185">
        <f t="shared" si="313"/>
        <v>108898.49309734516</v>
      </c>
      <c r="AD1650" s="141">
        <v>0.16209999999999999</v>
      </c>
      <c r="AE1650" s="186">
        <f t="shared" si="314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15"/>
        <v>54700260.692079633</v>
      </c>
      <c r="AJ1650" s="19">
        <f t="shared" si="316"/>
        <v>7482899.5749188662</v>
      </c>
      <c r="AK1650" s="20">
        <f t="shared" si="317"/>
        <v>0.13679824337660532</v>
      </c>
      <c r="AL1650" s="17"/>
      <c r="AM1650" s="17"/>
      <c r="AN1650" s="17"/>
      <c r="AO1650" s="17"/>
      <c r="AP1650" s="28" t="str">
        <f t="shared" si="318"/>
        <v>20216</v>
      </c>
      <c r="AQ1650" s="28" t="str">
        <f t="shared" si="319"/>
        <v>20216RMB</v>
      </c>
    </row>
    <row r="1651" spans="1:43" s="12" customFormat="1">
      <c r="A1651" s="13" t="s">
        <v>40</v>
      </c>
      <c r="B1651" s="179">
        <v>2021</v>
      </c>
      <c r="C1651" s="179">
        <v>4</v>
      </c>
      <c r="D1651" s="39" t="str">
        <f t="shared" si="321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11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12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323"/>
        <v>1.13</v>
      </c>
      <c r="Z1651" s="18">
        <f t="shared" si="322"/>
        <v>624800</v>
      </c>
      <c r="AA1651" s="13">
        <v>1.2150000000000001</v>
      </c>
      <c r="AB1651" s="21">
        <f t="shared" si="320"/>
        <v>671798.23008849577</v>
      </c>
      <c r="AC1651" s="185">
        <f t="shared" si="313"/>
        <v>108898.49309734516</v>
      </c>
      <c r="AD1651" s="141">
        <v>0.16209999999999999</v>
      </c>
      <c r="AE1651" s="186">
        <f t="shared" si="314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15"/>
        <v>54700260.692079633</v>
      </c>
      <c r="AJ1651" s="19">
        <f t="shared" si="316"/>
        <v>7482899.5749188662</v>
      </c>
      <c r="AK1651" s="20">
        <f t="shared" si="317"/>
        <v>0.13679824337660532</v>
      </c>
      <c r="AL1651" s="17"/>
      <c r="AM1651" s="17"/>
      <c r="AN1651" s="17"/>
      <c r="AO1651" s="17"/>
      <c r="AP1651" s="28" t="str">
        <f t="shared" si="318"/>
        <v>20216</v>
      </c>
      <c r="AQ1651" s="28" t="str">
        <f t="shared" si="319"/>
        <v>20216RMB</v>
      </c>
    </row>
    <row r="1652" spans="1:43" s="12" customFormat="1">
      <c r="A1652" s="13" t="s">
        <v>40</v>
      </c>
      <c r="B1652" s="179">
        <v>2021</v>
      </c>
      <c r="C1652" s="179">
        <v>4</v>
      </c>
      <c r="D1652" s="39" t="str">
        <f t="shared" si="321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11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12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323"/>
        <v>1.13</v>
      </c>
      <c r="Z1652" s="18">
        <f t="shared" si="322"/>
        <v>624800</v>
      </c>
      <c r="AA1652" s="13">
        <v>1.2150000000000001</v>
      </c>
      <c r="AB1652" s="21">
        <f t="shared" si="320"/>
        <v>671798.23008849577</v>
      </c>
      <c r="AC1652" s="185">
        <f t="shared" si="313"/>
        <v>108898.49309734516</v>
      </c>
      <c r="AD1652" s="141">
        <v>0.16209999999999999</v>
      </c>
      <c r="AE1652" s="186">
        <f t="shared" si="314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15"/>
        <v>54700260.692079633</v>
      </c>
      <c r="AJ1652" s="19">
        <f t="shared" si="316"/>
        <v>7482899.5749188662</v>
      </c>
      <c r="AK1652" s="20">
        <f t="shared" si="317"/>
        <v>0.13679824337660532</v>
      </c>
      <c r="AL1652" s="17"/>
      <c r="AM1652" s="17"/>
      <c r="AN1652" s="17"/>
      <c r="AO1652" s="17"/>
      <c r="AP1652" s="28" t="str">
        <f t="shared" si="318"/>
        <v>20216</v>
      </c>
      <c r="AQ1652" s="28" t="str">
        <f t="shared" si="319"/>
        <v>20216RMB</v>
      </c>
    </row>
    <row r="1653" spans="1:43" s="12" customFormat="1">
      <c r="A1653" s="13" t="s">
        <v>40</v>
      </c>
      <c r="B1653" s="179">
        <v>2021</v>
      </c>
      <c r="C1653" s="179">
        <v>4</v>
      </c>
      <c r="D1653" s="39" t="str">
        <f t="shared" si="321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11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12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323"/>
        <v>1.13</v>
      </c>
      <c r="Z1653" s="18">
        <f t="shared" si="322"/>
        <v>624800</v>
      </c>
      <c r="AA1653" s="13">
        <v>1.2150000000000001</v>
      </c>
      <c r="AB1653" s="21">
        <f t="shared" si="320"/>
        <v>671798.23008849577</v>
      </c>
      <c r="AC1653" s="185">
        <f t="shared" si="313"/>
        <v>108898.49309734516</v>
      </c>
      <c r="AD1653" s="141">
        <v>0.16209999999999999</v>
      </c>
      <c r="AE1653" s="186">
        <f t="shared" si="314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15"/>
        <v>54700260.692079633</v>
      </c>
      <c r="AJ1653" s="19">
        <f t="shared" si="316"/>
        <v>7482899.5749188662</v>
      </c>
      <c r="AK1653" s="20">
        <f t="shared" si="317"/>
        <v>0.13679824337660532</v>
      </c>
      <c r="AL1653" s="17"/>
      <c r="AM1653" s="17"/>
      <c r="AN1653" s="17"/>
      <c r="AO1653" s="17"/>
      <c r="AP1653" s="28" t="str">
        <f t="shared" si="318"/>
        <v>20216</v>
      </c>
      <c r="AQ1653" s="28" t="str">
        <f t="shared" si="319"/>
        <v>20216RMB</v>
      </c>
    </row>
    <row r="1654" spans="1:43" s="12" customFormat="1">
      <c r="A1654" s="13" t="s">
        <v>40</v>
      </c>
      <c r="B1654" s="179">
        <v>2021</v>
      </c>
      <c r="C1654" s="179">
        <v>4</v>
      </c>
      <c r="D1654" s="39" t="str">
        <f t="shared" si="321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11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12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323"/>
        <v>1.13</v>
      </c>
      <c r="Z1654" s="18">
        <f t="shared" si="322"/>
        <v>775800</v>
      </c>
      <c r="AA1654" s="13">
        <v>1.2150000000000001</v>
      </c>
      <c r="AB1654" s="21">
        <f t="shared" si="320"/>
        <v>834156.63716814166</v>
      </c>
      <c r="AC1654" s="185">
        <f t="shared" si="313"/>
        <v>102851.51336283187</v>
      </c>
      <c r="AD1654" s="141">
        <v>0.12330000000000001</v>
      </c>
      <c r="AE1654" s="186">
        <f t="shared" si="314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15"/>
        <v>54700260.692079633</v>
      </c>
      <c r="AJ1654" s="19">
        <f t="shared" si="316"/>
        <v>7482899.5749188662</v>
      </c>
      <c r="AK1654" s="20">
        <f t="shared" si="317"/>
        <v>0.13679824337660532</v>
      </c>
      <c r="AL1654" s="17"/>
      <c r="AM1654" s="17"/>
      <c r="AN1654" s="17"/>
      <c r="AO1654" s="17"/>
      <c r="AP1654" s="28" t="str">
        <f t="shared" si="318"/>
        <v>20216</v>
      </c>
      <c r="AQ1654" s="28" t="str">
        <f t="shared" si="319"/>
        <v>20216RMB</v>
      </c>
    </row>
    <row r="1655" spans="1:43" s="12" customFormat="1">
      <c r="A1655" s="13" t="s">
        <v>40</v>
      </c>
      <c r="B1655" s="179">
        <v>2021</v>
      </c>
      <c r="C1655" s="179">
        <v>4</v>
      </c>
      <c r="D1655" s="39" t="str">
        <f t="shared" si="321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11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12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323"/>
        <v>1</v>
      </c>
      <c r="Z1655" s="18">
        <f t="shared" si="322"/>
        <v>9090000</v>
      </c>
      <c r="AA1655" s="13">
        <v>7.2099999999999997E-2</v>
      </c>
      <c r="AB1655" s="21">
        <f t="shared" si="320"/>
        <v>655389</v>
      </c>
      <c r="AC1655" s="185">
        <f t="shared" si="313"/>
        <v>114758.6139</v>
      </c>
      <c r="AD1655" s="141">
        <v>0.17510000000000001</v>
      </c>
      <c r="AE1655" s="186">
        <f t="shared" si="314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15"/>
        <v>54700260.692079633</v>
      </c>
      <c r="AJ1655" s="19">
        <f t="shared" si="316"/>
        <v>7482899.5749188662</v>
      </c>
      <c r="AK1655" s="20">
        <f t="shared" si="317"/>
        <v>0.13679824337660532</v>
      </c>
      <c r="AL1655" s="17"/>
      <c r="AM1655" s="17"/>
      <c r="AN1655" s="17"/>
      <c r="AO1655" s="17"/>
      <c r="AP1655" s="28" t="str">
        <f t="shared" si="318"/>
        <v>20216</v>
      </c>
      <c r="AQ1655" s="28" t="str">
        <f t="shared" si="319"/>
        <v>20216JPY</v>
      </c>
    </row>
    <row r="1656" spans="1:43" s="12" customFormat="1">
      <c r="A1656" s="13" t="s">
        <v>40</v>
      </c>
      <c r="B1656" s="179">
        <v>2021</v>
      </c>
      <c r="C1656" s="179">
        <v>4</v>
      </c>
      <c r="D1656" s="39" t="str">
        <f t="shared" si="321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11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12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323"/>
        <v>1</v>
      </c>
      <c r="Z1656" s="18">
        <f t="shared" si="322"/>
        <v>7000000</v>
      </c>
      <c r="AA1656" s="13">
        <v>7.2099999999999997E-2</v>
      </c>
      <c r="AB1656" s="21">
        <f t="shared" si="320"/>
        <v>504700</v>
      </c>
      <c r="AC1656" s="185">
        <f t="shared" si="313"/>
        <v>56980.63</v>
      </c>
      <c r="AD1656" s="141">
        <v>0.1129</v>
      </c>
      <c r="AE1656" s="186">
        <f t="shared" si="314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15"/>
        <v>54700260.692079633</v>
      </c>
      <c r="AJ1656" s="19">
        <f t="shared" si="316"/>
        <v>7482899.5749188662</v>
      </c>
      <c r="AK1656" s="20">
        <f t="shared" si="317"/>
        <v>0.13679824337660532</v>
      </c>
      <c r="AL1656" s="17"/>
      <c r="AM1656" s="17"/>
      <c r="AN1656" s="17"/>
      <c r="AO1656" s="17"/>
      <c r="AP1656" s="28" t="str">
        <f t="shared" si="318"/>
        <v>20216</v>
      </c>
      <c r="AQ1656" s="28" t="str">
        <f t="shared" si="319"/>
        <v>20216JPY</v>
      </c>
    </row>
    <row r="1657" spans="1:43" s="12" customFormat="1">
      <c r="A1657" s="13" t="s">
        <v>40</v>
      </c>
      <c r="B1657" s="179">
        <v>2021</v>
      </c>
      <c r="C1657" s="179">
        <v>4</v>
      </c>
      <c r="D1657" s="39" t="str">
        <f t="shared" si="321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11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12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323"/>
        <v>1.13</v>
      </c>
      <c r="Z1657" s="18">
        <f t="shared" si="322"/>
        <v>785000</v>
      </c>
      <c r="AA1657" s="13">
        <v>1.2150000000000001</v>
      </c>
      <c r="AB1657" s="21">
        <f t="shared" si="320"/>
        <v>844048.67256637185</v>
      </c>
      <c r="AC1657" s="185">
        <f t="shared" si="313"/>
        <v>114284.19026548674</v>
      </c>
      <c r="AD1657" s="141">
        <v>0.13539999999999999</v>
      </c>
      <c r="AE1657" s="186">
        <f t="shared" si="314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15"/>
        <v>54700260.692079633</v>
      </c>
      <c r="AJ1657" s="19">
        <f t="shared" si="316"/>
        <v>7482899.5749188662</v>
      </c>
      <c r="AK1657" s="20">
        <f t="shared" si="317"/>
        <v>0.13679824337660532</v>
      </c>
      <c r="AL1657" s="17"/>
      <c r="AM1657" s="17"/>
      <c r="AN1657" s="17"/>
      <c r="AO1657" s="17"/>
      <c r="AP1657" s="28" t="str">
        <f t="shared" si="318"/>
        <v>20216</v>
      </c>
      <c r="AQ1657" s="28" t="str">
        <f t="shared" si="319"/>
        <v>20216RMB</v>
      </c>
    </row>
    <row r="1658" spans="1:43" s="12" customFormat="1">
      <c r="A1658" s="13" t="s">
        <v>40</v>
      </c>
      <c r="B1658" s="179">
        <v>2021</v>
      </c>
      <c r="C1658" s="179">
        <v>4</v>
      </c>
      <c r="D1658" s="39" t="str">
        <f t="shared" si="321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11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12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323"/>
        <v>1.13</v>
      </c>
      <c r="Z1658" s="18">
        <f t="shared" si="322"/>
        <v>785000</v>
      </c>
      <c r="AA1658" s="13">
        <v>1.2150000000000001</v>
      </c>
      <c r="AB1658" s="21">
        <f t="shared" si="320"/>
        <v>844048.67256637185</v>
      </c>
      <c r="AC1658" s="185">
        <f t="shared" si="313"/>
        <v>114284.19026548674</v>
      </c>
      <c r="AD1658" s="141">
        <v>0.13539999999999999</v>
      </c>
      <c r="AE1658" s="186">
        <f t="shared" si="314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15"/>
        <v>54700260.692079633</v>
      </c>
      <c r="AJ1658" s="19">
        <f t="shared" si="316"/>
        <v>7482899.5749188662</v>
      </c>
      <c r="AK1658" s="20">
        <f t="shared" si="317"/>
        <v>0.13679824337660532</v>
      </c>
      <c r="AL1658" s="17"/>
      <c r="AM1658" s="17"/>
      <c r="AN1658" s="17"/>
      <c r="AO1658" s="17"/>
      <c r="AP1658" s="28" t="str">
        <f t="shared" si="318"/>
        <v>20216</v>
      </c>
      <c r="AQ1658" s="28" t="str">
        <f t="shared" si="319"/>
        <v>20216RMB</v>
      </c>
    </row>
    <row r="1659" spans="1:43" s="12" customFormat="1">
      <c r="A1659" s="13" t="s">
        <v>40</v>
      </c>
      <c r="B1659" s="179">
        <v>2021</v>
      </c>
      <c r="C1659" s="179">
        <v>5</v>
      </c>
      <c r="D1659" s="39" t="str">
        <f t="shared" si="321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11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12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323"/>
        <v>1</v>
      </c>
      <c r="Z1659" s="18">
        <f t="shared" si="322"/>
        <v>8800000</v>
      </c>
      <c r="AA1659" s="13">
        <v>7.2099999999999997E-2</v>
      </c>
      <c r="AB1659" s="21">
        <f t="shared" si="320"/>
        <v>634480</v>
      </c>
      <c r="AC1659" s="185">
        <f t="shared" si="313"/>
        <v>83624.464000000007</v>
      </c>
      <c r="AD1659" s="141">
        <v>0.1318</v>
      </c>
      <c r="AE1659" s="186">
        <f t="shared" si="314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15"/>
        <v>54700260.692079633</v>
      </c>
      <c r="AJ1659" s="19">
        <f t="shared" si="316"/>
        <v>7482899.5749188662</v>
      </c>
      <c r="AK1659" s="20">
        <f t="shared" si="317"/>
        <v>0.13679824337660532</v>
      </c>
      <c r="AL1659" s="17"/>
      <c r="AM1659" s="17"/>
      <c r="AN1659" s="17"/>
      <c r="AO1659" s="17"/>
      <c r="AP1659" s="28" t="str">
        <f t="shared" si="318"/>
        <v>20216</v>
      </c>
      <c r="AQ1659" s="28" t="str">
        <f t="shared" si="319"/>
        <v>20216JPY</v>
      </c>
    </row>
    <row r="1660" spans="1:43" s="12" customFormat="1">
      <c r="A1660" s="13" t="s">
        <v>40</v>
      </c>
      <c r="B1660" s="179">
        <v>2021</v>
      </c>
      <c r="C1660" s="179">
        <v>5</v>
      </c>
      <c r="D1660" s="39" t="str">
        <f t="shared" si="321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11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12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323"/>
        <v>1</v>
      </c>
      <c r="Z1660" s="18">
        <f t="shared" si="322"/>
        <v>9450000</v>
      </c>
      <c r="AA1660" s="13">
        <v>7.2099999999999997E-2</v>
      </c>
      <c r="AB1660" s="21">
        <f t="shared" si="320"/>
        <v>681345</v>
      </c>
      <c r="AC1660" s="185">
        <f t="shared" si="313"/>
        <v>101452.2705</v>
      </c>
      <c r="AD1660" s="141">
        <v>0.1489</v>
      </c>
      <c r="AE1660" s="186">
        <f t="shared" si="314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15"/>
        <v>54700260.692079633</v>
      </c>
      <c r="AJ1660" s="19">
        <f t="shared" si="316"/>
        <v>7482899.5749188662</v>
      </c>
      <c r="AK1660" s="20">
        <f t="shared" si="317"/>
        <v>0.13679824337660532</v>
      </c>
      <c r="AL1660" s="17"/>
      <c r="AM1660" s="17"/>
      <c r="AN1660" s="17"/>
      <c r="AO1660" s="17"/>
      <c r="AP1660" s="28" t="str">
        <f t="shared" si="318"/>
        <v>20216</v>
      </c>
      <c r="AQ1660" s="28" t="str">
        <f t="shared" si="319"/>
        <v>20216JPY</v>
      </c>
    </row>
    <row r="1661" spans="1:43" s="12" customFormat="1">
      <c r="A1661" s="13" t="s">
        <v>40</v>
      </c>
      <c r="B1661" s="179">
        <v>2021</v>
      </c>
      <c r="C1661" s="179">
        <v>5</v>
      </c>
      <c r="D1661" s="39" t="str">
        <f t="shared" si="321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11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12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323"/>
        <v>1</v>
      </c>
      <c r="Z1661" s="18">
        <f t="shared" si="322"/>
        <v>9000000</v>
      </c>
      <c r="AA1661" s="13">
        <v>7.2099999999999997E-2</v>
      </c>
      <c r="AB1661" s="21">
        <f t="shared" si="320"/>
        <v>648900</v>
      </c>
      <c r="AC1661" s="185">
        <f t="shared" si="313"/>
        <v>70340.759999999995</v>
      </c>
      <c r="AD1661" s="141">
        <v>0.1084</v>
      </c>
      <c r="AE1661" s="186">
        <f t="shared" si="314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15"/>
        <v>54700260.692079633</v>
      </c>
      <c r="AJ1661" s="19">
        <f t="shared" si="316"/>
        <v>7482899.5749188662</v>
      </c>
      <c r="AK1661" s="20">
        <f t="shared" si="317"/>
        <v>0.13679824337660532</v>
      </c>
      <c r="AL1661" s="17"/>
      <c r="AM1661" s="17"/>
      <c r="AN1661" s="17"/>
      <c r="AO1661" s="17"/>
      <c r="AP1661" s="28" t="str">
        <f t="shared" si="318"/>
        <v>20216</v>
      </c>
      <c r="AQ1661" s="28" t="str">
        <f t="shared" si="319"/>
        <v>20216JPY</v>
      </c>
    </row>
    <row r="1662" spans="1:43" s="12" customFormat="1">
      <c r="A1662" s="13" t="s">
        <v>40</v>
      </c>
      <c r="B1662" s="179">
        <v>2021</v>
      </c>
      <c r="C1662" s="179">
        <v>6</v>
      </c>
      <c r="D1662" s="39" t="str">
        <f t="shared" si="321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11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12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323"/>
        <v>1</v>
      </c>
      <c r="Z1662" s="18">
        <f t="shared" si="322"/>
        <v>8989000</v>
      </c>
      <c r="AA1662" s="13">
        <v>7.2099999999999997E-2</v>
      </c>
      <c r="AB1662" s="21">
        <f t="shared" si="320"/>
        <v>648106.9</v>
      </c>
      <c r="AC1662" s="185">
        <f t="shared" si="313"/>
        <v>129426.94792999999</v>
      </c>
      <c r="AD1662" s="141">
        <v>0.19969999999999999</v>
      </c>
      <c r="AE1662" s="186">
        <f t="shared" si="314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15"/>
        <v>54700260.692079633</v>
      </c>
      <c r="AJ1662" s="19">
        <f t="shared" si="316"/>
        <v>7482899.5749188662</v>
      </c>
      <c r="AK1662" s="20">
        <f t="shared" si="317"/>
        <v>0.13679824337660532</v>
      </c>
      <c r="AL1662" s="17"/>
      <c r="AM1662" s="17"/>
      <c r="AN1662" s="17"/>
      <c r="AO1662" s="17"/>
      <c r="AP1662" s="28" t="str">
        <f t="shared" si="318"/>
        <v>20216</v>
      </c>
      <c r="AQ1662" s="28" t="str">
        <f t="shared" si="319"/>
        <v>20216JPY</v>
      </c>
    </row>
    <row r="1663" spans="1:43" s="12" customFormat="1">
      <c r="A1663" s="13" t="s">
        <v>35</v>
      </c>
      <c r="B1663" s="179">
        <v>2021</v>
      </c>
      <c r="C1663" s="179">
        <v>3</v>
      </c>
      <c r="D1663" s="39" t="str">
        <f t="shared" si="321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11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12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323"/>
        <v>1.13</v>
      </c>
      <c r="Z1663" s="18">
        <f t="shared" si="322"/>
        <v>1210000</v>
      </c>
      <c r="AA1663" s="13">
        <v>1.2150000000000001</v>
      </c>
      <c r="AB1663" s="21">
        <f t="shared" si="320"/>
        <v>1301017.6991150444</v>
      </c>
      <c r="AC1663" s="185">
        <f t="shared" si="313"/>
        <v>339045.21238938055</v>
      </c>
      <c r="AD1663" s="141">
        <v>0.2606</v>
      </c>
      <c r="AE1663" s="186">
        <f t="shared" si="314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15"/>
        <v>54700260.692079633</v>
      </c>
      <c r="AJ1663" s="19">
        <f t="shared" si="316"/>
        <v>7482899.5749188662</v>
      </c>
      <c r="AK1663" s="20">
        <f t="shared" si="317"/>
        <v>0.13679824337660532</v>
      </c>
      <c r="AL1663" s="17"/>
      <c r="AM1663" s="17"/>
      <c r="AN1663" s="17"/>
      <c r="AO1663" s="17"/>
      <c r="AP1663" s="28" t="str">
        <f t="shared" si="318"/>
        <v>20216</v>
      </c>
      <c r="AQ1663" s="28" t="str">
        <f t="shared" si="319"/>
        <v>20216RMB</v>
      </c>
    </row>
    <row r="1664" spans="1:43" s="12" customFormat="1">
      <c r="A1664" s="13" t="s">
        <v>35</v>
      </c>
      <c r="B1664" s="179">
        <v>2021</v>
      </c>
      <c r="C1664" s="179">
        <v>3</v>
      </c>
      <c r="D1664" s="39" t="str">
        <f t="shared" si="321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11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12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323"/>
        <v>1.13</v>
      </c>
      <c r="Z1664" s="18">
        <f t="shared" si="322"/>
        <v>1210000</v>
      </c>
      <c r="AA1664" s="13">
        <v>1.2150000000000001</v>
      </c>
      <c r="AB1664" s="21">
        <f t="shared" si="320"/>
        <v>1301017.6991150444</v>
      </c>
      <c r="AC1664" s="185">
        <f t="shared" si="313"/>
        <v>339045.21238938055</v>
      </c>
      <c r="AD1664" s="141">
        <v>0.2606</v>
      </c>
      <c r="AE1664" s="186">
        <f t="shared" si="314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15"/>
        <v>54700260.692079633</v>
      </c>
      <c r="AJ1664" s="19">
        <f t="shared" si="316"/>
        <v>7482899.5749188662</v>
      </c>
      <c r="AK1664" s="20">
        <f t="shared" si="317"/>
        <v>0.13679824337660532</v>
      </c>
      <c r="AL1664" s="17"/>
      <c r="AM1664" s="17"/>
      <c r="AN1664" s="17"/>
      <c r="AO1664" s="17"/>
      <c r="AP1664" s="28" t="str">
        <f t="shared" si="318"/>
        <v>20216</v>
      </c>
      <c r="AQ1664" s="28" t="str">
        <f t="shared" si="319"/>
        <v>20216RMB</v>
      </c>
    </row>
    <row r="1665" spans="1:43" s="12" customFormat="1">
      <c r="A1665" s="13" t="s">
        <v>35</v>
      </c>
      <c r="B1665" s="179">
        <v>2021</v>
      </c>
      <c r="C1665" s="179">
        <v>3</v>
      </c>
      <c r="D1665" s="39" t="str">
        <f t="shared" si="321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11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12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323"/>
        <v>1</v>
      </c>
      <c r="Z1665" s="18">
        <f t="shared" si="322"/>
        <v>18810000</v>
      </c>
      <c r="AA1665" s="13">
        <v>7.2099999999999997E-2</v>
      </c>
      <c r="AB1665" s="21">
        <f t="shared" si="320"/>
        <v>1356201</v>
      </c>
      <c r="AC1665" s="185">
        <f t="shared" si="313"/>
        <v>346644.97560000001</v>
      </c>
      <c r="AD1665" s="141">
        <v>0.25559999999999999</v>
      </c>
      <c r="AE1665" s="186">
        <f t="shared" si="314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15"/>
        <v>54700260.692079633</v>
      </c>
      <c r="AJ1665" s="19">
        <f t="shared" si="316"/>
        <v>7482899.5749188662</v>
      </c>
      <c r="AK1665" s="20">
        <f t="shared" si="317"/>
        <v>0.13679824337660532</v>
      </c>
      <c r="AL1665" s="17"/>
      <c r="AM1665" s="17"/>
      <c r="AN1665" s="17"/>
      <c r="AO1665" s="17"/>
      <c r="AP1665" s="28" t="str">
        <f t="shared" si="318"/>
        <v>20216</v>
      </c>
      <c r="AQ1665" s="28" t="str">
        <f t="shared" si="319"/>
        <v>20216JPY</v>
      </c>
    </row>
    <row r="1666" spans="1:43" s="12" customFormat="1">
      <c r="A1666" s="13" t="s">
        <v>35</v>
      </c>
      <c r="B1666" s="179">
        <v>2021</v>
      </c>
      <c r="C1666" s="179">
        <v>3</v>
      </c>
      <c r="D1666" s="39" t="str">
        <f t="shared" si="321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325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323"/>
        <v>1</v>
      </c>
      <c r="Z1666" s="18">
        <f t="shared" si="322"/>
        <v>18810000</v>
      </c>
      <c r="AA1666" s="13">
        <v>7.2099999999999997E-2</v>
      </c>
      <c r="AB1666" s="21">
        <f t="shared" si="320"/>
        <v>1356201</v>
      </c>
      <c r="AC1666" s="185">
        <f t="shared" ref="AC1666:AC1729" si="326">IF(R1666&lt;&gt;"",AB1666*AD1666,"")</f>
        <v>346644.97560000001</v>
      </c>
      <c r="AD1666" s="141">
        <v>0.25559999999999999</v>
      </c>
      <c r="AE1666" s="186">
        <f t="shared" ref="AE1666:AE1729" si="327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328">IF(P1666="C66 SERVICE","",SUMIFS(AB:AB,F:F,F1666,G:G,G1666,E:E,E1666))</f>
        <v>54700260.692079633</v>
      </c>
      <c r="AJ1666" s="19">
        <f t="shared" ref="AJ1666:AJ1729" si="329">IF(P1666="C66 SERVICE","",SUMIFS(AC:AC,F:F,F1666,G:G,G1666,E:E,E1666))</f>
        <v>7482899.5749188662</v>
      </c>
      <c r="AK1666" s="20">
        <f t="shared" ref="AK1666:AK1729" si="330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331">IF(F1666="","",F1666&amp;G1666)</f>
        <v>20216</v>
      </c>
      <c r="AQ1666" s="28" t="str">
        <f t="shared" ref="AQ1666:AQ1729" si="332">IF(W1666="","",F1666&amp;G1666&amp;W1666)</f>
        <v>20216JPY</v>
      </c>
    </row>
    <row r="1667" spans="1:43" s="12" customFormat="1" ht="26.4">
      <c r="A1667" s="13" t="s">
        <v>40</v>
      </c>
      <c r="B1667" s="179">
        <v>2021</v>
      </c>
      <c r="C1667" s="179">
        <v>5</v>
      </c>
      <c r="D1667" s="39" t="str">
        <f t="shared" si="321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324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325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323"/>
        <v>1.13</v>
      </c>
      <c r="Z1667" s="18">
        <f t="shared" si="322"/>
        <v>305000</v>
      </c>
      <c r="AA1667" s="13">
        <v>1.2150000000000001</v>
      </c>
      <c r="AB1667" s="21">
        <f t="shared" si="320"/>
        <v>327942.47787610628</v>
      </c>
      <c r="AC1667" s="185">
        <f t="shared" si="326"/>
        <v>39353.097345132752</v>
      </c>
      <c r="AD1667" s="141">
        <v>0.12</v>
      </c>
      <c r="AE1667" s="186">
        <f t="shared" si="327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328"/>
        <v>54700260.692079633</v>
      </c>
      <c r="AJ1667" s="19">
        <f t="shared" si="329"/>
        <v>7482899.5749188662</v>
      </c>
      <c r="AK1667" s="20">
        <f t="shared" si="330"/>
        <v>0.13679824337660532</v>
      </c>
      <c r="AL1667" s="17"/>
      <c r="AM1667" s="17"/>
      <c r="AN1667" s="17"/>
      <c r="AO1667" s="17"/>
      <c r="AP1667" s="28" t="str">
        <f t="shared" si="331"/>
        <v>20216</v>
      </c>
      <c r="AQ1667" s="28" t="str">
        <f t="shared" si="332"/>
        <v>20216RMB</v>
      </c>
    </row>
    <row r="1668" spans="1:43" s="12" customFormat="1">
      <c r="A1668" s="13" t="s">
        <v>35</v>
      </c>
      <c r="B1668" s="179">
        <v>2021</v>
      </c>
      <c r="C1668" s="179">
        <v>1</v>
      </c>
      <c r="D1668" s="39" t="str">
        <f t="shared" si="321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324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325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323"/>
        <v>1.13</v>
      </c>
      <c r="Z1668" s="18">
        <f t="shared" si="322"/>
        <v>628000</v>
      </c>
      <c r="AA1668" s="13">
        <v>1.2</v>
      </c>
      <c r="AB1668" s="21">
        <f t="shared" si="320"/>
        <v>666902.65486725664</v>
      </c>
      <c r="AC1668" s="185">
        <f t="shared" si="326"/>
        <v>109572.10619469026</v>
      </c>
      <c r="AD1668" s="141">
        <v>0.1643</v>
      </c>
      <c r="AE1668" s="186">
        <f t="shared" si="327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328"/>
        <v>41443303.53761062</v>
      </c>
      <c r="AJ1668" s="19">
        <f t="shared" si="329"/>
        <v>6194988.76643031</v>
      </c>
      <c r="AK1668" s="20">
        <f t="shared" si="330"/>
        <v>0.1494810557466355</v>
      </c>
      <c r="AL1668" s="17"/>
      <c r="AM1668" s="17"/>
      <c r="AN1668" s="17"/>
      <c r="AO1668" s="17"/>
      <c r="AP1668" s="28" t="str">
        <f t="shared" si="331"/>
        <v>20217</v>
      </c>
      <c r="AQ1668" s="28" t="str">
        <f t="shared" si="332"/>
        <v>20217RMB</v>
      </c>
    </row>
    <row r="1669" spans="1:43" s="12" customFormat="1">
      <c r="A1669" s="13" t="s">
        <v>35</v>
      </c>
      <c r="B1669" s="179">
        <v>2021</v>
      </c>
      <c r="C1669" s="179">
        <v>2</v>
      </c>
      <c r="D1669" s="39" t="str">
        <f t="shared" si="321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324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325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323"/>
        <v>1.13</v>
      </c>
      <c r="Z1669" s="18">
        <f t="shared" si="322"/>
        <v>1030000</v>
      </c>
      <c r="AA1669" s="13">
        <v>1.2</v>
      </c>
      <c r="AB1669" s="21">
        <f t="shared" si="320"/>
        <v>1093805.3097345133</v>
      </c>
      <c r="AC1669" s="185">
        <f t="shared" si="326"/>
        <v>165273.98230088496</v>
      </c>
      <c r="AD1669" s="141">
        <v>0.15110000000000001</v>
      </c>
      <c r="AE1669" s="186">
        <f t="shared" si="327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328"/>
        <v>41443303.53761062</v>
      </c>
      <c r="AJ1669" s="19">
        <f t="shared" si="329"/>
        <v>6194988.76643031</v>
      </c>
      <c r="AK1669" s="20">
        <f t="shared" si="330"/>
        <v>0.1494810557466355</v>
      </c>
      <c r="AL1669" s="17"/>
      <c r="AM1669" s="17"/>
      <c r="AN1669" s="17"/>
      <c r="AO1669" s="17"/>
      <c r="AP1669" s="28" t="str">
        <f t="shared" si="331"/>
        <v>20217</v>
      </c>
      <c r="AQ1669" s="28" t="str">
        <f t="shared" si="332"/>
        <v>20217RMB</v>
      </c>
    </row>
    <row r="1670" spans="1:43" s="12" customFormat="1">
      <c r="A1670" s="13" t="s">
        <v>35</v>
      </c>
      <c r="B1670" s="179">
        <v>2021</v>
      </c>
      <c r="C1670" s="179">
        <v>3</v>
      </c>
      <c r="D1670" s="39" t="str">
        <f t="shared" si="321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324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325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323"/>
        <v>1</v>
      </c>
      <c r="Z1670" s="18">
        <f t="shared" si="322"/>
        <v>14400000</v>
      </c>
      <c r="AA1670" s="13">
        <v>7.17E-2</v>
      </c>
      <c r="AB1670" s="21">
        <f t="shared" si="320"/>
        <v>1032480</v>
      </c>
      <c r="AC1670" s="185">
        <f t="shared" si="326"/>
        <v>107894.15999999999</v>
      </c>
      <c r="AD1670" s="141">
        <v>0.1045</v>
      </c>
      <c r="AE1670" s="186">
        <f t="shared" si="327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328"/>
        <v>41443303.53761062</v>
      </c>
      <c r="AJ1670" s="19">
        <f t="shared" si="329"/>
        <v>6194988.76643031</v>
      </c>
      <c r="AK1670" s="20">
        <f t="shared" si="330"/>
        <v>0.1494810557466355</v>
      </c>
      <c r="AL1670" s="17"/>
      <c r="AM1670" s="17"/>
      <c r="AN1670" s="17"/>
      <c r="AO1670" s="17"/>
      <c r="AP1670" s="28" t="str">
        <f t="shared" si="331"/>
        <v>20217</v>
      </c>
      <c r="AQ1670" s="28" t="str">
        <f t="shared" si="332"/>
        <v>20217JPY</v>
      </c>
    </row>
    <row r="1671" spans="1:43" s="12" customFormat="1">
      <c r="A1671" s="13" t="s">
        <v>35</v>
      </c>
      <c r="B1671" s="179">
        <v>2021</v>
      </c>
      <c r="C1671" s="179">
        <v>3</v>
      </c>
      <c r="D1671" s="39" t="str">
        <f t="shared" si="321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324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325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323"/>
        <v>1</v>
      </c>
      <c r="Z1671" s="18">
        <f t="shared" si="322"/>
        <v>13887500</v>
      </c>
      <c r="AA1671" s="13">
        <v>7.17E-2</v>
      </c>
      <c r="AB1671" s="21">
        <f t="shared" si="320"/>
        <v>995733.75</v>
      </c>
      <c r="AC1671" s="185">
        <f t="shared" si="326"/>
        <v>131337.281625</v>
      </c>
      <c r="AD1671" s="141">
        <v>0.13189999999999999</v>
      </c>
      <c r="AE1671" s="186">
        <f t="shared" si="327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328"/>
        <v>41443303.53761062</v>
      </c>
      <c r="AJ1671" s="19">
        <f t="shared" si="329"/>
        <v>6194988.76643031</v>
      </c>
      <c r="AK1671" s="20">
        <f t="shared" si="330"/>
        <v>0.1494810557466355</v>
      </c>
      <c r="AL1671" s="17"/>
      <c r="AM1671" s="17"/>
      <c r="AN1671" s="17"/>
      <c r="AO1671" s="17"/>
      <c r="AP1671" s="28" t="str">
        <f t="shared" si="331"/>
        <v>20217</v>
      </c>
      <c r="AQ1671" s="28" t="str">
        <f t="shared" si="332"/>
        <v>20217JPY</v>
      </c>
    </row>
    <row r="1672" spans="1:43" s="12" customFormat="1">
      <c r="A1672" s="13" t="s">
        <v>35</v>
      </c>
      <c r="B1672" s="179">
        <v>2021</v>
      </c>
      <c r="C1672" s="179">
        <v>3</v>
      </c>
      <c r="D1672" s="39" t="str">
        <f t="shared" si="321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324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325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323"/>
        <v>1</v>
      </c>
      <c r="Z1672" s="18">
        <f t="shared" si="322"/>
        <v>14000000</v>
      </c>
      <c r="AA1672" s="13">
        <v>7.17E-2</v>
      </c>
      <c r="AB1672" s="21">
        <f t="shared" si="320"/>
        <v>1003800</v>
      </c>
      <c r="AC1672" s="185">
        <f t="shared" si="326"/>
        <v>157496.22</v>
      </c>
      <c r="AD1672" s="141">
        <v>0.15690000000000001</v>
      </c>
      <c r="AE1672" s="186">
        <f t="shared" si="327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328"/>
        <v>41443303.53761062</v>
      </c>
      <c r="AJ1672" s="19">
        <f t="shared" si="329"/>
        <v>6194988.76643031</v>
      </c>
      <c r="AK1672" s="20">
        <f t="shared" si="330"/>
        <v>0.1494810557466355</v>
      </c>
      <c r="AL1672" s="17"/>
      <c r="AM1672" s="17"/>
      <c r="AN1672" s="17"/>
      <c r="AO1672" s="17"/>
      <c r="AP1672" s="28" t="str">
        <f t="shared" si="331"/>
        <v>20217</v>
      </c>
      <c r="AQ1672" s="28" t="str">
        <f t="shared" si="332"/>
        <v>20217JPY</v>
      </c>
    </row>
    <row r="1673" spans="1:43" s="12" customFormat="1">
      <c r="A1673" s="13" t="s">
        <v>35</v>
      </c>
      <c r="B1673" s="179">
        <v>2021</v>
      </c>
      <c r="C1673" s="179">
        <v>3</v>
      </c>
      <c r="D1673" s="39" t="str">
        <f t="shared" si="321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324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325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323"/>
        <v>1</v>
      </c>
      <c r="Z1673" s="18">
        <f t="shared" si="322"/>
        <v>9560000</v>
      </c>
      <c r="AA1673" s="13">
        <v>7.17E-2</v>
      </c>
      <c r="AB1673" s="21">
        <f t="shared" si="320"/>
        <v>685452</v>
      </c>
      <c r="AC1673" s="185">
        <f t="shared" si="326"/>
        <v>107547.41880000001</v>
      </c>
      <c r="AD1673" s="141">
        <v>0.15690000000000001</v>
      </c>
      <c r="AE1673" s="186">
        <f t="shared" si="327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328"/>
        <v>41443303.53761062</v>
      </c>
      <c r="AJ1673" s="19">
        <f t="shared" si="329"/>
        <v>6194988.76643031</v>
      </c>
      <c r="AK1673" s="20">
        <f t="shared" si="330"/>
        <v>0.1494810557466355</v>
      </c>
      <c r="AL1673" s="17"/>
      <c r="AM1673" s="17"/>
      <c r="AN1673" s="17"/>
      <c r="AO1673" s="17"/>
      <c r="AP1673" s="28" t="str">
        <f t="shared" si="331"/>
        <v>20217</v>
      </c>
      <c r="AQ1673" s="28" t="str">
        <f t="shared" si="332"/>
        <v>20217JPY</v>
      </c>
    </row>
    <row r="1674" spans="1:43" s="12" customFormat="1">
      <c r="A1674" s="13" t="s">
        <v>35</v>
      </c>
      <c r="B1674" s="179">
        <v>2021</v>
      </c>
      <c r="C1674" s="179">
        <v>3</v>
      </c>
      <c r="D1674" s="39" t="str">
        <f t="shared" si="321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324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325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323"/>
        <v>1</v>
      </c>
      <c r="Z1674" s="18">
        <f t="shared" si="322"/>
        <v>7340000</v>
      </c>
      <c r="AA1674" s="13">
        <v>7.17E-2</v>
      </c>
      <c r="AB1674" s="21">
        <f t="shared" ref="AB1674:AB1737" si="333">IF(AND(R1674&lt;&gt;"C66",R1674&lt;&gt;""),Z1674/Y1674*AA1674,"")</f>
        <v>526278</v>
      </c>
      <c r="AC1674" s="185">
        <f t="shared" si="326"/>
        <v>42996.912599999996</v>
      </c>
      <c r="AD1674" s="141">
        <v>8.1699999999999995E-2</v>
      </c>
      <c r="AE1674" s="186">
        <f t="shared" si="327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328"/>
        <v>41443303.53761062</v>
      </c>
      <c r="AJ1674" s="19">
        <f t="shared" si="329"/>
        <v>6194988.76643031</v>
      </c>
      <c r="AK1674" s="20">
        <f t="shared" si="330"/>
        <v>0.1494810557466355</v>
      </c>
      <c r="AL1674" s="17"/>
      <c r="AM1674" s="17"/>
      <c r="AN1674" s="17"/>
      <c r="AO1674" s="17"/>
      <c r="AP1674" s="28" t="str">
        <f t="shared" si="331"/>
        <v>20217</v>
      </c>
      <c r="AQ1674" s="28" t="str">
        <f t="shared" si="332"/>
        <v>20217JPY</v>
      </c>
    </row>
    <row r="1675" spans="1:43" s="12" customFormat="1">
      <c r="A1675" s="13" t="s">
        <v>35</v>
      </c>
      <c r="B1675" s="179">
        <v>2021</v>
      </c>
      <c r="C1675" s="179">
        <v>3</v>
      </c>
      <c r="D1675" s="39" t="str">
        <f t="shared" si="321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324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325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323"/>
        <v>1</v>
      </c>
      <c r="Z1675" s="18">
        <f t="shared" si="322"/>
        <v>14500000</v>
      </c>
      <c r="AA1675" s="13">
        <v>7.17E-2</v>
      </c>
      <c r="AB1675" s="21">
        <f t="shared" si="333"/>
        <v>1039650</v>
      </c>
      <c r="AC1675" s="185">
        <f t="shared" si="326"/>
        <v>119871.645</v>
      </c>
      <c r="AD1675" s="141">
        <v>0.1153</v>
      </c>
      <c r="AE1675" s="186">
        <f t="shared" si="327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328"/>
        <v>41443303.53761062</v>
      </c>
      <c r="AJ1675" s="19">
        <f t="shared" si="329"/>
        <v>6194988.76643031</v>
      </c>
      <c r="AK1675" s="20">
        <f t="shared" si="330"/>
        <v>0.1494810557466355</v>
      </c>
      <c r="AL1675" s="17"/>
      <c r="AM1675" s="17"/>
      <c r="AN1675" s="17"/>
      <c r="AO1675" s="17"/>
      <c r="AP1675" s="28" t="str">
        <f t="shared" si="331"/>
        <v>20217</v>
      </c>
      <c r="AQ1675" s="28" t="str">
        <f t="shared" si="332"/>
        <v>20217JPY</v>
      </c>
    </row>
    <row r="1676" spans="1:43" s="12" customFormat="1">
      <c r="A1676" s="13" t="s">
        <v>35</v>
      </c>
      <c r="B1676" s="179">
        <v>2021</v>
      </c>
      <c r="C1676" s="179">
        <v>3</v>
      </c>
      <c r="D1676" s="39" t="str">
        <f t="shared" si="321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324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325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323"/>
        <v>1</v>
      </c>
      <c r="Z1676" s="18">
        <f t="shared" si="322"/>
        <v>14500000</v>
      </c>
      <c r="AA1676" s="13">
        <v>7.17E-2</v>
      </c>
      <c r="AB1676" s="21">
        <f t="shared" si="333"/>
        <v>1039650</v>
      </c>
      <c r="AC1676" s="185">
        <f t="shared" si="326"/>
        <v>119871.645</v>
      </c>
      <c r="AD1676" s="141">
        <v>0.1153</v>
      </c>
      <c r="AE1676" s="186">
        <f t="shared" si="327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328"/>
        <v>41443303.53761062</v>
      </c>
      <c r="AJ1676" s="19">
        <f t="shared" si="329"/>
        <v>6194988.76643031</v>
      </c>
      <c r="AK1676" s="20">
        <f t="shared" si="330"/>
        <v>0.1494810557466355</v>
      </c>
      <c r="AL1676" s="17"/>
      <c r="AM1676" s="17"/>
      <c r="AN1676" s="17"/>
      <c r="AO1676" s="17"/>
      <c r="AP1676" s="28" t="str">
        <f t="shared" si="331"/>
        <v>20217</v>
      </c>
      <c r="AQ1676" s="28" t="str">
        <f t="shared" si="332"/>
        <v>20217JPY</v>
      </c>
    </row>
    <row r="1677" spans="1:43" s="12" customFormat="1">
      <c r="A1677" s="13" t="s">
        <v>35</v>
      </c>
      <c r="B1677" s="179">
        <v>2021</v>
      </c>
      <c r="C1677" s="179">
        <v>3</v>
      </c>
      <c r="D1677" s="39" t="str">
        <f t="shared" si="321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324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325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323"/>
        <v>1</v>
      </c>
      <c r="Z1677" s="18">
        <f t="shared" si="322"/>
        <v>14500000</v>
      </c>
      <c r="AA1677" s="13">
        <v>7.17E-2</v>
      </c>
      <c r="AB1677" s="21">
        <f t="shared" si="333"/>
        <v>1039650</v>
      </c>
      <c r="AC1677" s="185">
        <f t="shared" si="326"/>
        <v>119871.645</v>
      </c>
      <c r="AD1677" s="141">
        <v>0.1153</v>
      </c>
      <c r="AE1677" s="186">
        <f t="shared" si="327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328"/>
        <v>41443303.53761062</v>
      </c>
      <c r="AJ1677" s="19">
        <f t="shared" si="329"/>
        <v>6194988.76643031</v>
      </c>
      <c r="AK1677" s="20">
        <f t="shared" si="330"/>
        <v>0.1494810557466355</v>
      </c>
      <c r="AL1677" s="17"/>
      <c r="AM1677" s="17"/>
      <c r="AN1677" s="17"/>
      <c r="AO1677" s="17"/>
      <c r="AP1677" s="28" t="str">
        <f t="shared" si="331"/>
        <v>20217</v>
      </c>
      <c r="AQ1677" s="28" t="str">
        <f t="shared" si="332"/>
        <v>20217JPY</v>
      </c>
    </row>
    <row r="1678" spans="1:43" s="12" customFormat="1">
      <c r="A1678" s="13" t="s">
        <v>35</v>
      </c>
      <c r="B1678" s="179">
        <v>2021</v>
      </c>
      <c r="C1678" s="179">
        <v>3</v>
      </c>
      <c r="D1678" s="39" t="str">
        <f t="shared" si="321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324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325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323"/>
        <v>1</v>
      </c>
      <c r="Z1678" s="18">
        <f t="shared" si="322"/>
        <v>14500000</v>
      </c>
      <c r="AA1678" s="13">
        <v>7.17E-2</v>
      </c>
      <c r="AB1678" s="21">
        <f t="shared" si="333"/>
        <v>1039650</v>
      </c>
      <c r="AC1678" s="185">
        <f t="shared" si="326"/>
        <v>119871.645</v>
      </c>
      <c r="AD1678" s="141">
        <v>0.1153</v>
      </c>
      <c r="AE1678" s="186">
        <f t="shared" si="327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328"/>
        <v>41443303.53761062</v>
      </c>
      <c r="AJ1678" s="19">
        <f t="shared" si="329"/>
        <v>6194988.76643031</v>
      </c>
      <c r="AK1678" s="20">
        <f t="shared" si="330"/>
        <v>0.1494810557466355</v>
      </c>
      <c r="AL1678" s="17"/>
      <c r="AM1678" s="17"/>
      <c r="AN1678" s="17"/>
      <c r="AO1678" s="17"/>
      <c r="AP1678" s="28" t="str">
        <f t="shared" si="331"/>
        <v>20217</v>
      </c>
      <c r="AQ1678" s="28" t="str">
        <f t="shared" si="332"/>
        <v>20217JPY</v>
      </c>
    </row>
    <row r="1679" spans="1:43" s="12" customFormat="1">
      <c r="A1679" s="13" t="s">
        <v>35</v>
      </c>
      <c r="B1679" s="179">
        <v>2021</v>
      </c>
      <c r="C1679" s="179">
        <v>3</v>
      </c>
      <c r="D1679" s="39" t="str">
        <f t="shared" si="321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324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325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323"/>
        <v>1</v>
      </c>
      <c r="Z1679" s="18">
        <f t="shared" si="322"/>
        <v>12400000</v>
      </c>
      <c r="AA1679" s="13">
        <v>7.17E-2</v>
      </c>
      <c r="AB1679" s="21">
        <f t="shared" si="333"/>
        <v>889080</v>
      </c>
      <c r="AC1679" s="185">
        <f t="shared" si="326"/>
        <v>114869.13600000001</v>
      </c>
      <c r="AD1679" s="141">
        <v>0.12920000000000001</v>
      </c>
      <c r="AE1679" s="186">
        <f t="shared" si="327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328"/>
        <v>41443303.53761062</v>
      </c>
      <c r="AJ1679" s="19">
        <f t="shared" si="329"/>
        <v>6194988.76643031</v>
      </c>
      <c r="AK1679" s="20">
        <f t="shared" si="330"/>
        <v>0.1494810557466355</v>
      </c>
      <c r="AL1679" s="17"/>
      <c r="AM1679" s="17"/>
      <c r="AN1679" s="17"/>
      <c r="AO1679" s="17"/>
      <c r="AP1679" s="28" t="str">
        <f t="shared" si="331"/>
        <v>20217</v>
      </c>
      <c r="AQ1679" s="28" t="str">
        <f t="shared" si="332"/>
        <v>20217JPY</v>
      </c>
    </row>
    <row r="1680" spans="1:43" s="12" customFormat="1">
      <c r="A1680" s="13" t="s">
        <v>35</v>
      </c>
      <c r="B1680" s="179">
        <v>2021</v>
      </c>
      <c r="C1680" s="179">
        <v>3</v>
      </c>
      <c r="D1680" s="39" t="str">
        <f t="shared" si="321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324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325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323"/>
        <v>1.13</v>
      </c>
      <c r="Z1680" s="18">
        <f t="shared" si="322"/>
        <v>498000</v>
      </c>
      <c r="AA1680" s="13">
        <v>1.2</v>
      </c>
      <c r="AB1680" s="21">
        <f t="shared" si="333"/>
        <v>528849.55752212391</v>
      </c>
      <c r="AC1680" s="185">
        <f t="shared" si="326"/>
        <v>75837.026548672569</v>
      </c>
      <c r="AD1680" s="141">
        <v>0.1434</v>
      </c>
      <c r="AE1680" s="186">
        <f t="shared" si="327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328"/>
        <v>41443303.53761062</v>
      </c>
      <c r="AJ1680" s="19">
        <f t="shared" si="329"/>
        <v>6194988.76643031</v>
      </c>
      <c r="AK1680" s="20">
        <f t="shared" si="330"/>
        <v>0.1494810557466355</v>
      </c>
      <c r="AL1680" s="17"/>
      <c r="AM1680" s="17"/>
      <c r="AN1680" s="17"/>
      <c r="AO1680" s="17"/>
      <c r="AP1680" s="28" t="str">
        <f t="shared" si="331"/>
        <v>20217</v>
      </c>
      <c r="AQ1680" s="28" t="str">
        <f t="shared" si="332"/>
        <v>20217RMB</v>
      </c>
    </row>
    <row r="1681" spans="1:43" s="12" customFormat="1">
      <c r="A1681" s="13" t="s">
        <v>35</v>
      </c>
      <c r="B1681" s="179">
        <v>2021</v>
      </c>
      <c r="C1681" s="179">
        <v>3</v>
      </c>
      <c r="D1681" s="39" t="str">
        <f t="shared" si="321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324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325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323"/>
        <v>1</v>
      </c>
      <c r="Z1681" s="18">
        <f t="shared" si="322"/>
        <v>13000000</v>
      </c>
      <c r="AA1681" s="13">
        <v>7.17E-2</v>
      </c>
      <c r="AB1681" s="21">
        <f t="shared" si="333"/>
        <v>932100</v>
      </c>
      <c r="AC1681" s="185">
        <f t="shared" si="326"/>
        <v>122943.98999999999</v>
      </c>
      <c r="AD1681" s="141">
        <v>0.13189999999999999</v>
      </c>
      <c r="AE1681" s="186">
        <f t="shared" si="327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328"/>
        <v>41443303.53761062</v>
      </c>
      <c r="AJ1681" s="19">
        <f t="shared" si="329"/>
        <v>6194988.76643031</v>
      </c>
      <c r="AK1681" s="20">
        <f t="shared" si="330"/>
        <v>0.1494810557466355</v>
      </c>
      <c r="AL1681" s="17"/>
      <c r="AM1681" s="17"/>
      <c r="AN1681" s="17"/>
      <c r="AO1681" s="17"/>
      <c r="AP1681" s="28" t="str">
        <f t="shared" si="331"/>
        <v>20217</v>
      </c>
      <c r="AQ1681" s="28" t="str">
        <f t="shared" si="332"/>
        <v>20217JPY</v>
      </c>
    </row>
    <row r="1682" spans="1:43" s="12" customFormat="1">
      <c r="A1682" s="13" t="s">
        <v>35</v>
      </c>
      <c r="B1682" s="179">
        <v>2021</v>
      </c>
      <c r="C1682" s="179">
        <v>3</v>
      </c>
      <c r="D1682" s="39" t="str">
        <f t="shared" si="321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324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325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323"/>
        <v>1</v>
      </c>
      <c r="Z1682" s="18">
        <f t="shared" si="322"/>
        <v>9200000</v>
      </c>
      <c r="AA1682" s="13">
        <v>7.17E-2</v>
      </c>
      <c r="AB1682" s="21">
        <f t="shared" si="333"/>
        <v>659640</v>
      </c>
      <c r="AC1682" s="185">
        <f t="shared" si="326"/>
        <v>87006.515999999989</v>
      </c>
      <c r="AD1682" s="141">
        <v>0.13189999999999999</v>
      </c>
      <c r="AE1682" s="186">
        <f t="shared" si="327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328"/>
        <v>41443303.53761062</v>
      </c>
      <c r="AJ1682" s="19">
        <f t="shared" si="329"/>
        <v>6194988.76643031</v>
      </c>
      <c r="AK1682" s="20">
        <f t="shared" si="330"/>
        <v>0.1494810557466355</v>
      </c>
      <c r="AL1682" s="17"/>
      <c r="AM1682" s="17"/>
      <c r="AN1682" s="17"/>
      <c r="AO1682" s="17"/>
      <c r="AP1682" s="28" t="str">
        <f t="shared" si="331"/>
        <v>20217</v>
      </c>
      <c r="AQ1682" s="28" t="str">
        <f t="shared" si="332"/>
        <v>20217JPY</v>
      </c>
    </row>
    <row r="1683" spans="1:43" s="12" customFormat="1">
      <c r="A1683" s="13" t="s">
        <v>40</v>
      </c>
      <c r="B1683" s="179">
        <v>2021</v>
      </c>
      <c r="C1683" s="179">
        <v>4</v>
      </c>
      <c r="D1683" s="39" t="str">
        <f t="shared" si="321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324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325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323"/>
        <v>1</v>
      </c>
      <c r="Z1683" s="18">
        <f t="shared" si="322"/>
        <v>25000000</v>
      </c>
      <c r="AA1683" s="13">
        <v>7.17E-2</v>
      </c>
      <c r="AB1683" s="21">
        <f t="shared" si="333"/>
        <v>1792500</v>
      </c>
      <c r="AC1683" s="185">
        <f t="shared" si="326"/>
        <v>382340.25</v>
      </c>
      <c r="AD1683" s="141">
        <v>0.21329999999999999</v>
      </c>
      <c r="AE1683" s="186">
        <f t="shared" si="327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328"/>
        <v>41443303.53761062</v>
      </c>
      <c r="AJ1683" s="19">
        <f t="shared" si="329"/>
        <v>6194988.76643031</v>
      </c>
      <c r="AK1683" s="20">
        <f t="shared" si="330"/>
        <v>0.1494810557466355</v>
      </c>
      <c r="AL1683" s="17"/>
      <c r="AM1683" s="17"/>
      <c r="AN1683" s="17"/>
      <c r="AO1683" s="17"/>
      <c r="AP1683" s="28" t="str">
        <f t="shared" si="331"/>
        <v>20217</v>
      </c>
      <c r="AQ1683" s="28" t="str">
        <f t="shared" si="332"/>
        <v>20217JPY</v>
      </c>
    </row>
    <row r="1684" spans="1:43" s="12" customFormat="1">
      <c r="A1684" s="13" t="s">
        <v>40</v>
      </c>
      <c r="B1684" s="179">
        <v>2021</v>
      </c>
      <c r="C1684" s="179">
        <v>4</v>
      </c>
      <c r="D1684" s="39" t="str">
        <f t="shared" si="321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324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325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323"/>
        <v>1</v>
      </c>
      <c r="Z1684" s="18">
        <f t="shared" si="322"/>
        <v>15710000</v>
      </c>
      <c r="AA1684" s="13">
        <v>7.17E-2</v>
      </c>
      <c r="AB1684" s="21">
        <f t="shared" si="333"/>
        <v>1126407</v>
      </c>
      <c r="AC1684" s="185">
        <f t="shared" si="326"/>
        <v>240262.61309999999</v>
      </c>
      <c r="AD1684" s="141">
        <v>0.21329999999999999</v>
      </c>
      <c r="AE1684" s="186">
        <f t="shared" si="327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328"/>
        <v>41443303.53761062</v>
      </c>
      <c r="AJ1684" s="19">
        <f t="shared" si="329"/>
        <v>6194988.76643031</v>
      </c>
      <c r="AK1684" s="20">
        <f t="shared" si="330"/>
        <v>0.1494810557466355</v>
      </c>
      <c r="AL1684" s="17"/>
      <c r="AM1684" s="17"/>
      <c r="AN1684" s="17"/>
      <c r="AO1684" s="17"/>
      <c r="AP1684" s="28" t="str">
        <f t="shared" si="331"/>
        <v>20217</v>
      </c>
      <c r="AQ1684" s="28" t="str">
        <f t="shared" si="332"/>
        <v>20217JPY</v>
      </c>
    </row>
    <row r="1685" spans="1:43" s="12" customFormat="1">
      <c r="A1685" s="13" t="s">
        <v>40</v>
      </c>
      <c r="B1685" s="179">
        <v>2021</v>
      </c>
      <c r="C1685" s="179">
        <v>4</v>
      </c>
      <c r="D1685" s="39" t="str">
        <f t="shared" si="321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324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325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323"/>
        <v>1</v>
      </c>
      <c r="Z1685" s="18">
        <f t="shared" si="322"/>
        <v>20300000</v>
      </c>
      <c r="AA1685" s="13">
        <v>7.17E-2</v>
      </c>
      <c r="AB1685" s="21">
        <f t="shared" si="333"/>
        <v>1455510</v>
      </c>
      <c r="AC1685" s="185">
        <f t="shared" si="326"/>
        <v>310460.283</v>
      </c>
      <c r="AD1685" s="141">
        <v>0.21329999999999999</v>
      </c>
      <c r="AE1685" s="186">
        <f t="shared" si="327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328"/>
        <v>41443303.53761062</v>
      </c>
      <c r="AJ1685" s="19">
        <f t="shared" si="329"/>
        <v>6194988.76643031</v>
      </c>
      <c r="AK1685" s="20">
        <f t="shared" si="330"/>
        <v>0.1494810557466355</v>
      </c>
      <c r="AL1685" s="17"/>
      <c r="AM1685" s="17"/>
      <c r="AN1685" s="17"/>
      <c r="AO1685" s="17"/>
      <c r="AP1685" s="28" t="str">
        <f t="shared" si="331"/>
        <v>20217</v>
      </c>
      <c r="AQ1685" s="28" t="str">
        <f t="shared" si="332"/>
        <v>20217JPY</v>
      </c>
    </row>
    <row r="1686" spans="1:43" s="12" customFormat="1">
      <c r="A1686" s="13" t="s">
        <v>40</v>
      </c>
      <c r="B1686" s="179">
        <v>2021</v>
      </c>
      <c r="C1686" s="179">
        <v>4</v>
      </c>
      <c r="D1686" s="39" t="str">
        <f t="shared" si="321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324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325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323"/>
        <v>1</v>
      </c>
      <c r="Z1686" s="18">
        <f t="shared" si="322"/>
        <v>20300000</v>
      </c>
      <c r="AA1686" s="13">
        <v>7.17E-2</v>
      </c>
      <c r="AB1686" s="21">
        <f t="shared" si="333"/>
        <v>1455510</v>
      </c>
      <c r="AC1686" s="185">
        <f t="shared" si="326"/>
        <v>310460.283</v>
      </c>
      <c r="AD1686" s="141">
        <v>0.21329999999999999</v>
      </c>
      <c r="AE1686" s="186">
        <f t="shared" si="327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328"/>
        <v>41443303.53761062</v>
      </c>
      <c r="AJ1686" s="19">
        <f t="shared" si="329"/>
        <v>6194988.76643031</v>
      </c>
      <c r="AK1686" s="20">
        <f t="shared" si="330"/>
        <v>0.1494810557466355</v>
      </c>
      <c r="AL1686" s="17"/>
      <c r="AM1686" s="17"/>
      <c r="AN1686" s="17"/>
      <c r="AO1686" s="17"/>
      <c r="AP1686" s="28" t="str">
        <f t="shared" si="331"/>
        <v>20217</v>
      </c>
      <c r="AQ1686" s="28" t="str">
        <f t="shared" si="332"/>
        <v>20217JPY</v>
      </c>
    </row>
    <row r="1687" spans="1:43" s="12" customFormat="1">
      <c r="A1687" s="13" t="s">
        <v>40</v>
      </c>
      <c r="B1687" s="179">
        <v>2021</v>
      </c>
      <c r="C1687" s="179">
        <v>4</v>
      </c>
      <c r="D1687" s="39" t="str">
        <f t="shared" si="321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324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325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323"/>
        <v>1</v>
      </c>
      <c r="Z1687" s="18">
        <f t="shared" si="322"/>
        <v>20300000</v>
      </c>
      <c r="AA1687" s="13">
        <v>7.17E-2</v>
      </c>
      <c r="AB1687" s="21">
        <f t="shared" si="333"/>
        <v>1455510</v>
      </c>
      <c r="AC1687" s="185">
        <f t="shared" si="326"/>
        <v>310460.283</v>
      </c>
      <c r="AD1687" s="141">
        <v>0.21329999999999999</v>
      </c>
      <c r="AE1687" s="186">
        <f t="shared" si="327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328"/>
        <v>41443303.53761062</v>
      </c>
      <c r="AJ1687" s="19">
        <f t="shared" si="329"/>
        <v>6194988.76643031</v>
      </c>
      <c r="AK1687" s="20">
        <f t="shared" si="330"/>
        <v>0.1494810557466355</v>
      </c>
      <c r="AL1687" s="17"/>
      <c r="AM1687" s="17"/>
      <c r="AN1687" s="17"/>
      <c r="AO1687" s="17"/>
      <c r="AP1687" s="28" t="str">
        <f t="shared" si="331"/>
        <v>20217</v>
      </c>
      <c r="AQ1687" s="28" t="str">
        <f t="shared" si="332"/>
        <v>20217JPY</v>
      </c>
    </row>
    <row r="1688" spans="1:43" s="12" customFormat="1">
      <c r="A1688" s="13" t="s">
        <v>40</v>
      </c>
      <c r="B1688" s="179">
        <v>2021</v>
      </c>
      <c r="C1688" s="179">
        <v>4</v>
      </c>
      <c r="D1688" s="39" t="str">
        <f t="shared" si="321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324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325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323"/>
        <v>1</v>
      </c>
      <c r="Z1688" s="18">
        <f t="shared" si="322"/>
        <v>20300000</v>
      </c>
      <c r="AA1688" s="13">
        <v>7.17E-2</v>
      </c>
      <c r="AB1688" s="21">
        <f t="shared" si="333"/>
        <v>1455510</v>
      </c>
      <c r="AC1688" s="185">
        <f t="shared" si="326"/>
        <v>310460.283</v>
      </c>
      <c r="AD1688" s="141">
        <v>0.21329999999999999</v>
      </c>
      <c r="AE1688" s="186">
        <f t="shared" si="327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328"/>
        <v>41443303.53761062</v>
      </c>
      <c r="AJ1688" s="19">
        <f t="shared" si="329"/>
        <v>6194988.76643031</v>
      </c>
      <c r="AK1688" s="20">
        <f t="shared" si="330"/>
        <v>0.1494810557466355</v>
      </c>
      <c r="AL1688" s="17"/>
      <c r="AM1688" s="17"/>
      <c r="AN1688" s="17"/>
      <c r="AO1688" s="17"/>
      <c r="AP1688" s="28" t="str">
        <f t="shared" si="331"/>
        <v>20217</v>
      </c>
      <c r="AQ1688" s="28" t="str">
        <f t="shared" si="332"/>
        <v>20217JPY</v>
      </c>
    </row>
    <row r="1689" spans="1:43" s="12" customFormat="1">
      <c r="A1689" s="13" t="s">
        <v>40</v>
      </c>
      <c r="B1689" s="179">
        <v>2021</v>
      </c>
      <c r="C1689" s="179">
        <v>4</v>
      </c>
      <c r="D1689" s="39" t="str">
        <f t="shared" si="321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324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325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323"/>
        <v>1</v>
      </c>
      <c r="Z1689" s="18">
        <f t="shared" si="322"/>
        <v>20300000</v>
      </c>
      <c r="AA1689" s="13">
        <v>7.17E-2</v>
      </c>
      <c r="AB1689" s="21">
        <f t="shared" si="333"/>
        <v>1455510</v>
      </c>
      <c r="AC1689" s="185">
        <f t="shared" si="326"/>
        <v>310460.283</v>
      </c>
      <c r="AD1689" s="141">
        <v>0.21329999999999999</v>
      </c>
      <c r="AE1689" s="186">
        <f t="shared" si="327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328"/>
        <v>41443303.53761062</v>
      </c>
      <c r="AJ1689" s="19">
        <f t="shared" si="329"/>
        <v>6194988.76643031</v>
      </c>
      <c r="AK1689" s="20">
        <f t="shared" si="330"/>
        <v>0.1494810557466355</v>
      </c>
      <c r="AL1689" s="17"/>
      <c r="AM1689" s="17"/>
      <c r="AN1689" s="17"/>
      <c r="AO1689" s="17"/>
      <c r="AP1689" s="28" t="str">
        <f t="shared" si="331"/>
        <v>20217</v>
      </c>
      <c r="AQ1689" s="28" t="str">
        <f t="shared" si="332"/>
        <v>20217JPY</v>
      </c>
    </row>
    <row r="1690" spans="1:43" s="12" customFormat="1">
      <c r="A1690" s="13" t="s">
        <v>40</v>
      </c>
      <c r="B1690" s="179">
        <v>2021</v>
      </c>
      <c r="C1690" s="179">
        <v>4</v>
      </c>
      <c r="D1690" s="39" t="str">
        <f t="shared" si="321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324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325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323"/>
        <v>1</v>
      </c>
      <c r="Z1690" s="18">
        <f t="shared" si="322"/>
        <v>20300000</v>
      </c>
      <c r="AA1690" s="13">
        <v>7.17E-2</v>
      </c>
      <c r="AB1690" s="21">
        <f t="shared" si="333"/>
        <v>1455510</v>
      </c>
      <c r="AC1690" s="185">
        <f t="shared" si="326"/>
        <v>310460.283</v>
      </c>
      <c r="AD1690" s="141">
        <v>0.21329999999999999</v>
      </c>
      <c r="AE1690" s="186">
        <f t="shared" si="327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328"/>
        <v>41443303.53761062</v>
      </c>
      <c r="AJ1690" s="19">
        <f t="shared" si="329"/>
        <v>6194988.76643031</v>
      </c>
      <c r="AK1690" s="20">
        <f t="shared" si="330"/>
        <v>0.1494810557466355</v>
      </c>
      <c r="AL1690" s="17"/>
      <c r="AM1690" s="17"/>
      <c r="AN1690" s="17"/>
      <c r="AO1690" s="17"/>
      <c r="AP1690" s="28" t="str">
        <f t="shared" si="331"/>
        <v>20217</v>
      </c>
      <c r="AQ1690" s="28" t="str">
        <f t="shared" si="332"/>
        <v>20217JPY</v>
      </c>
    </row>
    <row r="1691" spans="1:43" s="12" customFormat="1">
      <c r="A1691" s="13" t="s">
        <v>40</v>
      </c>
      <c r="B1691" s="179">
        <v>2021</v>
      </c>
      <c r="C1691" s="179">
        <v>4</v>
      </c>
      <c r="D1691" s="39" t="str">
        <f t="shared" si="321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324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325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323"/>
        <v>1.13</v>
      </c>
      <c r="Z1691" s="18">
        <f t="shared" si="322"/>
        <v>1000000</v>
      </c>
      <c r="AA1691" s="13">
        <v>1.2</v>
      </c>
      <c r="AB1691" s="21">
        <f t="shared" si="333"/>
        <v>1061946.9026548674</v>
      </c>
      <c r="AC1691" s="185">
        <f t="shared" si="326"/>
        <v>163327.4336283186</v>
      </c>
      <c r="AD1691" s="141">
        <v>0.15379999999999999</v>
      </c>
      <c r="AE1691" s="186">
        <f t="shared" si="327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328"/>
        <v>41443303.53761062</v>
      </c>
      <c r="AJ1691" s="19">
        <f t="shared" si="329"/>
        <v>6194988.76643031</v>
      </c>
      <c r="AK1691" s="20">
        <f t="shared" si="330"/>
        <v>0.1494810557466355</v>
      </c>
      <c r="AL1691" s="17"/>
      <c r="AM1691" s="17"/>
      <c r="AN1691" s="17"/>
      <c r="AO1691" s="17"/>
      <c r="AP1691" s="28" t="str">
        <f t="shared" si="331"/>
        <v>20217</v>
      </c>
      <c r="AQ1691" s="28" t="str">
        <f t="shared" si="332"/>
        <v>20217RMB</v>
      </c>
    </row>
    <row r="1692" spans="1:43" s="12" customFormat="1">
      <c r="A1692" s="13" t="s">
        <v>40</v>
      </c>
      <c r="B1692" s="179">
        <v>2021</v>
      </c>
      <c r="C1692" s="179">
        <v>4</v>
      </c>
      <c r="D1692" s="39" t="str">
        <f t="shared" si="321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324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325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323"/>
        <v>1.13</v>
      </c>
      <c r="Z1692" s="18">
        <f t="shared" si="322"/>
        <v>1000000</v>
      </c>
      <c r="AA1692" s="13">
        <v>1.2</v>
      </c>
      <c r="AB1692" s="21">
        <f t="shared" si="333"/>
        <v>1061946.9026548674</v>
      </c>
      <c r="AC1692" s="185">
        <f t="shared" si="326"/>
        <v>163327.4336283186</v>
      </c>
      <c r="AD1692" s="141">
        <v>0.15379999999999999</v>
      </c>
      <c r="AE1692" s="186">
        <f t="shared" si="327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328"/>
        <v>41443303.53761062</v>
      </c>
      <c r="AJ1692" s="19">
        <f t="shared" si="329"/>
        <v>6194988.76643031</v>
      </c>
      <c r="AK1692" s="20">
        <f t="shared" si="330"/>
        <v>0.1494810557466355</v>
      </c>
      <c r="AL1692" s="17"/>
      <c r="AM1692" s="17"/>
      <c r="AN1692" s="17"/>
      <c r="AO1692" s="17"/>
      <c r="AP1692" s="28" t="str">
        <f t="shared" si="331"/>
        <v>20217</v>
      </c>
      <c r="AQ1692" s="28" t="str">
        <f t="shared" si="332"/>
        <v>20217RMB</v>
      </c>
    </row>
    <row r="1693" spans="1:43" s="12" customFormat="1">
      <c r="A1693" s="13" t="s">
        <v>40</v>
      </c>
      <c r="B1693" s="179">
        <v>2021</v>
      </c>
      <c r="C1693" s="179">
        <v>4</v>
      </c>
      <c r="D1693" s="39" t="str">
        <f t="shared" si="321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324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325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323"/>
        <v>1.13</v>
      </c>
      <c r="Z1693" s="18">
        <f t="shared" si="322"/>
        <v>900000</v>
      </c>
      <c r="AA1693" s="13">
        <v>1.2</v>
      </c>
      <c r="AB1693" s="21">
        <f t="shared" si="333"/>
        <v>955752.21238938055</v>
      </c>
      <c r="AC1693" s="185">
        <f t="shared" si="326"/>
        <v>114881.41592920355</v>
      </c>
      <c r="AD1693" s="141">
        <v>0.1202</v>
      </c>
      <c r="AE1693" s="186">
        <f t="shared" si="327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328"/>
        <v>41443303.53761062</v>
      </c>
      <c r="AJ1693" s="19">
        <f t="shared" si="329"/>
        <v>6194988.76643031</v>
      </c>
      <c r="AK1693" s="20">
        <f t="shared" si="330"/>
        <v>0.1494810557466355</v>
      </c>
      <c r="AL1693" s="17"/>
      <c r="AM1693" s="17"/>
      <c r="AN1693" s="17"/>
      <c r="AO1693" s="17"/>
      <c r="AP1693" s="28" t="str">
        <f t="shared" si="331"/>
        <v>20217</v>
      </c>
      <c r="AQ1693" s="28" t="str">
        <f t="shared" si="332"/>
        <v>20217RMB</v>
      </c>
    </row>
    <row r="1694" spans="1:43" s="12" customFormat="1">
      <c r="A1694" s="13" t="s">
        <v>40</v>
      </c>
      <c r="B1694" s="179">
        <v>2021</v>
      </c>
      <c r="C1694" s="179">
        <v>4</v>
      </c>
      <c r="D1694" s="39" t="str">
        <f t="shared" si="321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324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325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323"/>
        <v>1.13</v>
      </c>
      <c r="Z1694" s="18">
        <f t="shared" si="322"/>
        <v>940000</v>
      </c>
      <c r="AA1694" s="13">
        <v>1.2</v>
      </c>
      <c r="AB1694" s="21">
        <f t="shared" si="333"/>
        <v>998230.08849557536</v>
      </c>
      <c r="AC1694" s="185">
        <f t="shared" si="326"/>
        <v>150832.56637168146</v>
      </c>
      <c r="AD1694" s="141">
        <v>0.15110000000000001</v>
      </c>
      <c r="AE1694" s="186">
        <f t="shared" si="327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328"/>
        <v>41443303.53761062</v>
      </c>
      <c r="AJ1694" s="19">
        <f t="shared" si="329"/>
        <v>6194988.76643031</v>
      </c>
      <c r="AK1694" s="20">
        <f t="shared" si="330"/>
        <v>0.1494810557466355</v>
      </c>
      <c r="AL1694" s="17"/>
      <c r="AM1694" s="17"/>
      <c r="AN1694" s="17"/>
      <c r="AO1694" s="17"/>
      <c r="AP1694" s="28" t="str">
        <f t="shared" si="331"/>
        <v>20217</v>
      </c>
      <c r="AQ1694" s="28" t="str">
        <f t="shared" si="332"/>
        <v>20217RMB</v>
      </c>
    </row>
    <row r="1695" spans="1:43" s="12" customFormat="1">
      <c r="A1695" s="13" t="s">
        <v>40</v>
      </c>
      <c r="B1695" s="179">
        <v>2021</v>
      </c>
      <c r="C1695" s="179">
        <v>4</v>
      </c>
      <c r="D1695" s="39" t="str">
        <f t="shared" si="321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324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325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323"/>
        <v>1.13</v>
      </c>
      <c r="Z1695" s="18">
        <f t="shared" si="322"/>
        <v>520000</v>
      </c>
      <c r="AA1695" s="13">
        <v>1.2</v>
      </c>
      <c r="AB1695" s="21">
        <f t="shared" si="333"/>
        <v>552212.38938053104</v>
      </c>
      <c r="AC1695" s="185">
        <f t="shared" si="326"/>
        <v>68916.106194690277</v>
      </c>
      <c r="AD1695" s="141">
        <v>0.12479999999999999</v>
      </c>
      <c r="AE1695" s="186">
        <f t="shared" si="327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328"/>
        <v>41443303.53761062</v>
      </c>
      <c r="AJ1695" s="19">
        <f t="shared" si="329"/>
        <v>6194988.76643031</v>
      </c>
      <c r="AK1695" s="20">
        <f t="shared" si="330"/>
        <v>0.1494810557466355</v>
      </c>
      <c r="AL1695" s="17"/>
      <c r="AM1695" s="17"/>
      <c r="AN1695" s="17"/>
      <c r="AO1695" s="17"/>
      <c r="AP1695" s="28" t="str">
        <f t="shared" si="331"/>
        <v>20217</v>
      </c>
      <c r="AQ1695" s="28" t="str">
        <f t="shared" si="332"/>
        <v>20217RMB</v>
      </c>
    </row>
    <row r="1696" spans="1:43" s="12" customFormat="1">
      <c r="A1696" s="13" t="s">
        <v>40</v>
      </c>
      <c r="B1696" s="179">
        <v>2021</v>
      </c>
      <c r="C1696" s="179">
        <v>5</v>
      </c>
      <c r="D1696" s="39" t="str">
        <f t="shared" si="321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324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325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323"/>
        <v>1.13</v>
      </c>
      <c r="Z1696" s="18">
        <f t="shared" si="322"/>
        <v>940000</v>
      </c>
      <c r="AA1696" s="13">
        <v>1.2</v>
      </c>
      <c r="AB1696" s="21">
        <f t="shared" si="333"/>
        <v>998230.08849557536</v>
      </c>
      <c r="AC1696" s="185">
        <f t="shared" si="326"/>
        <v>127673.6283185841</v>
      </c>
      <c r="AD1696" s="141">
        <v>0.12790000000000001</v>
      </c>
      <c r="AE1696" s="186">
        <f t="shared" si="327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328"/>
        <v>41443303.53761062</v>
      </c>
      <c r="AJ1696" s="19">
        <f t="shared" si="329"/>
        <v>6194988.76643031</v>
      </c>
      <c r="AK1696" s="20">
        <f t="shared" si="330"/>
        <v>0.1494810557466355</v>
      </c>
      <c r="AL1696" s="17"/>
      <c r="AM1696" s="17"/>
      <c r="AN1696" s="17"/>
      <c r="AO1696" s="17"/>
      <c r="AP1696" s="28" t="str">
        <f t="shared" si="331"/>
        <v>20217</v>
      </c>
      <c r="AQ1696" s="28" t="str">
        <f t="shared" si="332"/>
        <v>20217RMB</v>
      </c>
    </row>
    <row r="1697" spans="1:43" s="12" customFormat="1">
      <c r="A1697" s="13" t="s">
        <v>40</v>
      </c>
      <c r="B1697" s="179">
        <v>2021</v>
      </c>
      <c r="C1697" s="179">
        <v>5</v>
      </c>
      <c r="D1697" s="39" t="str">
        <f t="shared" si="321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324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325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323"/>
        <v>1.13</v>
      </c>
      <c r="Z1697" s="18">
        <f t="shared" si="322"/>
        <v>480000</v>
      </c>
      <c r="AA1697" s="13">
        <v>1.2</v>
      </c>
      <c r="AB1697" s="21">
        <f t="shared" si="333"/>
        <v>509734.51327433629</v>
      </c>
      <c r="AC1697" s="185">
        <f t="shared" si="326"/>
        <v>65195.04424778762</v>
      </c>
      <c r="AD1697" s="141">
        <v>0.12790000000000001</v>
      </c>
      <c r="AE1697" s="186">
        <f t="shared" si="327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328"/>
        <v>41443303.53761062</v>
      </c>
      <c r="AJ1697" s="19">
        <f t="shared" si="329"/>
        <v>6194988.76643031</v>
      </c>
      <c r="AK1697" s="20">
        <f t="shared" si="330"/>
        <v>0.1494810557466355</v>
      </c>
      <c r="AL1697" s="17"/>
      <c r="AM1697" s="17"/>
      <c r="AN1697" s="17"/>
      <c r="AO1697" s="17"/>
      <c r="AP1697" s="28" t="str">
        <f t="shared" si="331"/>
        <v>20217</v>
      </c>
      <c r="AQ1697" s="28" t="str">
        <f t="shared" si="332"/>
        <v>20217RMB</v>
      </c>
    </row>
    <row r="1698" spans="1:43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324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325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323"/>
        <v>1</v>
      </c>
      <c r="Z1698" s="18">
        <f t="shared" ref="Z1698:Z1761" si="335">IF(X1698="","",X1698*MAX(O1698,N1698))</f>
        <v>6750000</v>
      </c>
      <c r="AA1698" s="13">
        <v>7.17E-2</v>
      </c>
      <c r="AB1698" s="21">
        <f t="shared" si="333"/>
        <v>483975</v>
      </c>
      <c r="AC1698" s="185">
        <f t="shared" si="326"/>
        <v>40944.284999999996</v>
      </c>
      <c r="AD1698" s="141">
        <v>8.4599999999999995E-2</v>
      </c>
      <c r="AE1698" s="186">
        <f t="shared" si="327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328"/>
        <v>41443303.53761062</v>
      </c>
      <c r="AJ1698" s="19">
        <f t="shared" si="329"/>
        <v>6194988.76643031</v>
      </c>
      <c r="AK1698" s="20">
        <f t="shared" si="330"/>
        <v>0.1494810557466355</v>
      </c>
      <c r="AL1698" s="17"/>
      <c r="AM1698" s="17"/>
      <c r="AN1698" s="17"/>
      <c r="AO1698" s="17"/>
      <c r="AP1698" s="28" t="str">
        <f t="shared" si="331"/>
        <v>20217</v>
      </c>
      <c r="AQ1698" s="28" t="str">
        <f t="shared" si="332"/>
        <v>20217JPY</v>
      </c>
    </row>
    <row r="1699" spans="1:43" s="12" customFormat="1">
      <c r="A1699" s="13" t="s">
        <v>40</v>
      </c>
      <c r="B1699" s="179">
        <v>2021</v>
      </c>
      <c r="C1699" s="179">
        <v>5</v>
      </c>
      <c r="D1699" s="39" t="str">
        <f t="shared" si="334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324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325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323"/>
        <v>1</v>
      </c>
      <c r="Z1699" s="18">
        <f t="shared" si="335"/>
        <v>6750000</v>
      </c>
      <c r="AA1699" s="13">
        <v>7.17E-2</v>
      </c>
      <c r="AB1699" s="21">
        <f t="shared" si="333"/>
        <v>483975</v>
      </c>
      <c r="AC1699" s="185">
        <f t="shared" si="326"/>
        <v>40944.284999999996</v>
      </c>
      <c r="AD1699" s="141">
        <v>8.4599999999999995E-2</v>
      </c>
      <c r="AE1699" s="186">
        <f t="shared" si="327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328"/>
        <v>41443303.53761062</v>
      </c>
      <c r="AJ1699" s="19">
        <f t="shared" si="329"/>
        <v>6194988.76643031</v>
      </c>
      <c r="AK1699" s="20">
        <f t="shared" si="330"/>
        <v>0.1494810557466355</v>
      </c>
      <c r="AL1699" s="17"/>
      <c r="AM1699" s="17"/>
      <c r="AN1699" s="17"/>
      <c r="AO1699" s="17"/>
      <c r="AP1699" s="28" t="str">
        <f t="shared" si="331"/>
        <v>20217</v>
      </c>
      <c r="AQ1699" s="28" t="str">
        <f t="shared" si="332"/>
        <v>20217JPY</v>
      </c>
    </row>
    <row r="1700" spans="1:43" s="12" customFormat="1">
      <c r="A1700" s="13" t="s">
        <v>40</v>
      </c>
      <c r="B1700" s="179">
        <v>2021</v>
      </c>
      <c r="C1700" s="179">
        <v>5</v>
      </c>
      <c r="D1700" s="39" t="str">
        <f t="shared" si="334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324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325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323"/>
        <v>1</v>
      </c>
      <c r="Z1700" s="18">
        <f t="shared" si="335"/>
        <v>6750000</v>
      </c>
      <c r="AA1700" s="13">
        <v>7.17E-2</v>
      </c>
      <c r="AB1700" s="21">
        <f t="shared" si="333"/>
        <v>483975</v>
      </c>
      <c r="AC1700" s="185">
        <f t="shared" si="326"/>
        <v>40944.284999999996</v>
      </c>
      <c r="AD1700" s="141">
        <v>8.4599999999999995E-2</v>
      </c>
      <c r="AE1700" s="186">
        <f t="shared" si="327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328"/>
        <v>41443303.53761062</v>
      </c>
      <c r="AJ1700" s="19">
        <f t="shared" si="329"/>
        <v>6194988.76643031</v>
      </c>
      <c r="AK1700" s="20">
        <f t="shared" si="330"/>
        <v>0.1494810557466355</v>
      </c>
      <c r="AL1700" s="17"/>
      <c r="AM1700" s="17"/>
      <c r="AN1700" s="17"/>
      <c r="AO1700" s="17"/>
      <c r="AP1700" s="28" t="str">
        <f t="shared" si="331"/>
        <v>20217</v>
      </c>
      <c r="AQ1700" s="28" t="str">
        <f t="shared" si="332"/>
        <v>20217JPY</v>
      </c>
    </row>
    <row r="1701" spans="1:43" s="12" customFormat="1">
      <c r="A1701" s="13" t="s">
        <v>40</v>
      </c>
      <c r="B1701" s="179">
        <v>2021</v>
      </c>
      <c r="C1701" s="179">
        <v>5</v>
      </c>
      <c r="D1701" s="39" t="str">
        <f t="shared" si="334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324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325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323"/>
        <v>1</v>
      </c>
      <c r="Z1701" s="18">
        <f t="shared" si="335"/>
        <v>17150000</v>
      </c>
      <c r="AA1701" s="13">
        <v>7.17E-2</v>
      </c>
      <c r="AB1701" s="21">
        <f t="shared" si="333"/>
        <v>1229655</v>
      </c>
      <c r="AC1701" s="185">
        <f t="shared" si="326"/>
        <v>200064.86850000001</v>
      </c>
      <c r="AD1701" s="141">
        <v>0.16270000000000001</v>
      </c>
      <c r="AE1701" s="186">
        <f t="shared" si="327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328"/>
        <v>41443303.53761062</v>
      </c>
      <c r="AJ1701" s="19">
        <f t="shared" si="329"/>
        <v>6194988.76643031</v>
      </c>
      <c r="AK1701" s="20">
        <f t="shared" si="330"/>
        <v>0.1494810557466355</v>
      </c>
      <c r="AL1701" s="17"/>
      <c r="AM1701" s="17"/>
      <c r="AN1701" s="17"/>
      <c r="AO1701" s="17"/>
      <c r="AP1701" s="28" t="str">
        <f t="shared" si="331"/>
        <v>20217</v>
      </c>
      <c r="AQ1701" s="28" t="str">
        <f t="shared" si="332"/>
        <v>20217JPY</v>
      </c>
    </row>
    <row r="1702" spans="1:43" s="12" customFormat="1">
      <c r="A1702" s="13" t="s">
        <v>40</v>
      </c>
      <c r="B1702" s="179">
        <v>2021</v>
      </c>
      <c r="C1702" s="179">
        <v>5</v>
      </c>
      <c r="D1702" s="39" t="str">
        <f t="shared" si="334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324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325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323"/>
        <v>1</v>
      </c>
      <c r="Z1702" s="18">
        <f t="shared" si="335"/>
        <v>9500000</v>
      </c>
      <c r="AA1702" s="13">
        <v>7.17E-2</v>
      </c>
      <c r="AB1702" s="21">
        <f t="shared" si="333"/>
        <v>681150</v>
      </c>
      <c r="AC1702" s="185">
        <f t="shared" si="326"/>
        <v>110823.10500000001</v>
      </c>
      <c r="AD1702" s="141">
        <v>0.16270000000000001</v>
      </c>
      <c r="AE1702" s="186">
        <f t="shared" si="327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328"/>
        <v>41443303.53761062</v>
      </c>
      <c r="AJ1702" s="19">
        <f t="shared" si="329"/>
        <v>6194988.76643031</v>
      </c>
      <c r="AK1702" s="20">
        <f t="shared" si="330"/>
        <v>0.1494810557466355</v>
      </c>
      <c r="AL1702" s="17"/>
      <c r="AM1702" s="17"/>
      <c r="AN1702" s="17"/>
      <c r="AO1702" s="17"/>
      <c r="AP1702" s="28" t="str">
        <f t="shared" si="331"/>
        <v>20217</v>
      </c>
      <c r="AQ1702" s="28" t="str">
        <f t="shared" si="332"/>
        <v>20217JPY</v>
      </c>
    </row>
    <row r="1703" spans="1:43" s="12" customFormat="1">
      <c r="A1703" s="13" t="s">
        <v>40</v>
      </c>
      <c r="B1703" s="179">
        <v>2021</v>
      </c>
      <c r="C1703" s="179">
        <v>6</v>
      </c>
      <c r="D1703" s="39" t="str">
        <f t="shared" si="334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324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325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323"/>
        <v>1</v>
      </c>
      <c r="Z1703" s="18">
        <f t="shared" si="335"/>
        <v>12950000</v>
      </c>
      <c r="AA1703" s="13">
        <v>7.17E-2</v>
      </c>
      <c r="AB1703" s="21">
        <f t="shared" si="333"/>
        <v>928515</v>
      </c>
      <c r="AC1703" s="185">
        <f t="shared" si="326"/>
        <v>108171.99750000001</v>
      </c>
      <c r="AD1703" s="141">
        <v>0.11650000000000001</v>
      </c>
      <c r="AE1703" s="186">
        <f t="shared" si="327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328"/>
        <v>41443303.53761062</v>
      </c>
      <c r="AJ1703" s="19">
        <f t="shared" si="329"/>
        <v>6194988.76643031</v>
      </c>
      <c r="AK1703" s="20">
        <f t="shared" si="330"/>
        <v>0.1494810557466355</v>
      </c>
      <c r="AL1703" s="17"/>
      <c r="AM1703" s="17"/>
      <c r="AN1703" s="17"/>
      <c r="AO1703" s="17"/>
      <c r="AP1703" s="28" t="str">
        <f t="shared" si="331"/>
        <v>20217</v>
      </c>
      <c r="AQ1703" s="28" t="str">
        <f t="shared" si="332"/>
        <v>20217JPY</v>
      </c>
    </row>
    <row r="1704" spans="1:43" s="12" customFormat="1">
      <c r="A1704" s="13" t="s">
        <v>40</v>
      </c>
      <c r="B1704" s="179">
        <v>2021</v>
      </c>
      <c r="C1704" s="179">
        <v>6</v>
      </c>
      <c r="D1704" s="39" t="str">
        <f t="shared" si="334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324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325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323"/>
        <v>1</v>
      </c>
      <c r="Z1704" s="18">
        <f t="shared" si="335"/>
        <v>12950000</v>
      </c>
      <c r="AA1704" s="13">
        <v>7.17E-2</v>
      </c>
      <c r="AB1704" s="21">
        <f t="shared" si="333"/>
        <v>928515</v>
      </c>
      <c r="AC1704" s="185">
        <f t="shared" si="326"/>
        <v>108171.99750000001</v>
      </c>
      <c r="AD1704" s="141">
        <v>0.11650000000000001</v>
      </c>
      <c r="AE1704" s="186">
        <f t="shared" si="327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328"/>
        <v>41443303.53761062</v>
      </c>
      <c r="AJ1704" s="19">
        <f t="shared" si="329"/>
        <v>6194988.76643031</v>
      </c>
      <c r="AK1704" s="20">
        <f t="shared" si="330"/>
        <v>0.1494810557466355</v>
      </c>
      <c r="AL1704" s="17"/>
      <c r="AM1704" s="17"/>
      <c r="AN1704" s="17"/>
      <c r="AO1704" s="17"/>
      <c r="AP1704" s="28" t="str">
        <f t="shared" si="331"/>
        <v>20217</v>
      </c>
      <c r="AQ1704" s="28" t="str">
        <f t="shared" si="332"/>
        <v>20217JPY</v>
      </c>
    </row>
    <row r="1705" spans="1:43" s="12" customFormat="1">
      <c r="A1705" s="13" t="s">
        <v>40</v>
      </c>
      <c r="B1705" s="179">
        <v>2021</v>
      </c>
      <c r="C1705" s="179">
        <v>7</v>
      </c>
      <c r="D1705" s="39" t="str">
        <f t="shared" si="334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324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325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323"/>
        <v>1</v>
      </c>
      <c r="Z1705" s="18">
        <f t="shared" si="335"/>
        <v>10325000</v>
      </c>
      <c r="AA1705" s="13">
        <v>7.17E-2</v>
      </c>
      <c r="AB1705" s="21">
        <f t="shared" si="333"/>
        <v>740302.5</v>
      </c>
      <c r="AC1705" s="185">
        <f t="shared" si="326"/>
        <v>35682.580499999996</v>
      </c>
      <c r="AD1705" s="141">
        <v>4.82E-2</v>
      </c>
      <c r="AE1705" s="186">
        <f t="shared" si="327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328"/>
        <v>41443303.53761062</v>
      </c>
      <c r="AJ1705" s="19">
        <f t="shared" si="329"/>
        <v>6194988.76643031</v>
      </c>
      <c r="AK1705" s="20">
        <f t="shared" si="330"/>
        <v>0.1494810557466355</v>
      </c>
      <c r="AL1705" s="17"/>
      <c r="AM1705" s="17"/>
      <c r="AN1705" s="17"/>
      <c r="AO1705" s="17"/>
      <c r="AP1705" s="28" t="str">
        <f t="shared" si="331"/>
        <v>20217</v>
      </c>
      <c r="AQ1705" s="28" t="str">
        <f t="shared" si="332"/>
        <v>20217JPY</v>
      </c>
    </row>
    <row r="1706" spans="1:43" s="12" customFormat="1">
      <c r="A1706" s="13" t="s">
        <v>40</v>
      </c>
      <c r="B1706" s="179">
        <v>2021</v>
      </c>
      <c r="C1706" s="179">
        <v>7</v>
      </c>
      <c r="D1706" s="39" t="str">
        <f t="shared" si="334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324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325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323"/>
        <v>1</v>
      </c>
      <c r="Z1706" s="18">
        <f t="shared" si="335"/>
        <v>10325000</v>
      </c>
      <c r="AA1706" s="13">
        <v>7.17E-2</v>
      </c>
      <c r="AB1706" s="21">
        <f t="shared" si="333"/>
        <v>740302.5</v>
      </c>
      <c r="AC1706" s="185">
        <f t="shared" si="326"/>
        <v>35682.580499999996</v>
      </c>
      <c r="AD1706" s="141">
        <v>4.82E-2</v>
      </c>
      <c r="AE1706" s="186">
        <f t="shared" si="327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328"/>
        <v>41443303.53761062</v>
      </c>
      <c r="AJ1706" s="19">
        <f t="shared" si="329"/>
        <v>6194988.76643031</v>
      </c>
      <c r="AK1706" s="20">
        <f t="shared" si="330"/>
        <v>0.1494810557466355</v>
      </c>
      <c r="AL1706" s="17"/>
      <c r="AM1706" s="17"/>
      <c r="AN1706" s="17"/>
      <c r="AO1706" s="17"/>
      <c r="AP1706" s="28" t="str">
        <f t="shared" si="331"/>
        <v>20217</v>
      </c>
      <c r="AQ1706" s="28" t="str">
        <f t="shared" si="332"/>
        <v>20217JPY</v>
      </c>
    </row>
    <row r="1707" spans="1:43" s="12" customFormat="1">
      <c r="A1707" s="13" t="s">
        <v>35</v>
      </c>
      <c r="B1707" s="179">
        <v>2021</v>
      </c>
      <c r="C1707" s="179">
        <v>1</v>
      </c>
      <c r="D1707" s="39" t="str">
        <f t="shared" si="334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324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325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323"/>
        <v>1.13</v>
      </c>
      <c r="Z1707" s="18">
        <f t="shared" si="335"/>
        <v>1000000</v>
      </c>
      <c r="AA1707" s="13">
        <v>1.2</v>
      </c>
      <c r="AB1707" s="21">
        <f t="shared" si="333"/>
        <v>1061946.9026548674</v>
      </c>
      <c r="AC1707" s="185">
        <f t="shared" si="326"/>
        <v>194336.28318584073</v>
      </c>
      <c r="AD1707" s="141">
        <v>0.183</v>
      </c>
      <c r="AE1707" s="186">
        <f t="shared" si="327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328"/>
        <v>47458373.78761062</v>
      </c>
      <c r="AJ1707" s="19">
        <f t="shared" si="329"/>
        <v>7436880.1411522133</v>
      </c>
      <c r="AK1707" s="20">
        <f t="shared" si="330"/>
        <v>0.15670322321692509</v>
      </c>
      <c r="AL1707" s="17"/>
      <c r="AM1707" s="17"/>
      <c r="AN1707" s="17"/>
      <c r="AO1707" s="17"/>
      <c r="AP1707" s="28" t="str">
        <f t="shared" si="331"/>
        <v>20218</v>
      </c>
      <c r="AQ1707" s="28" t="str">
        <f t="shared" si="332"/>
        <v>20218RMB</v>
      </c>
    </row>
    <row r="1708" spans="1:43" s="12" customFormat="1">
      <c r="A1708" s="13" t="s">
        <v>35</v>
      </c>
      <c r="B1708" s="179">
        <v>2021</v>
      </c>
      <c r="C1708" s="179">
        <v>3</v>
      </c>
      <c r="D1708" s="39" t="str">
        <f t="shared" si="334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324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325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323"/>
        <v>1</v>
      </c>
      <c r="Z1708" s="18">
        <f t="shared" si="335"/>
        <v>13200000</v>
      </c>
      <c r="AA1708" s="13">
        <v>7.2400000000000006E-2</v>
      </c>
      <c r="AB1708" s="21">
        <f t="shared" si="333"/>
        <v>955680.00000000012</v>
      </c>
      <c r="AC1708" s="185">
        <f t="shared" si="326"/>
        <v>84386.544000000009</v>
      </c>
      <c r="AD1708" s="141">
        <v>8.8300000000000003E-2</v>
      </c>
      <c r="AE1708" s="186">
        <f t="shared" si="327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328"/>
        <v>47458373.78761062</v>
      </c>
      <c r="AJ1708" s="19">
        <f t="shared" si="329"/>
        <v>7436880.1411522133</v>
      </c>
      <c r="AK1708" s="20">
        <f t="shared" si="330"/>
        <v>0.15670322321692509</v>
      </c>
      <c r="AL1708" s="17"/>
      <c r="AM1708" s="17"/>
      <c r="AN1708" s="17"/>
      <c r="AO1708" s="17"/>
      <c r="AP1708" s="28" t="str">
        <f t="shared" si="331"/>
        <v>20218</v>
      </c>
      <c r="AQ1708" s="28" t="str">
        <f t="shared" si="332"/>
        <v>20218JPY</v>
      </c>
    </row>
    <row r="1709" spans="1:43" s="12" customFormat="1">
      <c r="A1709" s="13" t="s">
        <v>35</v>
      </c>
      <c r="B1709" s="179">
        <v>2021</v>
      </c>
      <c r="C1709" s="179">
        <v>3</v>
      </c>
      <c r="D1709" s="39" t="str">
        <f t="shared" si="334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324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325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323"/>
        <v>1</v>
      </c>
      <c r="Z1709" s="18">
        <f t="shared" si="335"/>
        <v>13200000</v>
      </c>
      <c r="AA1709" s="13">
        <v>7.2400000000000006E-2</v>
      </c>
      <c r="AB1709" s="21">
        <f t="shared" si="333"/>
        <v>955680.00000000012</v>
      </c>
      <c r="AC1709" s="185">
        <f t="shared" si="326"/>
        <v>84386.544000000009</v>
      </c>
      <c r="AD1709" s="141">
        <v>8.8300000000000003E-2</v>
      </c>
      <c r="AE1709" s="186">
        <f t="shared" si="327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328"/>
        <v>47458373.78761062</v>
      </c>
      <c r="AJ1709" s="19">
        <f t="shared" si="329"/>
        <v>7436880.1411522133</v>
      </c>
      <c r="AK1709" s="20">
        <f t="shared" si="330"/>
        <v>0.15670322321692509</v>
      </c>
      <c r="AL1709" s="17"/>
      <c r="AM1709" s="17"/>
      <c r="AN1709" s="17"/>
      <c r="AO1709" s="17"/>
      <c r="AP1709" s="28" t="str">
        <f t="shared" si="331"/>
        <v>20218</v>
      </c>
      <c r="AQ1709" s="28" t="str">
        <f t="shared" si="332"/>
        <v>20218JPY</v>
      </c>
    </row>
    <row r="1710" spans="1:43" s="12" customFormat="1">
      <c r="A1710" s="13" t="s">
        <v>35</v>
      </c>
      <c r="B1710" s="179">
        <v>2021</v>
      </c>
      <c r="C1710" s="179">
        <v>3</v>
      </c>
      <c r="D1710" s="39" t="str">
        <f t="shared" si="334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324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325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323"/>
        <v>1</v>
      </c>
      <c r="Z1710" s="18">
        <f t="shared" si="335"/>
        <v>13200000</v>
      </c>
      <c r="AA1710" s="13">
        <v>7.2400000000000006E-2</v>
      </c>
      <c r="AB1710" s="21">
        <f t="shared" si="333"/>
        <v>955680.00000000012</v>
      </c>
      <c r="AC1710" s="185">
        <f t="shared" si="326"/>
        <v>84386.544000000009</v>
      </c>
      <c r="AD1710" s="141">
        <v>8.8300000000000003E-2</v>
      </c>
      <c r="AE1710" s="186">
        <f t="shared" si="327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328"/>
        <v>47458373.78761062</v>
      </c>
      <c r="AJ1710" s="19">
        <f t="shared" si="329"/>
        <v>7436880.1411522133</v>
      </c>
      <c r="AK1710" s="20">
        <f t="shared" si="330"/>
        <v>0.15670322321692509</v>
      </c>
      <c r="AL1710" s="17"/>
      <c r="AM1710" s="17"/>
      <c r="AN1710" s="17"/>
      <c r="AO1710" s="17"/>
      <c r="AP1710" s="28" t="str">
        <f t="shared" si="331"/>
        <v>20218</v>
      </c>
      <c r="AQ1710" s="28" t="str">
        <f t="shared" si="332"/>
        <v>20218JPY</v>
      </c>
    </row>
    <row r="1711" spans="1:43" s="12" customFormat="1">
      <c r="A1711" s="13" t="s">
        <v>40</v>
      </c>
      <c r="B1711" s="179">
        <v>2021</v>
      </c>
      <c r="C1711" s="179">
        <v>4</v>
      </c>
      <c r="D1711" s="39" t="str">
        <f t="shared" si="334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324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325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336">IF(W1711="RMB","1.13", "1")</f>
        <v>1</v>
      </c>
      <c r="Z1711" s="18">
        <f t="shared" si="335"/>
        <v>25000000</v>
      </c>
      <c r="AA1711" s="13">
        <v>7.2400000000000006E-2</v>
      </c>
      <c r="AB1711" s="21">
        <f t="shared" si="333"/>
        <v>1810000.0000000002</v>
      </c>
      <c r="AC1711" s="185">
        <f t="shared" si="326"/>
        <v>386073.00000000006</v>
      </c>
      <c r="AD1711" s="141">
        <v>0.21329999999999999</v>
      </c>
      <c r="AE1711" s="186">
        <f t="shared" si="327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328"/>
        <v>47458373.78761062</v>
      </c>
      <c r="AJ1711" s="19">
        <f t="shared" si="329"/>
        <v>7436880.1411522133</v>
      </c>
      <c r="AK1711" s="20">
        <f t="shared" si="330"/>
        <v>0.15670322321692509</v>
      </c>
      <c r="AL1711" s="17"/>
      <c r="AM1711" s="17"/>
      <c r="AN1711" s="17"/>
      <c r="AO1711" s="17"/>
      <c r="AP1711" s="28" t="str">
        <f t="shared" si="331"/>
        <v>20218</v>
      </c>
      <c r="AQ1711" s="28" t="str">
        <f t="shared" si="332"/>
        <v>20218JPY</v>
      </c>
    </row>
    <row r="1712" spans="1:43" s="12" customFormat="1">
      <c r="A1712" s="13" t="s">
        <v>40</v>
      </c>
      <c r="B1712" s="179">
        <v>2021</v>
      </c>
      <c r="C1712" s="179">
        <v>4</v>
      </c>
      <c r="D1712" s="39" t="str">
        <f t="shared" si="334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324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325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336"/>
        <v>1</v>
      </c>
      <c r="Z1712" s="18">
        <f t="shared" si="335"/>
        <v>25000000</v>
      </c>
      <c r="AA1712" s="13">
        <v>7.2400000000000006E-2</v>
      </c>
      <c r="AB1712" s="21">
        <f t="shared" si="333"/>
        <v>1810000.0000000002</v>
      </c>
      <c r="AC1712" s="185">
        <f t="shared" si="326"/>
        <v>386073.00000000006</v>
      </c>
      <c r="AD1712" s="141">
        <v>0.21329999999999999</v>
      </c>
      <c r="AE1712" s="186">
        <f t="shared" si="327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328"/>
        <v>47458373.78761062</v>
      </c>
      <c r="AJ1712" s="19">
        <f t="shared" si="329"/>
        <v>7436880.1411522133</v>
      </c>
      <c r="AK1712" s="20">
        <f t="shared" si="330"/>
        <v>0.15670322321692509</v>
      </c>
      <c r="AL1712" s="17"/>
      <c r="AM1712" s="17"/>
      <c r="AN1712" s="17"/>
      <c r="AO1712" s="17"/>
      <c r="AP1712" s="28" t="str">
        <f t="shared" si="331"/>
        <v>20218</v>
      </c>
      <c r="AQ1712" s="28" t="str">
        <f t="shared" si="332"/>
        <v>20218JPY</v>
      </c>
    </row>
    <row r="1713" spans="1:43" s="12" customFormat="1">
      <c r="A1713" s="13" t="s">
        <v>40</v>
      </c>
      <c r="B1713" s="179">
        <v>2021</v>
      </c>
      <c r="C1713" s="179">
        <v>4</v>
      </c>
      <c r="D1713" s="39" t="str">
        <f t="shared" si="334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324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325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336"/>
        <v>1</v>
      </c>
      <c r="Z1713" s="18">
        <f t="shared" si="335"/>
        <v>20300000</v>
      </c>
      <c r="AA1713" s="13">
        <v>7.2400000000000006E-2</v>
      </c>
      <c r="AB1713" s="21">
        <f t="shared" si="333"/>
        <v>1469720.0000000002</v>
      </c>
      <c r="AC1713" s="185">
        <f t="shared" si="326"/>
        <v>313491.27600000001</v>
      </c>
      <c r="AD1713" s="141">
        <v>0.21329999999999999</v>
      </c>
      <c r="AE1713" s="186">
        <f t="shared" si="327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328"/>
        <v>47458373.78761062</v>
      </c>
      <c r="AJ1713" s="19">
        <f t="shared" si="329"/>
        <v>7436880.1411522133</v>
      </c>
      <c r="AK1713" s="20">
        <f t="shared" si="330"/>
        <v>0.15670322321692509</v>
      </c>
      <c r="AL1713" s="17"/>
      <c r="AM1713" s="17"/>
      <c r="AN1713" s="17"/>
      <c r="AO1713" s="17"/>
      <c r="AP1713" s="28" t="str">
        <f t="shared" si="331"/>
        <v>20218</v>
      </c>
      <c r="AQ1713" s="28" t="str">
        <f t="shared" si="332"/>
        <v>20218JPY</v>
      </c>
    </row>
    <row r="1714" spans="1:43" s="12" customFormat="1">
      <c r="A1714" s="13" t="s">
        <v>40</v>
      </c>
      <c r="B1714" s="179">
        <v>2021</v>
      </c>
      <c r="C1714" s="179">
        <v>4</v>
      </c>
      <c r="D1714" s="39" t="str">
        <f t="shared" si="334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324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325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336"/>
        <v>1</v>
      </c>
      <c r="Z1714" s="18">
        <f t="shared" si="335"/>
        <v>20300000</v>
      </c>
      <c r="AA1714" s="13">
        <v>7.2400000000000006E-2</v>
      </c>
      <c r="AB1714" s="21">
        <f t="shared" si="333"/>
        <v>1469720.0000000002</v>
      </c>
      <c r="AC1714" s="185">
        <f t="shared" si="326"/>
        <v>313491.27600000001</v>
      </c>
      <c r="AD1714" s="141">
        <v>0.21329999999999999</v>
      </c>
      <c r="AE1714" s="186">
        <f t="shared" si="327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328"/>
        <v>47458373.78761062</v>
      </c>
      <c r="AJ1714" s="19">
        <f t="shared" si="329"/>
        <v>7436880.1411522133</v>
      </c>
      <c r="AK1714" s="20">
        <f t="shared" si="330"/>
        <v>0.15670322321692509</v>
      </c>
      <c r="AL1714" s="17"/>
      <c r="AM1714" s="17"/>
      <c r="AN1714" s="17"/>
      <c r="AO1714" s="17"/>
      <c r="AP1714" s="28" t="str">
        <f t="shared" si="331"/>
        <v>20218</v>
      </c>
      <c r="AQ1714" s="28" t="str">
        <f t="shared" si="332"/>
        <v>20218JPY</v>
      </c>
    </row>
    <row r="1715" spans="1:43" s="12" customFormat="1">
      <c r="A1715" s="13" t="s">
        <v>40</v>
      </c>
      <c r="B1715" s="179">
        <v>2021</v>
      </c>
      <c r="C1715" s="179">
        <v>4</v>
      </c>
      <c r="D1715" s="39" t="str">
        <f t="shared" si="334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324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325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336"/>
        <v>1</v>
      </c>
      <c r="Z1715" s="18">
        <f t="shared" si="335"/>
        <v>20300000</v>
      </c>
      <c r="AA1715" s="13">
        <v>7.2400000000000006E-2</v>
      </c>
      <c r="AB1715" s="21">
        <f t="shared" si="333"/>
        <v>1469720.0000000002</v>
      </c>
      <c r="AC1715" s="185">
        <f t="shared" si="326"/>
        <v>313491.27600000001</v>
      </c>
      <c r="AD1715" s="141">
        <v>0.21329999999999999</v>
      </c>
      <c r="AE1715" s="186">
        <f t="shared" si="327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328"/>
        <v>47458373.78761062</v>
      </c>
      <c r="AJ1715" s="19">
        <f t="shared" si="329"/>
        <v>7436880.1411522133</v>
      </c>
      <c r="AK1715" s="20">
        <f t="shared" si="330"/>
        <v>0.15670322321692509</v>
      </c>
      <c r="AL1715" s="17"/>
      <c r="AM1715" s="17"/>
      <c r="AN1715" s="17"/>
      <c r="AO1715" s="17"/>
      <c r="AP1715" s="28" t="str">
        <f t="shared" si="331"/>
        <v>20218</v>
      </c>
      <c r="AQ1715" s="28" t="str">
        <f t="shared" si="332"/>
        <v>20218JPY</v>
      </c>
    </row>
    <row r="1716" spans="1:43" s="12" customFormat="1">
      <c r="A1716" s="13" t="s">
        <v>40</v>
      </c>
      <c r="B1716" s="179">
        <v>2021</v>
      </c>
      <c r="C1716" s="179">
        <v>4</v>
      </c>
      <c r="D1716" s="39" t="str">
        <f t="shared" si="334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324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325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336"/>
        <v>1</v>
      </c>
      <c r="Z1716" s="18">
        <f t="shared" si="335"/>
        <v>20300000</v>
      </c>
      <c r="AA1716" s="13">
        <v>7.2400000000000006E-2</v>
      </c>
      <c r="AB1716" s="21">
        <f t="shared" si="333"/>
        <v>1469720.0000000002</v>
      </c>
      <c r="AC1716" s="185">
        <f t="shared" si="326"/>
        <v>313491.27600000001</v>
      </c>
      <c r="AD1716" s="141">
        <v>0.21329999999999999</v>
      </c>
      <c r="AE1716" s="186">
        <f t="shared" si="327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328"/>
        <v>47458373.78761062</v>
      </c>
      <c r="AJ1716" s="19">
        <f t="shared" si="329"/>
        <v>7436880.1411522133</v>
      </c>
      <c r="AK1716" s="20">
        <f t="shared" si="330"/>
        <v>0.15670322321692509</v>
      </c>
      <c r="AL1716" s="17"/>
      <c r="AM1716" s="17"/>
      <c r="AN1716" s="17"/>
      <c r="AO1716" s="17"/>
      <c r="AP1716" s="28" t="str">
        <f t="shared" si="331"/>
        <v>20218</v>
      </c>
      <c r="AQ1716" s="28" t="str">
        <f t="shared" si="332"/>
        <v>20218JPY</v>
      </c>
    </row>
    <row r="1717" spans="1:43" s="12" customFormat="1">
      <c r="A1717" s="13" t="s">
        <v>40</v>
      </c>
      <c r="B1717" s="179">
        <v>2021</v>
      </c>
      <c r="C1717" s="179">
        <v>4</v>
      </c>
      <c r="D1717" s="39" t="str">
        <f t="shared" si="334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324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325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336"/>
        <v>1</v>
      </c>
      <c r="Z1717" s="18">
        <f t="shared" si="335"/>
        <v>20300000</v>
      </c>
      <c r="AA1717" s="13">
        <v>7.2400000000000006E-2</v>
      </c>
      <c r="AB1717" s="21">
        <f t="shared" si="333"/>
        <v>1469720.0000000002</v>
      </c>
      <c r="AC1717" s="185">
        <f t="shared" si="326"/>
        <v>313491.27600000001</v>
      </c>
      <c r="AD1717" s="141">
        <v>0.21329999999999999</v>
      </c>
      <c r="AE1717" s="186">
        <f t="shared" si="327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328"/>
        <v>47458373.78761062</v>
      </c>
      <c r="AJ1717" s="19">
        <f t="shared" si="329"/>
        <v>7436880.1411522133</v>
      </c>
      <c r="AK1717" s="20">
        <f t="shared" si="330"/>
        <v>0.15670322321692509</v>
      </c>
      <c r="AL1717" s="17"/>
      <c r="AM1717" s="17"/>
      <c r="AN1717" s="17"/>
      <c r="AO1717" s="17"/>
      <c r="AP1717" s="28" t="str">
        <f t="shared" si="331"/>
        <v>20218</v>
      </c>
      <c r="AQ1717" s="28" t="str">
        <f t="shared" si="332"/>
        <v>20218JPY</v>
      </c>
    </row>
    <row r="1718" spans="1:43" s="12" customFormat="1">
      <c r="A1718" s="13" t="s">
        <v>40</v>
      </c>
      <c r="B1718" s="179">
        <v>2021</v>
      </c>
      <c r="C1718" s="179">
        <v>4</v>
      </c>
      <c r="D1718" s="39" t="str">
        <f t="shared" si="334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324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325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336"/>
        <v>1</v>
      </c>
      <c r="Z1718" s="18">
        <f t="shared" si="335"/>
        <v>20300000</v>
      </c>
      <c r="AA1718" s="13">
        <v>7.2400000000000006E-2</v>
      </c>
      <c r="AB1718" s="21">
        <f t="shared" si="333"/>
        <v>1469720.0000000002</v>
      </c>
      <c r="AC1718" s="185">
        <f t="shared" si="326"/>
        <v>313491.27600000001</v>
      </c>
      <c r="AD1718" s="141">
        <v>0.21329999999999999</v>
      </c>
      <c r="AE1718" s="186">
        <f t="shared" si="327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328"/>
        <v>47458373.78761062</v>
      </c>
      <c r="AJ1718" s="19">
        <f t="shared" si="329"/>
        <v>7436880.1411522133</v>
      </c>
      <c r="AK1718" s="20">
        <f t="shared" si="330"/>
        <v>0.15670322321692509</v>
      </c>
      <c r="AL1718" s="17"/>
      <c r="AM1718" s="17"/>
      <c r="AN1718" s="17"/>
      <c r="AO1718" s="17"/>
      <c r="AP1718" s="28" t="str">
        <f t="shared" si="331"/>
        <v>20218</v>
      </c>
      <c r="AQ1718" s="28" t="str">
        <f t="shared" si="332"/>
        <v>20218JPY</v>
      </c>
    </row>
    <row r="1719" spans="1:43" s="12" customFormat="1">
      <c r="A1719" s="13" t="s">
        <v>40</v>
      </c>
      <c r="B1719" s="179">
        <v>2021</v>
      </c>
      <c r="C1719" s="179">
        <v>4</v>
      </c>
      <c r="D1719" s="39" t="str">
        <f t="shared" si="334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324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325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336"/>
        <v>1.13</v>
      </c>
      <c r="Z1719" s="18">
        <f t="shared" si="335"/>
        <v>906000</v>
      </c>
      <c r="AA1719" s="13">
        <v>1.2</v>
      </c>
      <c r="AB1719" s="21">
        <f t="shared" si="333"/>
        <v>962123.89380530978</v>
      </c>
      <c r="AC1719" s="185">
        <f t="shared" si="326"/>
        <v>101792.70796460178</v>
      </c>
      <c r="AD1719" s="141">
        <v>0.10580000000000001</v>
      </c>
      <c r="AE1719" s="186">
        <f t="shared" si="327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328"/>
        <v>47458373.78761062</v>
      </c>
      <c r="AJ1719" s="19">
        <f t="shared" si="329"/>
        <v>7436880.1411522133</v>
      </c>
      <c r="AK1719" s="20">
        <f t="shared" si="330"/>
        <v>0.15670322321692509</v>
      </c>
      <c r="AL1719" s="17"/>
      <c r="AM1719" s="17"/>
      <c r="AN1719" s="17"/>
      <c r="AO1719" s="17"/>
      <c r="AP1719" s="28" t="str">
        <f t="shared" si="331"/>
        <v>20218</v>
      </c>
      <c r="AQ1719" s="28" t="str">
        <f t="shared" si="332"/>
        <v>20218RMB</v>
      </c>
    </row>
    <row r="1720" spans="1:43" s="12" customFormat="1">
      <c r="A1720" s="13" t="s">
        <v>40</v>
      </c>
      <c r="B1720" s="179">
        <v>2021</v>
      </c>
      <c r="C1720" s="179">
        <v>4</v>
      </c>
      <c r="D1720" s="39" t="str">
        <f t="shared" si="334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324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325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336"/>
        <v>1</v>
      </c>
      <c r="Z1720" s="18">
        <f t="shared" si="335"/>
        <v>15000000</v>
      </c>
      <c r="AA1720" s="13">
        <v>7.2400000000000006E-2</v>
      </c>
      <c r="AB1720" s="21">
        <f t="shared" si="333"/>
        <v>1086000</v>
      </c>
      <c r="AC1720" s="185">
        <f t="shared" si="326"/>
        <v>141288.6</v>
      </c>
      <c r="AD1720" s="141">
        <v>0.13009999999999999</v>
      </c>
      <c r="AE1720" s="186">
        <f t="shared" si="327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328"/>
        <v>47458373.78761062</v>
      </c>
      <c r="AJ1720" s="19">
        <f t="shared" si="329"/>
        <v>7436880.1411522133</v>
      </c>
      <c r="AK1720" s="20">
        <f t="shared" si="330"/>
        <v>0.15670322321692509</v>
      </c>
      <c r="AL1720" s="17"/>
      <c r="AM1720" s="17"/>
      <c r="AN1720" s="17"/>
      <c r="AO1720" s="17"/>
      <c r="AP1720" s="28" t="str">
        <f t="shared" si="331"/>
        <v>20218</v>
      </c>
      <c r="AQ1720" s="28" t="str">
        <f t="shared" si="332"/>
        <v>20218JPY</v>
      </c>
    </row>
    <row r="1721" spans="1:43" s="12" customFormat="1">
      <c r="A1721" s="13" t="s">
        <v>40</v>
      </c>
      <c r="B1721" s="179">
        <v>2021</v>
      </c>
      <c r="C1721" s="179">
        <v>4</v>
      </c>
      <c r="D1721" s="39" t="str">
        <f t="shared" si="334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324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325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336"/>
        <v>1</v>
      </c>
      <c r="Z1721" s="18">
        <f t="shared" si="335"/>
        <v>11000000</v>
      </c>
      <c r="AA1721" s="13">
        <v>7.2400000000000006E-2</v>
      </c>
      <c r="AB1721" s="21">
        <f t="shared" si="333"/>
        <v>796400.00000000012</v>
      </c>
      <c r="AC1721" s="185">
        <f t="shared" si="326"/>
        <v>83303.440000000017</v>
      </c>
      <c r="AD1721" s="141">
        <v>0.1046</v>
      </c>
      <c r="AE1721" s="186">
        <f t="shared" si="327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328"/>
        <v>47458373.78761062</v>
      </c>
      <c r="AJ1721" s="19">
        <f t="shared" si="329"/>
        <v>7436880.1411522133</v>
      </c>
      <c r="AK1721" s="20">
        <f t="shared" si="330"/>
        <v>0.15670322321692509</v>
      </c>
      <c r="AL1721" s="17"/>
      <c r="AM1721" s="17"/>
      <c r="AN1721" s="17"/>
      <c r="AO1721" s="17"/>
      <c r="AP1721" s="28" t="str">
        <f t="shared" si="331"/>
        <v>20218</v>
      </c>
      <c r="AQ1721" s="28" t="str">
        <f t="shared" si="332"/>
        <v>20218JPY</v>
      </c>
    </row>
    <row r="1722" spans="1:43" s="12" customFormat="1">
      <c r="A1722" s="13" t="s">
        <v>40</v>
      </c>
      <c r="B1722" s="179">
        <v>2021</v>
      </c>
      <c r="C1722" s="179">
        <v>4</v>
      </c>
      <c r="D1722" s="39" t="str">
        <f t="shared" si="334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324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325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336"/>
        <v>1</v>
      </c>
      <c r="Z1722" s="18">
        <f t="shared" si="335"/>
        <v>8100000</v>
      </c>
      <c r="AA1722" s="13">
        <v>7.2400000000000006E-2</v>
      </c>
      <c r="AB1722" s="21">
        <f t="shared" si="333"/>
        <v>586440</v>
      </c>
      <c r="AC1722" s="185">
        <f t="shared" si="326"/>
        <v>73011.78</v>
      </c>
      <c r="AD1722" s="141">
        <v>0.1245</v>
      </c>
      <c r="AE1722" s="186">
        <f t="shared" si="327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328"/>
        <v>47458373.78761062</v>
      </c>
      <c r="AJ1722" s="19">
        <f t="shared" si="329"/>
        <v>7436880.1411522133</v>
      </c>
      <c r="AK1722" s="20">
        <f t="shared" si="330"/>
        <v>0.15670322321692509</v>
      </c>
      <c r="AL1722" s="17"/>
      <c r="AM1722" s="17"/>
      <c r="AN1722" s="17"/>
      <c r="AO1722" s="17"/>
      <c r="AP1722" s="28" t="str">
        <f t="shared" si="331"/>
        <v>20218</v>
      </c>
      <c r="AQ1722" s="28" t="str">
        <f t="shared" si="332"/>
        <v>20218JPY</v>
      </c>
    </row>
    <row r="1723" spans="1:43" s="12" customFormat="1">
      <c r="A1723" s="13" t="s">
        <v>40</v>
      </c>
      <c r="B1723" s="179">
        <v>2021</v>
      </c>
      <c r="C1723" s="179">
        <v>5</v>
      </c>
      <c r="D1723" s="39" t="str">
        <f t="shared" si="334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324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325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336"/>
        <v>1.13</v>
      </c>
      <c r="Z1723" s="18">
        <f t="shared" si="335"/>
        <v>1911428.6</v>
      </c>
      <c r="AA1723" s="13">
        <v>1.2</v>
      </c>
      <c r="AB1723" s="21">
        <f t="shared" si="333"/>
        <v>2029835.6814159295</v>
      </c>
      <c r="AC1723" s="185">
        <f t="shared" si="326"/>
        <v>291890.37098761066</v>
      </c>
      <c r="AD1723" s="141">
        <v>0.14380000000000001</v>
      </c>
      <c r="AE1723" s="186">
        <f t="shared" si="327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328"/>
        <v>47458373.78761062</v>
      </c>
      <c r="AJ1723" s="19">
        <f t="shared" si="329"/>
        <v>7436880.1411522133</v>
      </c>
      <c r="AK1723" s="20">
        <f t="shared" si="330"/>
        <v>0.15670322321692509</v>
      </c>
      <c r="AL1723" s="17"/>
      <c r="AM1723" s="17"/>
      <c r="AN1723" s="17"/>
      <c r="AO1723" s="17"/>
      <c r="AP1723" s="28" t="str">
        <f t="shared" si="331"/>
        <v>20218</v>
      </c>
      <c r="AQ1723" s="28" t="str">
        <f t="shared" si="332"/>
        <v>20218RMB</v>
      </c>
    </row>
    <row r="1724" spans="1:43" s="12" customFormat="1">
      <c r="A1724" s="13" t="s">
        <v>40</v>
      </c>
      <c r="B1724" s="179">
        <v>2021</v>
      </c>
      <c r="C1724" s="179">
        <v>5</v>
      </c>
      <c r="D1724" s="39" t="str">
        <f t="shared" si="334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324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325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336"/>
        <v>1.13</v>
      </c>
      <c r="Z1724" s="18">
        <f t="shared" si="335"/>
        <v>1911428.6</v>
      </c>
      <c r="AA1724" s="13">
        <v>1.2</v>
      </c>
      <c r="AB1724" s="21">
        <f t="shared" si="333"/>
        <v>2029835.6814159295</v>
      </c>
      <c r="AC1724" s="185">
        <f t="shared" si="326"/>
        <v>291890.37098761066</v>
      </c>
      <c r="AD1724" s="141">
        <v>0.14380000000000001</v>
      </c>
      <c r="AE1724" s="186">
        <f t="shared" si="327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328"/>
        <v>47458373.78761062</v>
      </c>
      <c r="AJ1724" s="19">
        <f t="shared" si="329"/>
        <v>7436880.1411522133</v>
      </c>
      <c r="AK1724" s="20">
        <f t="shared" si="330"/>
        <v>0.15670322321692509</v>
      </c>
      <c r="AL1724" s="17"/>
      <c r="AM1724" s="17"/>
      <c r="AN1724" s="17"/>
      <c r="AO1724" s="17"/>
      <c r="AP1724" s="28" t="str">
        <f t="shared" si="331"/>
        <v>20218</v>
      </c>
      <c r="AQ1724" s="28" t="str">
        <f t="shared" si="332"/>
        <v>20218RMB</v>
      </c>
    </row>
    <row r="1725" spans="1:43" s="12" customFormat="1">
      <c r="A1725" s="13" t="s">
        <v>40</v>
      </c>
      <c r="B1725" s="179">
        <v>2021</v>
      </c>
      <c r="C1725" s="179">
        <v>5</v>
      </c>
      <c r="D1725" s="39" t="str">
        <f t="shared" si="334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324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325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336"/>
        <v>1.13</v>
      </c>
      <c r="Z1725" s="18">
        <f t="shared" si="335"/>
        <v>1911428.6</v>
      </c>
      <c r="AA1725" s="13">
        <v>1.2</v>
      </c>
      <c r="AB1725" s="21">
        <f t="shared" si="333"/>
        <v>2029835.6814159295</v>
      </c>
      <c r="AC1725" s="185">
        <f t="shared" si="326"/>
        <v>291890.37098761066</v>
      </c>
      <c r="AD1725" s="141">
        <v>0.14380000000000001</v>
      </c>
      <c r="AE1725" s="186">
        <f t="shared" si="327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328"/>
        <v>47458373.78761062</v>
      </c>
      <c r="AJ1725" s="19">
        <f t="shared" si="329"/>
        <v>7436880.1411522133</v>
      </c>
      <c r="AK1725" s="20">
        <f t="shared" si="330"/>
        <v>0.15670322321692509</v>
      </c>
      <c r="AL1725" s="17"/>
      <c r="AM1725" s="17"/>
      <c r="AN1725" s="17"/>
      <c r="AO1725" s="17"/>
      <c r="AP1725" s="28" t="str">
        <f t="shared" si="331"/>
        <v>20218</v>
      </c>
      <c r="AQ1725" s="28" t="str">
        <f t="shared" si="332"/>
        <v>20218RMB</v>
      </c>
    </row>
    <row r="1726" spans="1:43" s="12" customFormat="1">
      <c r="A1726" s="13" t="s">
        <v>40</v>
      </c>
      <c r="B1726" s="179">
        <v>2021</v>
      </c>
      <c r="C1726" s="179">
        <v>5</v>
      </c>
      <c r="D1726" s="39" t="str">
        <f t="shared" si="334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324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325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336"/>
        <v>1.13</v>
      </c>
      <c r="Z1726" s="18">
        <f t="shared" si="335"/>
        <v>1911428.6</v>
      </c>
      <c r="AA1726" s="13">
        <v>1.2</v>
      </c>
      <c r="AB1726" s="21">
        <f t="shared" si="333"/>
        <v>2029835.6814159295</v>
      </c>
      <c r="AC1726" s="185">
        <f t="shared" si="326"/>
        <v>291890.37098761066</v>
      </c>
      <c r="AD1726" s="141">
        <v>0.14380000000000001</v>
      </c>
      <c r="AE1726" s="186">
        <f t="shared" si="327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328"/>
        <v>47458373.78761062</v>
      </c>
      <c r="AJ1726" s="19">
        <f t="shared" si="329"/>
        <v>7436880.1411522133</v>
      </c>
      <c r="AK1726" s="20">
        <f t="shared" si="330"/>
        <v>0.15670322321692509</v>
      </c>
      <c r="AL1726" s="17"/>
      <c r="AM1726" s="17"/>
      <c r="AN1726" s="17"/>
      <c r="AO1726" s="17"/>
      <c r="AP1726" s="28" t="str">
        <f t="shared" si="331"/>
        <v>20218</v>
      </c>
      <c r="AQ1726" s="28" t="str">
        <f t="shared" si="332"/>
        <v>20218RMB</v>
      </c>
    </row>
    <row r="1727" spans="1:43" s="12" customFormat="1">
      <c r="A1727" s="13" t="s">
        <v>40</v>
      </c>
      <c r="B1727" s="179">
        <v>2021</v>
      </c>
      <c r="C1727" s="179">
        <v>5</v>
      </c>
      <c r="D1727" s="39" t="str">
        <f t="shared" si="334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324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325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336"/>
        <v>1.13</v>
      </c>
      <c r="Z1727" s="18">
        <f t="shared" si="335"/>
        <v>1911428.6</v>
      </c>
      <c r="AA1727" s="13">
        <v>1.2</v>
      </c>
      <c r="AB1727" s="21">
        <f t="shared" si="333"/>
        <v>2029835.6814159295</v>
      </c>
      <c r="AC1727" s="185">
        <f t="shared" si="326"/>
        <v>291890.37098761066</v>
      </c>
      <c r="AD1727" s="141">
        <v>0.14380000000000001</v>
      </c>
      <c r="AE1727" s="186">
        <f t="shared" si="327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328"/>
        <v>47458373.78761062</v>
      </c>
      <c r="AJ1727" s="19">
        <f t="shared" si="329"/>
        <v>7436880.1411522133</v>
      </c>
      <c r="AK1727" s="20">
        <f t="shared" si="330"/>
        <v>0.15670322321692509</v>
      </c>
      <c r="AL1727" s="17"/>
      <c r="AM1727" s="17"/>
      <c r="AN1727" s="17"/>
      <c r="AO1727" s="17"/>
      <c r="AP1727" s="28" t="str">
        <f t="shared" si="331"/>
        <v>20218</v>
      </c>
      <c r="AQ1727" s="28" t="str">
        <f t="shared" si="332"/>
        <v>20218RMB</v>
      </c>
    </row>
    <row r="1728" spans="1:43" s="12" customFormat="1">
      <c r="A1728" s="13" t="s">
        <v>40</v>
      </c>
      <c r="B1728" s="179">
        <v>2021</v>
      </c>
      <c r="C1728" s="179">
        <v>5</v>
      </c>
      <c r="D1728" s="39" t="str">
        <f t="shared" si="334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324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325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336"/>
        <v>1.13</v>
      </c>
      <c r="Z1728" s="18">
        <f t="shared" si="335"/>
        <v>1911428.6</v>
      </c>
      <c r="AA1728" s="13">
        <v>1.2</v>
      </c>
      <c r="AB1728" s="21">
        <f t="shared" si="333"/>
        <v>2029835.6814159295</v>
      </c>
      <c r="AC1728" s="185">
        <f t="shared" si="326"/>
        <v>291890.37098761066</v>
      </c>
      <c r="AD1728" s="141">
        <v>0.14380000000000001</v>
      </c>
      <c r="AE1728" s="186">
        <f t="shared" si="327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328"/>
        <v>47458373.78761062</v>
      </c>
      <c r="AJ1728" s="19">
        <f t="shared" si="329"/>
        <v>7436880.1411522133</v>
      </c>
      <c r="AK1728" s="20">
        <f t="shared" si="330"/>
        <v>0.15670322321692509</v>
      </c>
      <c r="AL1728" s="17"/>
      <c r="AM1728" s="17"/>
      <c r="AN1728" s="17"/>
      <c r="AO1728" s="17"/>
      <c r="AP1728" s="28" t="str">
        <f t="shared" si="331"/>
        <v>20218</v>
      </c>
      <c r="AQ1728" s="28" t="str">
        <f t="shared" si="332"/>
        <v>20218RMB</v>
      </c>
    </row>
    <row r="1729" spans="1:43" s="12" customFormat="1">
      <c r="A1729" s="13" t="s">
        <v>40</v>
      </c>
      <c r="B1729" s="179">
        <v>2021</v>
      </c>
      <c r="C1729" s="179">
        <v>5</v>
      </c>
      <c r="D1729" s="39" t="str">
        <f t="shared" si="334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324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325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336"/>
        <v>1</v>
      </c>
      <c r="Z1729" s="18">
        <f t="shared" si="335"/>
        <v>12000000</v>
      </c>
      <c r="AA1729" s="13">
        <v>7.2400000000000006E-2</v>
      </c>
      <c r="AB1729" s="21">
        <f t="shared" si="333"/>
        <v>868800.00000000012</v>
      </c>
      <c r="AC1729" s="185">
        <f t="shared" si="326"/>
        <v>96349.920000000013</v>
      </c>
      <c r="AD1729" s="141">
        <v>0.1109</v>
      </c>
      <c r="AE1729" s="186">
        <f t="shared" si="327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328"/>
        <v>47458373.78761062</v>
      </c>
      <c r="AJ1729" s="19">
        <f t="shared" si="329"/>
        <v>7436880.1411522133</v>
      </c>
      <c r="AK1729" s="20">
        <f t="shared" si="330"/>
        <v>0.15670322321692509</v>
      </c>
      <c r="AL1729" s="17"/>
      <c r="AM1729" s="17"/>
      <c r="AN1729" s="17"/>
      <c r="AO1729" s="17"/>
      <c r="AP1729" s="28" t="str">
        <f t="shared" si="331"/>
        <v>20218</v>
      </c>
      <c r="AQ1729" s="28" t="str">
        <f t="shared" si="332"/>
        <v>20218JPY</v>
      </c>
    </row>
    <row r="1730" spans="1:43" s="12" customFormat="1">
      <c r="A1730" s="13" t="s">
        <v>40</v>
      </c>
      <c r="B1730" s="179">
        <v>2021</v>
      </c>
      <c r="C1730" s="179">
        <v>6</v>
      </c>
      <c r="D1730" s="39" t="str">
        <f t="shared" si="334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338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336"/>
        <v>1</v>
      </c>
      <c r="Z1730" s="18">
        <f t="shared" si="335"/>
        <v>12000000</v>
      </c>
      <c r="AA1730" s="13">
        <v>7.2400000000000006E-2</v>
      </c>
      <c r="AB1730" s="21">
        <f t="shared" si="333"/>
        <v>868800.00000000012</v>
      </c>
      <c r="AC1730" s="185">
        <f t="shared" ref="AC1730:AC1793" si="339">IF(R1730&lt;&gt;"",AB1730*AD1730,"")</f>
        <v>85229.280000000013</v>
      </c>
      <c r="AD1730" s="141">
        <v>9.8100000000000007E-2</v>
      </c>
      <c r="AE1730" s="186">
        <f t="shared" ref="AE1730:AE1793" si="340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341">IF(P1730="C66 SERVICE","",SUMIFS(AB:AB,F:F,F1730,G:G,G1730,E:E,E1730))</f>
        <v>47458373.78761062</v>
      </c>
      <c r="AJ1730" s="19">
        <f t="shared" ref="AJ1730:AJ1793" si="342">IF(P1730="C66 SERVICE","",SUMIFS(AC:AC,F:F,F1730,G:G,G1730,E:E,E1730))</f>
        <v>7436880.1411522133</v>
      </c>
      <c r="AK1730" s="20">
        <f t="shared" ref="AK1730:AK1793" si="34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344">IF(F1730="","",F1730&amp;G1730)</f>
        <v>20218</v>
      </c>
      <c r="AQ1730" s="28" t="str">
        <f t="shared" ref="AQ1730:AQ1793" si="345">IF(W1730="","",F1730&amp;G1730&amp;W1730)</f>
        <v>20218JPY</v>
      </c>
    </row>
    <row r="1731" spans="1:43" s="12" customFormat="1">
      <c r="A1731" s="13" t="s">
        <v>40</v>
      </c>
      <c r="B1731" s="179">
        <v>2021</v>
      </c>
      <c r="C1731" s="179">
        <v>6</v>
      </c>
      <c r="D1731" s="39" t="str">
        <f t="shared" si="334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337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338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336"/>
        <v>1</v>
      </c>
      <c r="Z1731" s="18">
        <f t="shared" si="335"/>
        <v>12000000</v>
      </c>
      <c r="AA1731" s="13">
        <v>7.2400000000000006E-2</v>
      </c>
      <c r="AB1731" s="21">
        <f t="shared" si="333"/>
        <v>868800.00000000012</v>
      </c>
      <c r="AC1731" s="185">
        <f t="shared" si="339"/>
        <v>85229.280000000013</v>
      </c>
      <c r="AD1731" s="141">
        <v>9.8100000000000007E-2</v>
      </c>
      <c r="AE1731" s="186">
        <f t="shared" si="340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341"/>
        <v>47458373.78761062</v>
      </c>
      <c r="AJ1731" s="19">
        <f t="shared" si="342"/>
        <v>7436880.1411522133</v>
      </c>
      <c r="AK1731" s="20">
        <f t="shared" si="343"/>
        <v>0.15670322321692509</v>
      </c>
      <c r="AL1731" s="17"/>
      <c r="AM1731" s="17"/>
      <c r="AN1731" s="17"/>
      <c r="AO1731" s="17"/>
      <c r="AP1731" s="28" t="str">
        <f t="shared" si="344"/>
        <v>20218</v>
      </c>
      <c r="AQ1731" s="28" t="str">
        <f t="shared" si="345"/>
        <v>20218JPY</v>
      </c>
    </row>
    <row r="1732" spans="1:43" s="12" customFormat="1">
      <c r="A1732" s="13" t="s">
        <v>40</v>
      </c>
      <c r="B1732" s="179">
        <v>2021</v>
      </c>
      <c r="C1732" s="179">
        <v>6</v>
      </c>
      <c r="D1732" s="39" t="str">
        <f t="shared" si="334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337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338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336"/>
        <v>1</v>
      </c>
      <c r="Z1732" s="18">
        <f t="shared" si="335"/>
        <v>12000000</v>
      </c>
      <c r="AA1732" s="13">
        <v>7.2400000000000006E-2</v>
      </c>
      <c r="AB1732" s="21">
        <f t="shared" si="333"/>
        <v>868800.00000000012</v>
      </c>
      <c r="AC1732" s="185">
        <f t="shared" si="339"/>
        <v>85229.280000000013</v>
      </c>
      <c r="AD1732" s="141">
        <v>9.8100000000000007E-2</v>
      </c>
      <c r="AE1732" s="186">
        <f t="shared" si="340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341"/>
        <v>47458373.78761062</v>
      </c>
      <c r="AJ1732" s="19">
        <f t="shared" si="342"/>
        <v>7436880.1411522133</v>
      </c>
      <c r="AK1732" s="20">
        <f t="shared" si="343"/>
        <v>0.15670322321692509</v>
      </c>
      <c r="AL1732" s="17"/>
      <c r="AM1732" s="17"/>
      <c r="AN1732" s="17"/>
      <c r="AO1732" s="17"/>
      <c r="AP1732" s="28" t="str">
        <f t="shared" si="344"/>
        <v>20218</v>
      </c>
      <c r="AQ1732" s="28" t="str">
        <f t="shared" si="345"/>
        <v>20218JPY</v>
      </c>
    </row>
    <row r="1733" spans="1:43" s="12" customFormat="1">
      <c r="A1733" s="13" t="s">
        <v>40</v>
      </c>
      <c r="B1733" s="179">
        <v>2021</v>
      </c>
      <c r="C1733" s="179">
        <v>6</v>
      </c>
      <c r="D1733" s="39" t="str">
        <f t="shared" si="334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337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338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336"/>
        <v>1</v>
      </c>
      <c r="Z1733" s="18">
        <f t="shared" si="335"/>
        <v>8980000</v>
      </c>
      <c r="AA1733" s="13">
        <v>7.2400000000000006E-2</v>
      </c>
      <c r="AB1733" s="21">
        <f t="shared" si="333"/>
        <v>650152</v>
      </c>
      <c r="AC1733" s="185">
        <f t="shared" si="339"/>
        <v>63779.911200000002</v>
      </c>
      <c r="AD1733" s="141">
        <v>9.8100000000000007E-2</v>
      </c>
      <c r="AE1733" s="186">
        <f t="shared" si="340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341"/>
        <v>47458373.78761062</v>
      </c>
      <c r="AJ1733" s="19">
        <f t="shared" si="342"/>
        <v>7436880.1411522133</v>
      </c>
      <c r="AK1733" s="20">
        <f t="shared" si="343"/>
        <v>0.15670322321692509</v>
      </c>
      <c r="AL1733" s="17"/>
      <c r="AM1733" s="17"/>
      <c r="AN1733" s="17"/>
      <c r="AO1733" s="17"/>
      <c r="AP1733" s="28" t="str">
        <f t="shared" si="344"/>
        <v>20218</v>
      </c>
      <c r="AQ1733" s="28" t="str">
        <f t="shared" si="345"/>
        <v>20218JPY</v>
      </c>
    </row>
    <row r="1734" spans="1:43" s="12" customFormat="1">
      <c r="A1734" s="13" t="s">
        <v>40</v>
      </c>
      <c r="B1734" s="179">
        <v>2021</v>
      </c>
      <c r="C1734" s="179">
        <v>5</v>
      </c>
      <c r="D1734" s="39" t="str">
        <f t="shared" si="334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337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338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336"/>
        <v>1.13</v>
      </c>
      <c r="Z1734" s="18">
        <f t="shared" si="335"/>
        <v>850000</v>
      </c>
      <c r="AA1734" s="13">
        <v>1.2</v>
      </c>
      <c r="AB1734" s="21">
        <f t="shared" si="333"/>
        <v>902654.8672566372</v>
      </c>
      <c r="AC1734" s="185">
        <f t="shared" si="339"/>
        <v>115449.55752212391</v>
      </c>
      <c r="AD1734" s="141">
        <v>0.12790000000000001</v>
      </c>
      <c r="AE1734" s="186">
        <f t="shared" si="340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341"/>
        <v>47458373.78761062</v>
      </c>
      <c r="AJ1734" s="19">
        <f t="shared" si="342"/>
        <v>7436880.1411522133</v>
      </c>
      <c r="AK1734" s="20">
        <f t="shared" si="343"/>
        <v>0.15670322321692509</v>
      </c>
      <c r="AL1734" s="17"/>
      <c r="AM1734" s="17"/>
      <c r="AN1734" s="17"/>
      <c r="AO1734" s="17"/>
      <c r="AP1734" s="28" t="str">
        <f t="shared" si="344"/>
        <v>20218</v>
      </c>
      <c r="AQ1734" s="28" t="str">
        <f t="shared" si="345"/>
        <v>20218RMB</v>
      </c>
    </row>
    <row r="1735" spans="1:43" s="12" customFormat="1">
      <c r="A1735" s="13" t="s">
        <v>40</v>
      </c>
      <c r="B1735" s="179">
        <v>2021</v>
      </c>
      <c r="C1735" s="179">
        <v>5</v>
      </c>
      <c r="D1735" s="39" t="str">
        <f t="shared" si="334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337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338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336"/>
        <v>1.13</v>
      </c>
      <c r="Z1735" s="18">
        <f t="shared" si="335"/>
        <v>850000</v>
      </c>
      <c r="AA1735" s="13">
        <v>1.2</v>
      </c>
      <c r="AB1735" s="21">
        <f t="shared" si="333"/>
        <v>902654.8672566372</v>
      </c>
      <c r="AC1735" s="185">
        <f t="shared" si="339"/>
        <v>115449.55752212391</v>
      </c>
      <c r="AD1735" s="141">
        <v>0.12790000000000001</v>
      </c>
      <c r="AE1735" s="186">
        <f t="shared" si="340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341"/>
        <v>47458373.78761062</v>
      </c>
      <c r="AJ1735" s="19">
        <f t="shared" si="342"/>
        <v>7436880.1411522133</v>
      </c>
      <c r="AK1735" s="20">
        <f t="shared" si="343"/>
        <v>0.15670322321692509</v>
      </c>
      <c r="AL1735" s="17"/>
      <c r="AM1735" s="17"/>
      <c r="AN1735" s="17"/>
      <c r="AO1735" s="17"/>
      <c r="AP1735" s="28" t="str">
        <f t="shared" si="344"/>
        <v>20218</v>
      </c>
      <c r="AQ1735" s="28" t="str">
        <f t="shared" si="345"/>
        <v>20218RMB</v>
      </c>
    </row>
    <row r="1736" spans="1:43" s="12" customFormat="1">
      <c r="A1736" s="13" t="s">
        <v>40</v>
      </c>
      <c r="B1736" s="179">
        <v>2021</v>
      </c>
      <c r="C1736" s="179">
        <v>5</v>
      </c>
      <c r="D1736" s="39" t="str">
        <f t="shared" si="334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337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338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336"/>
        <v>1.13</v>
      </c>
      <c r="Z1736" s="18">
        <f t="shared" si="335"/>
        <v>600000</v>
      </c>
      <c r="AA1736" s="13">
        <v>1.2</v>
      </c>
      <c r="AB1736" s="21">
        <f t="shared" si="333"/>
        <v>637168.14159292041</v>
      </c>
      <c r="AC1736" s="185">
        <f t="shared" si="339"/>
        <v>81493.805309734526</v>
      </c>
      <c r="AD1736" s="141">
        <v>0.12790000000000001</v>
      </c>
      <c r="AE1736" s="186">
        <f t="shared" si="340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341"/>
        <v>47458373.78761062</v>
      </c>
      <c r="AJ1736" s="19">
        <f t="shared" si="342"/>
        <v>7436880.1411522133</v>
      </c>
      <c r="AK1736" s="20">
        <f t="shared" si="343"/>
        <v>0.15670322321692509</v>
      </c>
      <c r="AL1736" s="17"/>
      <c r="AM1736" s="17"/>
      <c r="AN1736" s="17"/>
      <c r="AO1736" s="17"/>
      <c r="AP1736" s="28" t="str">
        <f t="shared" si="344"/>
        <v>20218</v>
      </c>
      <c r="AQ1736" s="28" t="str">
        <f t="shared" si="345"/>
        <v>20218RMB</v>
      </c>
    </row>
    <row r="1737" spans="1:43" s="12" customFormat="1">
      <c r="A1737" s="13" t="s">
        <v>40</v>
      </c>
      <c r="B1737" s="179">
        <v>2021</v>
      </c>
      <c r="C1737" s="179">
        <v>6</v>
      </c>
      <c r="D1737" s="39" t="str">
        <f t="shared" si="334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337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338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336"/>
        <v>1.13</v>
      </c>
      <c r="Z1737" s="18">
        <f t="shared" si="335"/>
        <v>1244000</v>
      </c>
      <c r="AA1737" s="13">
        <v>1.2</v>
      </c>
      <c r="AB1737" s="21">
        <f t="shared" si="333"/>
        <v>1321061.9469026551</v>
      </c>
      <c r="AC1737" s="185">
        <f t="shared" si="339"/>
        <v>264476.60176991153</v>
      </c>
      <c r="AD1737" s="141">
        <v>0.20019999999999999</v>
      </c>
      <c r="AE1737" s="186">
        <f t="shared" si="340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341"/>
        <v>47458373.78761062</v>
      </c>
      <c r="AJ1737" s="19">
        <f t="shared" si="342"/>
        <v>7436880.1411522133</v>
      </c>
      <c r="AK1737" s="20">
        <f t="shared" si="343"/>
        <v>0.15670322321692509</v>
      </c>
      <c r="AL1737" s="17"/>
      <c r="AM1737" s="17"/>
      <c r="AN1737" s="17"/>
      <c r="AO1737" s="17"/>
      <c r="AP1737" s="28" t="str">
        <f t="shared" si="344"/>
        <v>20218</v>
      </c>
      <c r="AQ1737" s="28" t="str">
        <f t="shared" si="345"/>
        <v>20218RMB</v>
      </c>
    </row>
    <row r="1738" spans="1:43" s="12" customFormat="1">
      <c r="A1738" s="13" t="s">
        <v>40</v>
      </c>
      <c r="B1738" s="179">
        <v>2021</v>
      </c>
      <c r="C1738" s="179">
        <v>6</v>
      </c>
      <c r="D1738" s="39" t="str">
        <f t="shared" si="334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337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338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336"/>
        <v>1.13</v>
      </c>
      <c r="Z1738" s="18">
        <f t="shared" si="335"/>
        <v>1244000</v>
      </c>
      <c r="AA1738" s="13">
        <v>1.2</v>
      </c>
      <c r="AB1738" s="21">
        <f t="shared" ref="AB1738:AB1801" si="346">IF(AND(R1738&lt;&gt;"C66",R1738&lt;&gt;""),Z1738/Y1738*AA1738,"")</f>
        <v>1321061.9469026551</v>
      </c>
      <c r="AC1738" s="185">
        <f t="shared" si="339"/>
        <v>264476.60176991153</v>
      </c>
      <c r="AD1738" s="141">
        <v>0.20019999999999999</v>
      </c>
      <c r="AE1738" s="186">
        <f t="shared" si="340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341"/>
        <v>47458373.78761062</v>
      </c>
      <c r="AJ1738" s="19">
        <f t="shared" si="342"/>
        <v>7436880.1411522133</v>
      </c>
      <c r="AK1738" s="20">
        <f t="shared" si="343"/>
        <v>0.15670322321692509</v>
      </c>
      <c r="AL1738" s="17"/>
      <c r="AM1738" s="17"/>
      <c r="AN1738" s="17"/>
      <c r="AO1738" s="17"/>
      <c r="AP1738" s="28" t="str">
        <f t="shared" si="344"/>
        <v>20218</v>
      </c>
      <c r="AQ1738" s="28" t="str">
        <f t="shared" si="345"/>
        <v>20218RMB</v>
      </c>
    </row>
    <row r="1739" spans="1:43" s="12" customFormat="1">
      <c r="A1739" s="13" t="s">
        <v>40</v>
      </c>
      <c r="B1739" s="179">
        <v>2021</v>
      </c>
      <c r="C1739" s="179">
        <v>6</v>
      </c>
      <c r="D1739" s="39" t="str">
        <f t="shared" si="334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337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338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336"/>
        <v>1.13</v>
      </c>
      <c r="Z1739" s="18">
        <f t="shared" si="335"/>
        <v>1244000</v>
      </c>
      <c r="AA1739" s="13">
        <v>1.2</v>
      </c>
      <c r="AB1739" s="21">
        <f t="shared" si="346"/>
        <v>1321061.9469026551</v>
      </c>
      <c r="AC1739" s="185">
        <f t="shared" si="339"/>
        <v>264476.60176991153</v>
      </c>
      <c r="AD1739" s="141">
        <v>0.20019999999999999</v>
      </c>
      <c r="AE1739" s="186">
        <f t="shared" si="340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341"/>
        <v>47458373.78761062</v>
      </c>
      <c r="AJ1739" s="19">
        <f t="shared" si="342"/>
        <v>7436880.1411522133</v>
      </c>
      <c r="AK1739" s="20">
        <f t="shared" si="343"/>
        <v>0.15670322321692509</v>
      </c>
      <c r="AL1739" s="17"/>
      <c r="AM1739" s="17"/>
      <c r="AN1739" s="17"/>
      <c r="AO1739" s="17"/>
      <c r="AP1739" s="28" t="str">
        <f t="shared" si="344"/>
        <v>20218</v>
      </c>
      <c r="AQ1739" s="28" t="str">
        <f t="shared" si="345"/>
        <v>20218RMB</v>
      </c>
    </row>
    <row r="1740" spans="1:43" s="12" customFormat="1" ht="26.4">
      <c r="A1740" s="13" t="s">
        <v>40</v>
      </c>
      <c r="B1740" s="179">
        <v>2021</v>
      </c>
      <c r="C1740" s="179">
        <v>8</v>
      </c>
      <c r="D1740" s="39" t="str">
        <f t="shared" si="334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337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338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336"/>
        <v>1.13</v>
      </c>
      <c r="Z1740" s="18">
        <f t="shared" si="335"/>
        <v>10200</v>
      </c>
      <c r="AA1740" s="13">
        <v>1.2</v>
      </c>
      <c r="AB1740" s="21">
        <f t="shared" si="346"/>
        <v>10831.858407079646</v>
      </c>
      <c r="AC1740" s="185">
        <f t="shared" si="339"/>
        <v>2941.9327433628318</v>
      </c>
      <c r="AD1740" s="141">
        <v>0.27160000000000001</v>
      </c>
      <c r="AE1740" s="186">
        <f t="shared" si="340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341"/>
        <v>47458373.78761062</v>
      </c>
      <c r="AJ1740" s="19">
        <f t="shared" si="342"/>
        <v>7436880.1411522133</v>
      </c>
      <c r="AK1740" s="20">
        <f t="shared" si="343"/>
        <v>0.15670322321692509</v>
      </c>
      <c r="AL1740" s="17"/>
      <c r="AM1740" s="17"/>
      <c r="AN1740" s="17"/>
      <c r="AO1740" s="17"/>
      <c r="AP1740" s="28" t="str">
        <f t="shared" si="344"/>
        <v>20218</v>
      </c>
      <c r="AQ1740" s="28" t="str">
        <f t="shared" si="345"/>
        <v>20218RMB</v>
      </c>
    </row>
    <row r="1741" spans="1:43" s="12" customFormat="1">
      <c r="A1741" s="13" t="s">
        <v>35</v>
      </c>
      <c r="B1741" s="179">
        <v>2021</v>
      </c>
      <c r="C1741" s="179">
        <v>2</v>
      </c>
      <c r="D1741" s="39" t="str">
        <f t="shared" si="334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337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338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336"/>
        <v>1.13</v>
      </c>
      <c r="Z1741" s="18">
        <f t="shared" si="335"/>
        <v>1000000</v>
      </c>
      <c r="AA1741" s="13">
        <v>1.2</v>
      </c>
      <c r="AB1741" s="21">
        <f t="shared" si="346"/>
        <v>1061946.9026548674</v>
      </c>
      <c r="AC1741" s="185">
        <f t="shared" si="339"/>
        <v>151539.82300884958</v>
      </c>
      <c r="AD1741" s="141">
        <v>0.14269999999999999</v>
      </c>
      <c r="AE1741" s="186">
        <f t="shared" si="340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341"/>
        <v>10844605.840707963</v>
      </c>
      <c r="AJ1741" s="19">
        <f t="shared" si="342"/>
        <v>1523130.9860707966</v>
      </c>
      <c r="AK1741" s="20">
        <f t="shared" si="343"/>
        <v>0.14045056209911663</v>
      </c>
      <c r="AL1741" s="17"/>
      <c r="AM1741" s="17"/>
      <c r="AN1741" s="17"/>
      <c r="AO1741" s="17"/>
      <c r="AP1741" s="28" t="str">
        <f t="shared" si="344"/>
        <v>20219</v>
      </c>
      <c r="AQ1741" s="28" t="str">
        <f t="shared" si="345"/>
        <v>20219RMB</v>
      </c>
    </row>
    <row r="1742" spans="1:43" s="12" customFormat="1">
      <c r="A1742" s="13" t="s">
        <v>35</v>
      </c>
      <c r="B1742" s="179">
        <v>2021</v>
      </c>
      <c r="C1742" s="179">
        <v>2</v>
      </c>
      <c r="D1742" s="39" t="str">
        <f t="shared" si="334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337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338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336"/>
        <v>1.13</v>
      </c>
      <c r="Z1742" s="18">
        <f t="shared" si="335"/>
        <v>1000000</v>
      </c>
      <c r="AA1742" s="13">
        <v>1.2</v>
      </c>
      <c r="AB1742" s="21">
        <f t="shared" si="346"/>
        <v>1061946.9026548674</v>
      </c>
      <c r="AC1742" s="185">
        <f t="shared" si="339"/>
        <v>151539.82300884958</v>
      </c>
      <c r="AD1742" s="141">
        <v>0.14269999999999999</v>
      </c>
      <c r="AE1742" s="186">
        <f t="shared" si="340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341"/>
        <v>10844605.840707963</v>
      </c>
      <c r="AJ1742" s="19">
        <f t="shared" si="342"/>
        <v>1523130.9860707966</v>
      </c>
      <c r="AK1742" s="20">
        <f t="shared" si="343"/>
        <v>0.14045056209911663</v>
      </c>
      <c r="AL1742" s="17"/>
      <c r="AM1742" s="17"/>
      <c r="AN1742" s="17"/>
      <c r="AO1742" s="17"/>
      <c r="AP1742" s="28" t="str">
        <f t="shared" si="344"/>
        <v>20219</v>
      </c>
      <c r="AQ1742" s="28" t="str">
        <f t="shared" si="345"/>
        <v>20219RMB</v>
      </c>
    </row>
    <row r="1743" spans="1:43" s="12" customFormat="1">
      <c r="A1743" s="13" t="s">
        <v>35</v>
      </c>
      <c r="B1743" s="179">
        <v>2021</v>
      </c>
      <c r="C1743" s="179">
        <v>2</v>
      </c>
      <c r="D1743" s="39" t="str">
        <f t="shared" si="334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337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338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336"/>
        <v>1.13</v>
      </c>
      <c r="Z1743" s="18">
        <f t="shared" si="335"/>
        <v>832700</v>
      </c>
      <c r="AA1743" s="13">
        <v>1.2</v>
      </c>
      <c r="AB1743" s="21">
        <f t="shared" si="346"/>
        <v>884283.18584070809</v>
      </c>
      <c r="AC1743" s="185">
        <f t="shared" si="339"/>
        <v>126187.21061946904</v>
      </c>
      <c r="AD1743" s="141">
        <v>0.14269999999999999</v>
      </c>
      <c r="AE1743" s="186">
        <f t="shared" si="340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341"/>
        <v>10844605.840707963</v>
      </c>
      <c r="AJ1743" s="19">
        <f t="shared" si="342"/>
        <v>1523130.9860707966</v>
      </c>
      <c r="AK1743" s="20">
        <f t="shared" si="343"/>
        <v>0.14045056209911663</v>
      </c>
      <c r="AL1743" s="17"/>
      <c r="AM1743" s="17"/>
      <c r="AN1743" s="17"/>
      <c r="AO1743" s="17"/>
      <c r="AP1743" s="28" t="str">
        <f t="shared" si="344"/>
        <v>20219</v>
      </c>
      <c r="AQ1743" s="28" t="str">
        <f t="shared" si="345"/>
        <v>20219RMB</v>
      </c>
    </row>
    <row r="1744" spans="1:43" s="12" customFormat="1">
      <c r="A1744" s="13" t="s">
        <v>35</v>
      </c>
      <c r="B1744" s="179">
        <v>2021</v>
      </c>
      <c r="C1744" s="179">
        <v>2</v>
      </c>
      <c r="D1744" s="39" t="str">
        <f t="shared" si="334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337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338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336"/>
        <v>1.13</v>
      </c>
      <c r="Z1744" s="18">
        <f t="shared" si="335"/>
        <v>832700</v>
      </c>
      <c r="AA1744" s="13">
        <v>1.2</v>
      </c>
      <c r="AB1744" s="21">
        <f t="shared" si="346"/>
        <v>884283.18584070809</v>
      </c>
      <c r="AC1744" s="185">
        <f t="shared" si="339"/>
        <v>126187.21061946904</v>
      </c>
      <c r="AD1744" s="141">
        <v>0.14269999999999999</v>
      </c>
      <c r="AE1744" s="186">
        <f t="shared" si="340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341"/>
        <v>10844605.840707963</v>
      </c>
      <c r="AJ1744" s="19">
        <f t="shared" si="342"/>
        <v>1523130.9860707966</v>
      </c>
      <c r="AK1744" s="20">
        <f t="shared" si="343"/>
        <v>0.14045056209911663</v>
      </c>
      <c r="AL1744" s="17"/>
      <c r="AM1744" s="17"/>
      <c r="AN1744" s="17"/>
      <c r="AO1744" s="17"/>
      <c r="AP1744" s="28" t="str">
        <f t="shared" si="344"/>
        <v>20219</v>
      </c>
      <c r="AQ1744" s="28" t="str">
        <f t="shared" si="345"/>
        <v>20219RMB</v>
      </c>
    </row>
    <row r="1745" spans="1:43" s="12" customFormat="1">
      <c r="A1745" s="13" t="s">
        <v>35</v>
      </c>
      <c r="B1745" s="179">
        <v>2021</v>
      </c>
      <c r="C1745" s="179">
        <v>3</v>
      </c>
      <c r="D1745" s="39" t="str">
        <f t="shared" si="334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337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338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336"/>
        <v>1</v>
      </c>
      <c r="Z1745" s="18">
        <f t="shared" si="335"/>
        <v>14400000</v>
      </c>
      <c r="AA1745" s="13">
        <v>7.2300000000000003E-2</v>
      </c>
      <c r="AB1745" s="21">
        <f t="shared" si="346"/>
        <v>1041120</v>
      </c>
      <c r="AC1745" s="185">
        <f t="shared" si="339"/>
        <v>109421.712</v>
      </c>
      <c r="AD1745" s="141">
        <v>0.1051</v>
      </c>
      <c r="AE1745" s="186">
        <f t="shared" si="340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341"/>
        <v>10844605.840707963</v>
      </c>
      <c r="AJ1745" s="19">
        <f t="shared" si="342"/>
        <v>1523130.9860707966</v>
      </c>
      <c r="AK1745" s="20">
        <f t="shared" si="343"/>
        <v>0.14045056209911663</v>
      </c>
      <c r="AL1745" s="17"/>
      <c r="AM1745" s="17"/>
      <c r="AN1745" s="17"/>
      <c r="AO1745" s="17"/>
      <c r="AP1745" s="28" t="str">
        <f t="shared" si="344"/>
        <v>20219</v>
      </c>
      <c r="AQ1745" s="28" t="str">
        <f t="shared" si="345"/>
        <v>20219JPY</v>
      </c>
    </row>
    <row r="1746" spans="1:43" s="12" customFormat="1">
      <c r="A1746" s="13" t="s">
        <v>40</v>
      </c>
      <c r="B1746" s="179">
        <v>2021</v>
      </c>
      <c r="C1746" s="179">
        <v>4</v>
      </c>
      <c r="D1746" s="39" t="str">
        <f t="shared" si="334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337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338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336"/>
        <v>1</v>
      </c>
      <c r="Z1746" s="18">
        <f t="shared" si="335"/>
        <v>11000000</v>
      </c>
      <c r="AA1746" s="13">
        <v>7.2300000000000003E-2</v>
      </c>
      <c r="AB1746" s="21">
        <f t="shared" si="346"/>
        <v>795300</v>
      </c>
      <c r="AC1746" s="185">
        <f t="shared" si="339"/>
        <v>83745.09</v>
      </c>
      <c r="AD1746" s="141">
        <v>0.1053</v>
      </c>
      <c r="AE1746" s="186">
        <f t="shared" si="340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341"/>
        <v>10844605.840707963</v>
      </c>
      <c r="AJ1746" s="19">
        <f t="shared" si="342"/>
        <v>1523130.9860707966</v>
      </c>
      <c r="AK1746" s="20">
        <f t="shared" si="343"/>
        <v>0.14045056209911663</v>
      </c>
      <c r="AL1746" s="17"/>
      <c r="AM1746" s="17"/>
      <c r="AN1746" s="17"/>
      <c r="AO1746" s="17"/>
      <c r="AP1746" s="28" t="str">
        <f t="shared" si="344"/>
        <v>20219</v>
      </c>
      <c r="AQ1746" s="28" t="str">
        <f t="shared" si="345"/>
        <v>20219JPY</v>
      </c>
    </row>
    <row r="1747" spans="1:43" s="12" customFormat="1">
      <c r="A1747" s="13" t="s">
        <v>40</v>
      </c>
      <c r="B1747" s="179">
        <v>2021</v>
      </c>
      <c r="C1747" s="179">
        <v>5</v>
      </c>
      <c r="D1747" s="39" t="str">
        <f t="shared" si="334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337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338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336"/>
        <v>1.13</v>
      </c>
      <c r="Z1747" s="18">
        <f t="shared" si="335"/>
        <v>555000</v>
      </c>
      <c r="AA1747" s="13">
        <v>1.2</v>
      </c>
      <c r="AB1747" s="21">
        <f t="shared" si="346"/>
        <v>589380.53097345133</v>
      </c>
      <c r="AC1747" s="185">
        <f t="shared" si="339"/>
        <v>50392.035398230095</v>
      </c>
      <c r="AD1747" s="141">
        <v>8.5500000000000007E-2</v>
      </c>
      <c r="AE1747" s="186">
        <f t="shared" si="340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341"/>
        <v>10844605.840707963</v>
      </c>
      <c r="AJ1747" s="19">
        <f t="shared" si="342"/>
        <v>1523130.9860707966</v>
      </c>
      <c r="AK1747" s="20">
        <f t="shared" si="343"/>
        <v>0.14045056209911663</v>
      </c>
      <c r="AL1747" s="17"/>
      <c r="AM1747" s="17"/>
      <c r="AN1747" s="17"/>
      <c r="AO1747" s="17"/>
      <c r="AP1747" s="28" t="str">
        <f t="shared" si="344"/>
        <v>20219</v>
      </c>
      <c r="AQ1747" s="28" t="str">
        <f t="shared" si="345"/>
        <v>20219RMB</v>
      </c>
    </row>
    <row r="1748" spans="1:43" s="12" customFormat="1">
      <c r="A1748" s="13" t="s">
        <v>40</v>
      </c>
      <c r="B1748" s="179">
        <v>2021</v>
      </c>
      <c r="C1748" s="179">
        <v>7</v>
      </c>
      <c r="D1748" s="39" t="str">
        <f t="shared" si="334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337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338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336"/>
        <v>1.13</v>
      </c>
      <c r="Z1748" s="18">
        <f t="shared" si="335"/>
        <v>544000</v>
      </c>
      <c r="AA1748" s="13">
        <v>1.2</v>
      </c>
      <c r="AB1748" s="21">
        <f t="shared" si="346"/>
        <v>577699.11504424782</v>
      </c>
      <c r="AC1748" s="185">
        <f t="shared" si="339"/>
        <v>84748.460176991153</v>
      </c>
      <c r="AD1748" s="141">
        <v>0.1467</v>
      </c>
      <c r="AE1748" s="186">
        <f t="shared" si="340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341"/>
        <v>10844605.840707963</v>
      </c>
      <c r="AJ1748" s="19">
        <f t="shared" si="342"/>
        <v>1523130.9860707966</v>
      </c>
      <c r="AK1748" s="20">
        <f t="shared" si="343"/>
        <v>0.14045056209911663</v>
      </c>
      <c r="AL1748" s="17"/>
      <c r="AM1748" s="17"/>
      <c r="AN1748" s="17"/>
      <c r="AO1748" s="17"/>
      <c r="AP1748" s="28" t="str">
        <f t="shared" si="344"/>
        <v>20219</v>
      </c>
      <c r="AQ1748" s="28" t="str">
        <f t="shared" si="345"/>
        <v>20219RMB</v>
      </c>
    </row>
    <row r="1749" spans="1:43" s="12" customFormat="1">
      <c r="A1749" s="13" t="s">
        <v>40</v>
      </c>
      <c r="B1749" s="179">
        <v>2021</v>
      </c>
      <c r="C1749" s="179">
        <v>7</v>
      </c>
      <c r="D1749" s="39" t="str">
        <f t="shared" si="334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337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338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336"/>
        <v>1.13</v>
      </c>
      <c r="Z1749" s="18">
        <f t="shared" si="335"/>
        <v>544000</v>
      </c>
      <c r="AA1749" s="13">
        <v>1.2</v>
      </c>
      <c r="AB1749" s="21">
        <f t="shared" si="346"/>
        <v>577699.11504424782</v>
      </c>
      <c r="AC1749" s="185">
        <f t="shared" si="339"/>
        <v>84748.460176991153</v>
      </c>
      <c r="AD1749" s="141">
        <v>0.1467</v>
      </c>
      <c r="AE1749" s="186">
        <f t="shared" si="340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341"/>
        <v>10844605.840707963</v>
      </c>
      <c r="AJ1749" s="19">
        <f t="shared" si="342"/>
        <v>1523130.9860707966</v>
      </c>
      <c r="AK1749" s="20">
        <f t="shared" si="343"/>
        <v>0.14045056209911663</v>
      </c>
      <c r="AL1749" s="17"/>
      <c r="AM1749" s="17"/>
      <c r="AN1749" s="17"/>
      <c r="AO1749" s="17"/>
      <c r="AP1749" s="28" t="str">
        <f t="shared" si="344"/>
        <v>20219</v>
      </c>
      <c r="AQ1749" s="28" t="str">
        <f t="shared" si="345"/>
        <v>20219RMB</v>
      </c>
    </row>
    <row r="1750" spans="1:43" s="12" customFormat="1">
      <c r="A1750" s="13" t="s">
        <v>40</v>
      </c>
      <c r="B1750" s="179">
        <v>2021</v>
      </c>
      <c r="C1750" s="179">
        <v>7</v>
      </c>
      <c r="D1750" s="39" t="str">
        <f t="shared" si="334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337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338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336"/>
        <v>1.13</v>
      </c>
      <c r="Z1750" s="18">
        <f t="shared" si="335"/>
        <v>544000</v>
      </c>
      <c r="AA1750" s="13">
        <v>1.2</v>
      </c>
      <c r="AB1750" s="21">
        <f t="shared" si="346"/>
        <v>577699.11504424782</v>
      </c>
      <c r="AC1750" s="185">
        <f t="shared" si="339"/>
        <v>84748.460176991153</v>
      </c>
      <c r="AD1750" s="141">
        <v>0.1467</v>
      </c>
      <c r="AE1750" s="186">
        <f t="shared" si="340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341"/>
        <v>10844605.840707963</v>
      </c>
      <c r="AJ1750" s="19">
        <f t="shared" si="342"/>
        <v>1523130.9860707966</v>
      </c>
      <c r="AK1750" s="20">
        <f t="shared" si="343"/>
        <v>0.14045056209911663</v>
      </c>
      <c r="AL1750" s="17"/>
      <c r="AM1750" s="17"/>
      <c r="AN1750" s="17"/>
      <c r="AO1750" s="17"/>
      <c r="AP1750" s="28" t="str">
        <f t="shared" si="344"/>
        <v>20219</v>
      </c>
      <c r="AQ1750" s="28" t="str">
        <f t="shared" si="345"/>
        <v>20219RMB</v>
      </c>
    </row>
    <row r="1751" spans="1:43" s="12" customFormat="1">
      <c r="A1751" s="13" t="s">
        <v>40</v>
      </c>
      <c r="B1751" s="179">
        <v>2021</v>
      </c>
      <c r="C1751" s="179">
        <v>7</v>
      </c>
      <c r="D1751" s="39" t="str">
        <f t="shared" si="334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337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338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336"/>
        <v>1.13</v>
      </c>
      <c r="Z1751" s="18">
        <f t="shared" si="335"/>
        <v>544000</v>
      </c>
      <c r="AA1751" s="13">
        <v>1.2</v>
      </c>
      <c r="AB1751" s="21">
        <f t="shared" si="346"/>
        <v>577699.11504424782</v>
      </c>
      <c r="AC1751" s="185">
        <f t="shared" si="339"/>
        <v>84748.460176991153</v>
      </c>
      <c r="AD1751" s="141">
        <v>0.1467</v>
      </c>
      <c r="AE1751" s="186">
        <f t="shared" si="340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341"/>
        <v>10844605.840707963</v>
      </c>
      <c r="AJ1751" s="19">
        <f t="shared" si="342"/>
        <v>1523130.9860707966</v>
      </c>
      <c r="AK1751" s="20">
        <f t="shared" si="343"/>
        <v>0.14045056209911663</v>
      </c>
      <c r="AL1751" s="17"/>
      <c r="AM1751" s="17"/>
      <c r="AN1751" s="17"/>
      <c r="AO1751" s="17"/>
      <c r="AP1751" s="28" t="str">
        <f t="shared" si="344"/>
        <v>20219</v>
      </c>
      <c r="AQ1751" s="28" t="str">
        <f t="shared" si="345"/>
        <v>20219RMB</v>
      </c>
    </row>
    <row r="1752" spans="1:43" s="12" customFormat="1">
      <c r="A1752" s="13" t="s">
        <v>35</v>
      </c>
      <c r="B1752" s="179">
        <v>2021</v>
      </c>
      <c r="C1752" s="179">
        <v>3</v>
      </c>
      <c r="D1752" s="39" t="str">
        <f t="shared" si="334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337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338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336"/>
        <v>1</v>
      </c>
      <c r="Z1752" s="18">
        <f t="shared" si="335"/>
        <v>15000000</v>
      </c>
      <c r="AA1752" s="13">
        <v>7.0999999999999994E-2</v>
      </c>
      <c r="AB1752" s="21">
        <f t="shared" si="346"/>
        <v>1065000</v>
      </c>
      <c r="AC1752" s="185">
        <f t="shared" si="339"/>
        <v>90099</v>
      </c>
      <c r="AD1752" s="141">
        <v>8.4599999999999995E-2</v>
      </c>
      <c r="AE1752" s="186">
        <f t="shared" si="340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341"/>
        <v>15533177.71460177</v>
      </c>
      <c r="AJ1752" s="19">
        <f t="shared" si="342"/>
        <v>1819298.5437526549</v>
      </c>
      <c r="AK1752" s="20">
        <f t="shared" si="343"/>
        <v>0.11712339723265035</v>
      </c>
      <c r="AL1752" s="17"/>
      <c r="AM1752" s="17"/>
      <c r="AN1752" s="17"/>
      <c r="AO1752" s="17"/>
      <c r="AP1752" s="28" t="str">
        <f t="shared" si="344"/>
        <v>202110</v>
      </c>
      <c r="AQ1752" s="28" t="str">
        <f t="shared" si="345"/>
        <v>202110JPY</v>
      </c>
    </row>
    <row r="1753" spans="1:43" s="12" customFormat="1">
      <c r="A1753" s="13" t="s">
        <v>35</v>
      </c>
      <c r="B1753" s="179">
        <v>2021</v>
      </c>
      <c r="C1753" s="179">
        <v>3</v>
      </c>
      <c r="D1753" s="39" t="str">
        <f t="shared" si="334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337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338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336"/>
        <v>1</v>
      </c>
      <c r="Z1753" s="18">
        <f t="shared" si="335"/>
        <v>15000000</v>
      </c>
      <c r="AA1753" s="13">
        <v>7.0999999999999994E-2</v>
      </c>
      <c r="AB1753" s="21">
        <f t="shared" si="346"/>
        <v>1065000</v>
      </c>
      <c r="AC1753" s="185">
        <f t="shared" si="339"/>
        <v>90099</v>
      </c>
      <c r="AD1753" s="141">
        <v>8.4599999999999995E-2</v>
      </c>
      <c r="AE1753" s="186">
        <f t="shared" si="340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341"/>
        <v>15533177.71460177</v>
      </c>
      <c r="AJ1753" s="19">
        <f t="shared" si="342"/>
        <v>1819298.5437526549</v>
      </c>
      <c r="AK1753" s="20">
        <f t="shared" si="343"/>
        <v>0.11712339723265035</v>
      </c>
      <c r="AL1753" s="17"/>
      <c r="AM1753" s="17"/>
      <c r="AN1753" s="17"/>
      <c r="AO1753" s="17"/>
      <c r="AP1753" s="28" t="str">
        <f t="shared" si="344"/>
        <v>202110</v>
      </c>
      <c r="AQ1753" s="28" t="str">
        <f t="shared" si="345"/>
        <v>202110JPY</v>
      </c>
    </row>
    <row r="1754" spans="1:43" s="12" customFormat="1">
      <c r="A1754" s="13" t="s">
        <v>35</v>
      </c>
      <c r="B1754" s="179">
        <v>2021</v>
      </c>
      <c r="C1754" s="179">
        <v>3</v>
      </c>
      <c r="D1754" s="39" t="str">
        <f t="shared" si="334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337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338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336"/>
        <v>1</v>
      </c>
      <c r="Z1754" s="18">
        <f t="shared" si="335"/>
        <v>8860125</v>
      </c>
      <c r="AA1754" s="13">
        <v>7.0999999999999994E-2</v>
      </c>
      <c r="AB1754" s="21">
        <f t="shared" si="346"/>
        <v>629068.875</v>
      </c>
      <c r="AC1754" s="185">
        <f t="shared" si="339"/>
        <v>53219.226824999998</v>
      </c>
      <c r="AD1754" s="141">
        <v>8.4599999999999995E-2</v>
      </c>
      <c r="AE1754" s="186">
        <f t="shared" si="340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341"/>
        <v>15533177.71460177</v>
      </c>
      <c r="AJ1754" s="19">
        <f t="shared" si="342"/>
        <v>1819298.5437526549</v>
      </c>
      <c r="AK1754" s="20">
        <f t="shared" si="343"/>
        <v>0.11712339723265035</v>
      </c>
      <c r="AL1754" s="17"/>
      <c r="AM1754" s="17"/>
      <c r="AN1754" s="17"/>
      <c r="AO1754" s="17"/>
      <c r="AP1754" s="28" t="str">
        <f t="shared" si="344"/>
        <v>202110</v>
      </c>
      <c r="AQ1754" s="28" t="str">
        <f t="shared" si="345"/>
        <v>202110JPY</v>
      </c>
    </row>
    <row r="1755" spans="1:43" s="12" customFormat="1">
      <c r="A1755" s="13" t="s">
        <v>35</v>
      </c>
      <c r="B1755" s="179">
        <v>2021</v>
      </c>
      <c r="C1755" s="179">
        <v>3</v>
      </c>
      <c r="D1755" s="39" t="str">
        <f t="shared" si="334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337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338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336"/>
        <v>1</v>
      </c>
      <c r="Z1755" s="18">
        <f t="shared" si="335"/>
        <v>8860125</v>
      </c>
      <c r="AA1755" s="13">
        <v>7.0999999999999994E-2</v>
      </c>
      <c r="AB1755" s="21">
        <f t="shared" si="346"/>
        <v>629068.875</v>
      </c>
      <c r="AC1755" s="185">
        <f t="shared" si="339"/>
        <v>53219.226824999998</v>
      </c>
      <c r="AD1755" s="141">
        <v>8.4599999999999995E-2</v>
      </c>
      <c r="AE1755" s="186">
        <f t="shared" si="340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341"/>
        <v>15533177.71460177</v>
      </c>
      <c r="AJ1755" s="19">
        <f t="shared" si="342"/>
        <v>1819298.5437526549</v>
      </c>
      <c r="AK1755" s="20">
        <f t="shared" si="343"/>
        <v>0.11712339723265035</v>
      </c>
      <c r="AL1755" s="17"/>
      <c r="AM1755" s="17"/>
      <c r="AN1755" s="17"/>
      <c r="AO1755" s="17"/>
      <c r="AP1755" s="28" t="str">
        <f t="shared" si="344"/>
        <v>202110</v>
      </c>
      <c r="AQ1755" s="28" t="str">
        <f t="shared" si="345"/>
        <v>202110JPY</v>
      </c>
    </row>
    <row r="1756" spans="1:43" s="12" customFormat="1">
      <c r="A1756" s="13" t="s">
        <v>35</v>
      </c>
      <c r="B1756" s="179">
        <v>2021</v>
      </c>
      <c r="C1756" s="179">
        <v>3</v>
      </c>
      <c r="D1756" s="39" t="str">
        <f t="shared" si="334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337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338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336"/>
        <v>1</v>
      </c>
      <c r="Z1756" s="18">
        <f t="shared" si="335"/>
        <v>11800000</v>
      </c>
      <c r="AA1756" s="13">
        <v>7.0999999999999994E-2</v>
      </c>
      <c r="AB1756" s="21">
        <f t="shared" si="346"/>
        <v>837799.99999999988</v>
      </c>
      <c r="AC1756" s="185">
        <f t="shared" si="339"/>
        <v>99111.739999999991</v>
      </c>
      <c r="AD1756" s="141">
        <v>0.1183</v>
      </c>
      <c r="AE1756" s="186">
        <f t="shared" si="340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341"/>
        <v>15533177.71460177</v>
      </c>
      <c r="AJ1756" s="19">
        <f t="shared" si="342"/>
        <v>1819298.5437526549</v>
      </c>
      <c r="AK1756" s="20">
        <f t="shared" si="343"/>
        <v>0.11712339723265035</v>
      </c>
      <c r="AL1756" s="17"/>
      <c r="AM1756" s="17"/>
      <c r="AN1756" s="17"/>
      <c r="AO1756" s="17"/>
      <c r="AP1756" s="28" t="str">
        <f t="shared" si="344"/>
        <v>202110</v>
      </c>
      <c r="AQ1756" s="28" t="str">
        <f t="shared" si="345"/>
        <v>202110JPY</v>
      </c>
    </row>
    <row r="1757" spans="1:43" s="12" customFormat="1">
      <c r="A1757" s="13" t="s">
        <v>40</v>
      </c>
      <c r="B1757" s="179">
        <v>2021</v>
      </c>
      <c r="C1757" s="179">
        <v>4</v>
      </c>
      <c r="D1757" s="39" t="str">
        <f t="shared" si="334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337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338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336"/>
        <v>1</v>
      </c>
      <c r="Z1757" s="18">
        <f t="shared" si="335"/>
        <v>13500000</v>
      </c>
      <c r="AA1757" s="13">
        <v>7.0999999999999994E-2</v>
      </c>
      <c r="AB1757" s="21">
        <f t="shared" si="346"/>
        <v>958499.99999999988</v>
      </c>
      <c r="AC1757" s="185">
        <f t="shared" si="339"/>
        <v>130451.84999999998</v>
      </c>
      <c r="AD1757" s="141">
        <v>0.1361</v>
      </c>
      <c r="AE1757" s="186">
        <f t="shared" si="340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341"/>
        <v>15533177.71460177</v>
      </c>
      <c r="AJ1757" s="19">
        <f t="shared" si="342"/>
        <v>1819298.5437526549</v>
      </c>
      <c r="AK1757" s="20">
        <f t="shared" si="343"/>
        <v>0.11712339723265035</v>
      </c>
      <c r="AL1757" s="17"/>
      <c r="AM1757" s="17"/>
      <c r="AN1757" s="17"/>
      <c r="AO1757" s="17"/>
      <c r="AP1757" s="28" t="str">
        <f t="shared" si="344"/>
        <v>202110</v>
      </c>
      <c r="AQ1757" s="28" t="str">
        <f t="shared" si="345"/>
        <v>202110JPY</v>
      </c>
    </row>
    <row r="1758" spans="1:43" s="12" customFormat="1">
      <c r="A1758" s="13" t="s">
        <v>40</v>
      </c>
      <c r="B1758" s="179">
        <v>2021</v>
      </c>
      <c r="C1758" s="179">
        <v>4</v>
      </c>
      <c r="D1758" s="39" t="str">
        <f t="shared" si="334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337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338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336"/>
        <v>1</v>
      </c>
      <c r="Z1758" s="18">
        <f t="shared" si="335"/>
        <v>11100000</v>
      </c>
      <c r="AA1758" s="13">
        <v>7.0999999999999994E-2</v>
      </c>
      <c r="AB1758" s="21">
        <f t="shared" si="346"/>
        <v>788099.99999999988</v>
      </c>
      <c r="AC1758" s="185">
        <f t="shared" si="339"/>
        <v>63599.669999999984</v>
      </c>
      <c r="AD1758" s="141">
        <v>8.0699999999999994E-2</v>
      </c>
      <c r="AE1758" s="186">
        <f t="shared" si="340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341"/>
        <v>15533177.71460177</v>
      </c>
      <c r="AJ1758" s="19">
        <f t="shared" si="342"/>
        <v>1819298.5437526549</v>
      </c>
      <c r="AK1758" s="20">
        <f t="shared" si="343"/>
        <v>0.11712339723265035</v>
      </c>
      <c r="AL1758" s="17"/>
      <c r="AM1758" s="17"/>
      <c r="AN1758" s="17"/>
      <c r="AO1758" s="17"/>
      <c r="AP1758" s="28" t="str">
        <f t="shared" si="344"/>
        <v>202110</v>
      </c>
      <c r="AQ1758" s="28" t="str">
        <f t="shared" si="345"/>
        <v>202110JPY</v>
      </c>
    </row>
    <row r="1759" spans="1:43" s="12" customFormat="1">
      <c r="A1759" s="13" t="s">
        <v>40</v>
      </c>
      <c r="B1759" s="179">
        <v>2021</v>
      </c>
      <c r="C1759" s="179">
        <v>4</v>
      </c>
      <c r="D1759" s="39" t="str">
        <f t="shared" si="334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337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338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336"/>
        <v>1.13</v>
      </c>
      <c r="Z1759" s="18">
        <f t="shared" si="335"/>
        <v>710000</v>
      </c>
      <c r="AA1759" s="13">
        <v>1.2</v>
      </c>
      <c r="AB1759" s="21">
        <f t="shared" si="346"/>
        <v>753982.3008849558</v>
      </c>
      <c r="AC1759" s="185">
        <f t="shared" si="339"/>
        <v>100581.23893805309</v>
      </c>
      <c r="AD1759" s="141">
        <v>0.13339999999999999</v>
      </c>
      <c r="AE1759" s="186">
        <f t="shared" si="340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341"/>
        <v>15533177.71460177</v>
      </c>
      <c r="AJ1759" s="19">
        <f t="shared" si="342"/>
        <v>1819298.5437526549</v>
      </c>
      <c r="AK1759" s="20">
        <f t="shared" si="343"/>
        <v>0.11712339723265035</v>
      </c>
      <c r="AL1759" s="17"/>
      <c r="AM1759" s="17"/>
      <c r="AN1759" s="17"/>
      <c r="AO1759" s="17"/>
      <c r="AP1759" s="28" t="str">
        <f t="shared" si="344"/>
        <v>202110</v>
      </c>
      <c r="AQ1759" s="28" t="str">
        <f t="shared" si="345"/>
        <v>202110RMB</v>
      </c>
    </row>
    <row r="1760" spans="1:43" s="12" customFormat="1">
      <c r="A1760" s="13" t="s">
        <v>40</v>
      </c>
      <c r="B1760" s="179">
        <v>2021</v>
      </c>
      <c r="C1760" s="179">
        <v>4</v>
      </c>
      <c r="D1760" s="39" t="str">
        <f t="shared" si="334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337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338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336"/>
        <v>1</v>
      </c>
      <c r="Z1760" s="18">
        <f t="shared" si="335"/>
        <v>14500000</v>
      </c>
      <c r="AA1760" s="13">
        <v>7.0999999999999994E-2</v>
      </c>
      <c r="AB1760" s="21">
        <f t="shared" si="346"/>
        <v>1029499.9999999999</v>
      </c>
      <c r="AC1760" s="185">
        <f t="shared" si="339"/>
        <v>86992.75</v>
      </c>
      <c r="AD1760" s="141">
        <v>8.4500000000000006E-2</v>
      </c>
      <c r="AE1760" s="186">
        <f t="shared" si="340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341"/>
        <v>15533177.71460177</v>
      </c>
      <c r="AJ1760" s="19">
        <f t="shared" si="342"/>
        <v>1819298.5437526549</v>
      </c>
      <c r="AK1760" s="20">
        <f t="shared" si="343"/>
        <v>0.11712339723265035</v>
      </c>
      <c r="AL1760" s="17"/>
      <c r="AM1760" s="17"/>
      <c r="AN1760" s="17"/>
      <c r="AO1760" s="17"/>
      <c r="AP1760" s="28" t="str">
        <f t="shared" si="344"/>
        <v>202110</v>
      </c>
      <c r="AQ1760" s="28" t="str">
        <f t="shared" si="345"/>
        <v>202110JPY</v>
      </c>
    </row>
    <row r="1761" spans="1:43" s="12" customFormat="1">
      <c r="A1761" s="13" t="s">
        <v>40</v>
      </c>
      <c r="B1761" s="179">
        <v>2021</v>
      </c>
      <c r="C1761" s="179">
        <v>4</v>
      </c>
      <c r="D1761" s="39" t="str">
        <f t="shared" si="334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337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338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336"/>
        <v>1</v>
      </c>
      <c r="Z1761" s="18">
        <f t="shared" si="335"/>
        <v>14500000</v>
      </c>
      <c r="AA1761" s="13">
        <v>7.0999999999999994E-2</v>
      </c>
      <c r="AB1761" s="21">
        <f t="shared" si="346"/>
        <v>1029499.9999999999</v>
      </c>
      <c r="AC1761" s="185">
        <f t="shared" si="339"/>
        <v>86992.75</v>
      </c>
      <c r="AD1761" s="141">
        <v>8.4500000000000006E-2</v>
      </c>
      <c r="AE1761" s="186">
        <f t="shared" si="340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341"/>
        <v>15533177.71460177</v>
      </c>
      <c r="AJ1761" s="19">
        <f t="shared" si="342"/>
        <v>1819298.5437526549</v>
      </c>
      <c r="AK1761" s="20">
        <f t="shared" si="343"/>
        <v>0.11712339723265035</v>
      </c>
      <c r="AL1761" s="17"/>
      <c r="AM1761" s="17"/>
      <c r="AN1761" s="17"/>
      <c r="AO1761" s="17"/>
      <c r="AP1761" s="28" t="str">
        <f t="shared" si="344"/>
        <v>202110</v>
      </c>
      <c r="AQ1761" s="28" t="str">
        <f t="shared" si="345"/>
        <v>202110JPY</v>
      </c>
    </row>
    <row r="1762" spans="1:43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337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338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336"/>
        <v>1.13</v>
      </c>
      <c r="Z1762" s="18">
        <f t="shared" ref="Z1762:Z1825" si="348">IF(X1762="","",X1762*MAX(O1762,N1762))</f>
        <v>1911428.6</v>
      </c>
      <c r="AA1762" s="13">
        <v>1.2</v>
      </c>
      <c r="AB1762" s="21">
        <f t="shared" si="346"/>
        <v>2029835.6814159295</v>
      </c>
      <c r="AC1762" s="185">
        <f t="shared" si="339"/>
        <v>293311.25596460176</v>
      </c>
      <c r="AD1762" s="141">
        <v>0.14449999999999999</v>
      </c>
      <c r="AE1762" s="186">
        <f t="shared" si="340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341"/>
        <v>15533177.71460177</v>
      </c>
      <c r="AJ1762" s="19">
        <f t="shared" si="342"/>
        <v>1819298.5437526549</v>
      </c>
      <c r="AK1762" s="20">
        <f t="shared" si="343"/>
        <v>0.11712339723265035</v>
      </c>
      <c r="AL1762" s="17"/>
      <c r="AM1762" s="17"/>
      <c r="AN1762" s="17"/>
      <c r="AO1762" s="17"/>
      <c r="AP1762" s="28" t="str">
        <f t="shared" si="344"/>
        <v>202110</v>
      </c>
      <c r="AQ1762" s="28" t="str">
        <f t="shared" si="345"/>
        <v>202110RMB</v>
      </c>
    </row>
    <row r="1763" spans="1:43" s="12" customFormat="1">
      <c r="A1763" s="13" t="s">
        <v>40</v>
      </c>
      <c r="B1763" s="179">
        <v>2021</v>
      </c>
      <c r="C1763" s="179">
        <v>7</v>
      </c>
      <c r="D1763" s="39" t="str">
        <f t="shared" si="347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337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338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336"/>
        <v>1</v>
      </c>
      <c r="Z1763" s="18">
        <f t="shared" si="348"/>
        <v>11560000</v>
      </c>
      <c r="AA1763" s="13">
        <v>7.0999999999999994E-2</v>
      </c>
      <c r="AB1763" s="21">
        <f t="shared" si="346"/>
        <v>820759.99999999988</v>
      </c>
      <c r="AC1763" s="185">
        <f t="shared" si="339"/>
        <v>83635.443999999989</v>
      </c>
      <c r="AD1763" s="141">
        <v>0.1019</v>
      </c>
      <c r="AE1763" s="186">
        <f t="shared" si="340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341"/>
        <v>15533177.71460177</v>
      </c>
      <c r="AJ1763" s="19">
        <f t="shared" si="342"/>
        <v>1819298.5437526549</v>
      </c>
      <c r="AK1763" s="20">
        <f t="shared" si="343"/>
        <v>0.11712339723265035</v>
      </c>
      <c r="AL1763" s="17"/>
      <c r="AM1763" s="17"/>
      <c r="AN1763" s="17"/>
      <c r="AO1763" s="17"/>
      <c r="AP1763" s="28" t="str">
        <f t="shared" si="344"/>
        <v>202110</v>
      </c>
      <c r="AQ1763" s="28" t="str">
        <f t="shared" si="345"/>
        <v>202110JPY</v>
      </c>
    </row>
    <row r="1764" spans="1:43" s="12" customFormat="1">
      <c r="A1764" s="13" t="s">
        <v>40</v>
      </c>
      <c r="B1764" s="179">
        <v>2021</v>
      </c>
      <c r="C1764" s="179">
        <v>9</v>
      </c>
      <c r="D1764" s="39" t="str">
        <f t="shared" si="347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337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338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336"/>
        <v>1</v>
      </c>
      <c r="Z1764" s="18">
        <f t="shared" si="348"/>
        <v>21900000</v>
      </c>
      <c r="AA1764" s="13">
        <v>7.0999999999999994E-2</v>
      </c>
      <c r="AB1764" s="21">
        <f t="shared" si="346"/>
        <v>1554899.9999999998</v>
      </c>
      <c r="AC1764" s="185">
        <f t="shared" si="339"/>
        <v>347986.61999999994</v>
      </c>
      <c r="AD1764" s="141">
        <v>0.2238</v>
      </c>
      <c r="AE1764" s="186">
        <f t="shared" si="340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341"/>
        <v>15533177.71460177</v>
      </c>
      <c r="AJ1764" s="19">
        <f t="shared" si="342"/>
        <v>1819298.5437526549</v>
      </c>
      <c r="AK1764" s="20">
        <f t="shared" si="343"/>
        <v>0.11712339723265035</v>
      </c>
      <c r="AL1764" s="17"/>
      <c r="AM1764" s="17"/>
      <c r="AN1764" s="17"/>
      <c r="AO1764" s="17"/>
      <c r="AP1764" s="28" t="str">
        <f t="shared" si="344"/>
        <v>202110</v>
      </c>
      <c r="AQ1764" s="28" t="str">
        <f t="shared" si="345"/>
        <v>202110JPY</v>
      </c>
    </row>
    <row r="1765" spans="1:43" s="12" customFormat="1" ht="26.4">
      <c r="A1765" s="13" t="s">
        <v>40</v>
      </c>
      <c r="B1765" s="179">
        <v>2021</v>
      </c>
      <c r="C1765" s="179">
        <v>9</v>
      </c>
      <c r="D1765" s="39" t="str">
        <f t="shared" si="347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337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338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336"/>
        <v>1.13</v>
      </c>
      <c r="Z1765" s="18">
        <f t="shared" si="348"/>
        <v>45499.199999999997</v>
      </c>
      <c r="AA1765" s="13">
        <v>1.2</v>
      </c>
      <c r="AB1765" s="21">
        <f t="shared" si="346"/>
        <v>48317.734513274336</v>
      </c>
      <c r="AC1765" s="185">
        <f t="shared" si="339"/>
        <v>12509.461465486727</v>
      </c>
      <c r="AD1765" s="141">
        <v>0.25890000000000002</v>
      </c>
      <c r="AE1765" s="186">
        <f t="shared" si="340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341"/>
        <v>15533177.71460177</v>
      </c>
      <c r="AJ1765" s="19">
        <f t="shared" si="342"/>
        <v>1819298.5437526549</v>
      </c>
      <c r="AK1765" s="20">
        <f t="shared" si="343"/>
        <v>0.11712339723265035</v>
      </c>
      <c r="AL1765" s="17"/>
      <c r="AM1765" s="17"/>
      <c r="AN1765" s="17"/>
      <c r="AO1765" s="17"/>
      <c r="AP1765" s="28" t="str">
        <f t="shared" si="344"/>
        <v>202110</v>
      </c>
      <c r="AQ1765" s="28" t="str">
        <f t="shared" si="345"/>
        <v>202110RMB</v>
      </c>
    </row>
    <row r="1766" spans="1:43" s="12" customFormat="1" ht="26.4">
      <c r="A1766" s="13" t="s">
        <v>40</v>
      </c>
      <c r="B1766" s="179">
        <v>2021</v>
      </c>
      <c r="C1766" s="179">
        <v>9</v>
      </c>
      <c r="D1766" s="39" t="str">
        <f t="shared" si="347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337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338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336"/>
        <v>1.13</v>
      </c>
      <c r="Z1766" s="18">
        <f t="shared" si="348"/>
        <v>38000</v>
      </c>
      <c r="AA1766" s="13">
        <v>1.2</v>
      </c>
      <c r="AB1766" s="21">
        <f t="shared" si="346"/>
        <v>40353.982300884963</v>
      </c>
      <c r="AC1766" s="185">
        <f t="shared" si="339"/>
        <v>15608.920353982303</v>
      </c>
      <c r="AD1766" s="141">
        <v>0.38679999999999998</v>
      </c>
      <c r="AE1766" s="186">
        <f t="shared" si="340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341"/>
        <v>15533177.71460177</v>
      </c>
      <c r="AJ1766" s="19">
        <f t="shared" si="342"/>
        <v>1819298.5437526549</v>
      </c>
      <c r="AK1766" s="20">
        <f t="shared" si="343"/>
        <v>0.11712339723265035</v>
      </c>
      <c r="AL1766" s="17"/>
      <c r="AM1766" s="17"/>
      <c r="AN1766" s="17"/>
      <c r="AO1766" s="17"/>
      <c r="AP1766" s="28" t="str">
        <f t="shared" si="344"/>
        <v>202110</v>
      </c>
      <c r="AQ1766" s="28" t="str">
        <f t="shared" si="345"/>
        <v>202110RMB</v>
      </c>
    </row>
    <row r="1767" spans="1:43" s="12" customFormat="1">
      <c r="A1767" s="13" t="s">
        <v>35</v>
      </c>
      <c r="B1767" s="179">
        <v>2021</v>
      </c>
      <c r="C1767" s="179">
        <v>3</v>
      </c>
      <c r="D1767" s="39" t="str">
        <f t="shared" si="347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337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338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336"/>
        <v>1</v>
      </c>
      <c r="Z1767" s="18">
        <f t="shared" si="348"/>
        <v>15000000</v>
      </c>
      <c r="AA1767" s="13">
        <v>7.0000000000000007E-2</v>
      </c>
      <c r="AB1767" s="21">
        <f t="shared" si="346"/>
        <v>1050000</v>
      </c>
      <c r="AC1767" s="185">
        <f t="shared" si="339"/>
        <v>88830</v>
      </c>
      <c r="AD1767" s="141">
        <v>8.4599999999999995E-2</v>
      </c>
      <c r="AE1767" s="186">
        <f t="shared" si="340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341"/>
        <v>29500529.005044248</v>
      </c>
      <c r="AJ1767" s="19">
        <f t="shared" si="342"/>
        <v>3253064.846231177</v>
      </c>
      <c r="AK1767" s="20">
        <f t="shared" si="343"/>
        <v>0.11027140718984872</v>
      </c>
      <c r="AL1767" s="17"/>
      <c r="AM1767" s="17"/>
      <c r="AN1767" s="17"/>
      <c r="AO1767" s="17"/>
      <c r="AP1767" s="28" t="str">
        <f t="shared" si="344"/>
        <v>202111</v>
      </c>
      <c r="AQ1767" s="28" t="str">
        <f t="shared" si="345"/>
        <v>202111JPY</v>
      </c>
    </row>
    <row r="1768" spans="1:43" s="12" customFormat="1">
      <c r="A1768" s="13" t="s">
        <v>35</v>
      </c>
      <c r="B1768" s="179">
        <v>2021</v>
      </c>
      <c r="C1768" s="179">
        <v>3</v>
      </c>
      <c r="D1768" s="39" t="str">
        <f t="shared" si="347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337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338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336"/>
        <v>1</v>
      </c>
      <c r="Z1768" s="18">
        <f t="shared" si="348"/>
        <v>15000000</v>
      </c>
      <c r="AA1768" s="13">
        <v>7.0000000000000007E-2</v>
      </c>
      <c r="AB1768" s="21">
        <f t="shared" si="346"/>
        <v>1050000</v>
      </c>
      <c r="AC1768" s="185">
        <f t="shared" si="339"/>
        <v>88830</v>
      </c>
      <c r="AD1768" s="141">
        <v>8.4599999999999995E-2</v>
      </c>
      <c r="AE1768" s="186">
        <f t="shared" si="340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341"/>
        <v>29500529.005044248</v>
      </c>
      <c r="AJ1768" s="19">
        <f t="shared" si="342"/>
        <v>3253064.846231177</v>
      </c>
      <c r="AK1768" s="20">
        <f t="shared" si="343"/>
        <v>0.11027140718984872</v>
      </c>
      <c r="AL1768" s="17"/>
      <c r="AM1768" s="17"/>
      <c r="AN1768" s="17"/>
      <c r="AO1768" s="17"/>
      <c r="AP1768" s="28" t="str">
        <f t="shared" si="344"/>
        <v>202111</v>
      </c>
      <c r="AQ1768" s="28" t="str">
        <f t="shared" si="345"/>
        <v>202111JPY</v>
      </c>
    </row>
    <row r="1769" spans="1:43" s="12" customFormat="1">
      <c r="A1769" s="13" t="s">
        <v>35</v>
      </c>
      <c r="B1769" s="179">
        <v>2021</v>
      </c>
      <c r="C1769" s="179">
        <v>3</v>
      </c>
      <c r="D1769" s="39" t="str">
        <f t="shared" si="347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337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338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336"/>
        <v>1</v>
      </c>
      <c r="Z1769" s="18">
        <f t="shared" si="348"/>
        <v>8860125</v>
      </c>
      <c r="AA1769" s="13">
        <v>7.0000000000000007E-2</v>
      </c>
      <c r="AB1769" s="21">
        <f t="shared" si="346"/>
        <v>620208.75000000012</v>
      </c>
      <c r="AC1769" s="185">
        <f t="shared" si="339"/>
        <v>52469.660250000008</v>
      </c>
      <c r="AD1769" s="141">
        <v>8.4599999999999995E-2</v>
      </c>
      <c r="AE1769" s="186">
        <f t="shared" si="340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341"/>
        <v>29500529.005044248</v>
      </c>
      <c r="AJ1769" s="19">
        <f t="shared" si="342"/>
        <v>3253064.846231177</v>
      </c>
      <c r="AK1769" s="20">
        <f t="shared" si="343"/>
        <v>0.11027140718984872</v>
      </c>
      <c r="AL1769" s="17"/>
      <c r="AM1769" s="17"/>
      <c r="AN1769" s="17"/>
      <c r="AO1769" s="17"/>
      <c r="AP1769" s="28" t="str">
        <f t="shared" si="344"/>
        <v>202111</v>
      </c>
      <c r="AQ1769" s="28" t="str">
        <f t="shared" si="345"/>
        <v>202111JPY</v>
      </c>
    </row>
    <row r="1770" spans="1:43" s="12" customFormat="1">
      <c r="A1770" s="13" t="s">
        <v>35</v>
      </c>
      <c r="B1770" s="179">
        <v>2021</v>
      </c>
      <c r="C1770" s="179">
        <v>3</v>
      </c>
      <c r="D1770" s="39" t="str">
        <f t="shared" si="347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337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338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336"/>
        <v>1</v>
      </c>
      <c r="Z1770" s="18">
        <f t="shared" si="348"/>
        <v>8860125</v>
      </c>
      <c r="AA1770" s="13">
        <v>7.0000000000000007E-2</v>
      </c>
      <c r="AB1770" s="21">
        <f t="shared" si="346"/>
        <v>620208.75000000012</v>
      </c>
      <c r="AC1770" s="185">
        <f t="shared" si="339"/>
        <v>52469.660250000008</v>
      </c>
      <c r="AD1770" s="141">
        <v>8.4599999999999995E-2</v>
      </c>
      <c r="AE1770" s="186">
        <f t="shared" si="340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341"/>
        <v>29500529.005044248</v>
      </c>
      <c r="AJ1770" s="19">
        <f t="shared" si="342"/>
        <v>3253064.846231177</v>
      </c>
      <c r="AK1770" s="20">
        <f t="shared" si="343"/>
        <v>0.11027140718984872</v>
      </c>
      <c r="AL1770" s="17"/>
      <c r="AM1770" s="17"/>
      <c r="AN1770" s="17"/>
      <c r="AO1770" s="17"/>
      <c r="AP1770" s="28" t="str">
        <f t="shared" si="344"/>
        <v>202111</v>
      </c>
      <c r="AQ1770" s="28" t="str">
        <f t="shared" si="345"/>
        <v>202111JPY</v>
      </c>
    </row>
    <row r="1771" spans="1:43" s="12" customFormat="1">
      <c r="A1771" s="13" t="s">
        <v>35</v>
      </c>
      <c r="B1771" s="179">
        <v>2021</v>
      </c>
      <c r="C1771" s="179">
        <v>3</v>
      </c>
      <c r="D1771" s="39" t="str">
        <f t="shared" si="347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337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338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336"/>
        <v>1</v>
      </c>
      <c r="Z1771" s="18">
        <f t="shared" si="348"/>
        <v>10100000</v>
      </c>
      <c r="AA1771" s="13">
        <v>7.0000000000000007E-2</v>
      </c>
      <c r="AB1771" s="21">
        <f t="shared" si="346"/>
        <v>707000.00000000012</v>
      </c>
      <c r="AC1771" s="185">
        <f t="shared" si="339"/>
        <v>54863.200000000012</v>
      </c>
      <c r="AD1771" s="141">
        <v>7.7600000000000002E-2</v>
      </c>
      <c r="AE1771" s="186">
        <f t="shared" si="340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341"/>
        <v>29500529.005044248</v>
      </c>
      <c r="AJ1771" s="19">
        <f t="shared" si="342"/>
        <v>3253064.846231177</v>
      </c>
      <c r="AK1771" s="20">
        <f t="shared" si="343"/>
        <v>0.11027140718984872</v>
      </c>
      <c r="AL1771" s="17"/>
      <c r="AM1771" s="17"/>
      <c r="AN1771" s="17"/>
      <c r="AO1771" s="17"/>
      <c r="AP1771" s="28" t="str">
        <f t="shared" si="344"/>
        <v>202111</v>
      </c>
      <c r="AQ1771" s="28" t="str">
        <f t="shared" si="345"/>
        <v>202111JPY</v>
      </c>
    </row>
    <row r="1772" spans="1:43" s="12" customFormat="1">
      <c r="A1772" s="13" t="s">
        <v>40</v>
      </c>
      <c r="B1772" s="179">
        <v>2021</v>
      </c>
      <c r="C1772" s="179">
        <v>4</v>
      </c>
      <c r="D1772" s="39" t="str">
        <f t="shared" si="347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337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338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336"/>
        <v>1</v>
      </c>
      <c r="Z1772" s="18">
        <f t="shared" si="348"/>
        <v>18600000</v>
      </c>
      <c r="AA1772" s="13">
        <v>7.0000000000000007E-2</v>
      </c>
      <c r="AB1772" s="21">
        <f t="shared" si="346"/>
        <v>1302000.0000000002</v>
      </c>
      <c r="AC1772" s="185">
        <f t="shared" si="339"/>
        <v>161708.40000000002</v>
      </c>
      <c r="AD1772" s="141">
        <v>0.1242</v>
      </c>
      <c r="AE1772" s="186">
        <f t="shared" si="340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341"/>
        <v>29500529.005044248</v>
      </c>
      <c r="AJ1772" s="19">
        <f t="shared" si="342"/>
        <v>3253064.846231177</v>
      </c>
      <c r="AK1772" s="20">
        <f t="shared" si="343"/>
        <v>0.11027140718984872</v>
      </c>
      <c r="AL1772" s="17"/>
      <c r="AM1772" s="17"/>
      <c r="AN1772" s="17"/>
      <c r="AO1772" s="17"/>
      <c r="AP1772" s="28" t="str">
        <f t="shared" si="344"/>
        <v>202111</v>
      </c>
      <c r="AQ1772" s="28" t="str">
        <f t="shared" si="345"/>
        <v>202111JPY</v>
      </c>
    </row>
    <row r="1773" spans="1:43" s="12" customFormat="1">
      <c r="A1773" s="13" t="s">
        <v>40</v>
      </c>
      <c r="B1773" s="179">
        <v>2021</v>
      </c>
      <c r="C1773" s="179">
        <v>4</v>
      </c>
      <c r="D1773" s="39" t="str">
        <f t="shared" si="347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337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338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336"/>
        <v>1</v>
      </c>
      <c r="Z1773" s="18">
        <f t="shared" si="348"/>
        <v>18600000</v>
      </c>
      <c r="AA1773" s="13">
        <v>7.0000000000000007E-2</v>
      </c>
      <c r="AB1773" s="21">
        <f t="shared" si="346"/>
        <v>1302000.0000000002</v>
      </c>
      <c r="AC1773" s="185">
        <f t="shared" si="339"/>
        <v>161708.40000000002</v>
      </c>
      <c r="AD1773" s="141">
        <v>0.1242</v>
      </c>
      <c r="AE1773" s="186">
        <f t="shared" si="340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341"/>
        <v>29500529.005044248</v>
      </c>
      <c r="AJ1773" s="19">
        <f t="shared" si="342"/>
        <v>3253064.846231177</v>
      </c>
      <c r="AK1773" s="20">
        <f t="shared" si="343"/>
        <v>0.11027140718984872</v>
      </c>
      <c r="AL1773" s="17"/>
      <c r="AM1773" s="17"/>
      <c r="AN1773" s="17"/>
      <c r="AO1773" s="17"/>
      <c r="AP1773" s="28" t="str">
        <f t="shared" si="344"/>
        <v>202111</v>
      </c>
      <c r="AQ1773" s="28" t="str">
        <f t="shared" si="345"/>
        <v>202111JPY</v>
      </c>
    </row>
    <row r="1774" spans="1:43" s="12" customFormat="1">
      <c r="A1774" s="13" t="s">
        <v>40</v>
      </c>
      <c r="B1774" s="179">
        <v>2021</v>
      </c>
      <c r="C1774" s="179">
        <v>4</v>
      </c>
      <c r="D1774" s="39" t="str">
        <f t="shared" si="347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337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338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336"/>
        <v>1</v>
      </c>
      <c r="Z1774" s="18">
        <f t="shared" si="348"/>
        <v>18600000</v>
      </c>
      <c r="AA1774" s="13">
        <v>7.0000000000000007E-2</v>
      </c>
      <c r="AB1774" s="21">
        <f t="shared" si="346"/>
        <v>1302000.0000000002</v>
      </c>
      <c r="AC1774" s="185">
        <f t="shared" si="339"/>
        <v>161708.40000000002</v>
      </c>
      <c r="AD1774" s="141">
        <v>0.1242</v>
      </c>
      <c r="AE1774" s="186">
        <f t="shared" si="340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341"/>
        <v>29500529.005044248</v>
      </c>
      <c r="AJ1774" s="19">
        <f t="shared" si="342"/>
        <v>3253064.846231177</v>
      </c>
      <c r="AK1774" s="20">
        <f t="shared" si="343"/>
        <v>0.11027140718984872</v>
      </c>
      <c r="AL1774" s="17"/>
      <c r="AM1774" s="17"/>
      <c r="AN1774" s="17"/>
      <c r="AO1774" s="17"/>
      <c r="AP1774" s="28" t="str">
        <f t="shared" si="344"/>
        <v>202111</v>
      </c>
      <c r="AQ1774" s="28" t="str">
        <f t="shared" si="345"/>
        <v>202111JPY</v>
      </c>
    </row>
    <row r="1775" spans="1:43" s="12" customFormat="1">
      <c r="A1775" s="13" t="s">
        <v>40</v>
      </c>
      <c r="B1775" s="179">
        <v>2021</v>
      </c>
      <c r="C1775" s="179">
        <v>5</v>
      </c>
      <c r="D1775" s="39" t="str">
        <f t="shared" si="347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337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338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349">IF(W1775="RMB","1.13", "1")</f>
        <v>1</v>
      </c>
      <c r="Z1775" s="18">
        <f t="shared" si="348"/>
        <v>13000000</v>
      </c>
      <c r="AA1775" s="13">
        <v>7.0000000000000007E-2</v>
      </c>
      <c r="AB1775" s="21">
        <f t="shared" si="346"/>
        <v>910000.00000000012</v>
      </c>
      <c r="AC1775" s="185">
        <f t="shared" si="339"/>
        <v>96642.000000000015</v>
      </c>
      <c r="AD1775" s="141">
        <v>0.1062</v>
      </c>
      <c r="AE1775" s="186">
        <f t="shared" si="340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341"/>
        <v>29500529.005044248</v>
      </c>
      <c r="AJ1775" s="19">
        <f t="shared" si="342"/>
        <v>3253064.846231177</v>
      </c>
      <c r="AK1775" s="20">
        <f t="shared" si="343"/>
        <v>0.11027140718984872</v>
      </c>
      <c r="AL1775" s="17"/>
      <c r="AM1775" s="17"/>
      <c r="AN1775" s="17"/>
      <c r="AO1775" s="17"/>
      <c r="AP1775" s="28" t="str">
        <f t="shared" si="344"/>
        <v>202111</v>
      </c>
      <c r="AQ1775" s="28" t="str">
        <f t="shared" si="345"/>
        <v>202111JPY</v>
      </c>
    </row>
    <row r="1776" spans="1:43" s="12" customFormat="1">
      <c r="A1776" s="13" t="s">
        <v>40</v>
      </c>
      <c r="B1776" s="179">
        <v>2021</v>
      </c>
      <c r="C1776" s="179">
        <v>5</v>
      </c>
      <c r="D1776" s="39" t="str">
        <f t="shared" si="347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337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338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349"/>
        <v>1</v>
      </c>
      <c r="Z1776" s="18">
        <f t="shared" si="348"/>
        <v>13000000</v>
      </c>
      <c r="AA1776" s="13">
        <v>7.0000000000000007E-2</v>
      </c>
      <c r="AB1776" s="21">
        <f t="shared" si="346"/>
        <v>910000.00000000012</v>
      </c>
      <c r="AC1776" s="185">
        <f t="shared" si="339"/>
        <v>96642.000000000015</v>
      </c>
      <c r="AD1776" s="141">
        <v>0.1062</v>
      </c>
      <c r="AE1776" s="186">
        <f t="shared" si="340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341"/>
        <v>29500529.005044248</v>
      </c>
      <c r="AJ1776" s="19">
        <f t="shared" si="342"/>
        <v>3253064.846231177</v>
      </c>
      <c r="AK1776" s="20">
        <f t="shared" si="343"/>
        <v>0.11027140718984872</v>
      </c>
      <c r="AL1776" s="17"/>
      <c r="AM1776" s="17"/>
      <c r="AN1776" s="17"/>
      <c r="AO1776" s="17"/>
      <c r="AP1776" s="28" t="str">
        <f t="shared" si="344"/>
        <v>202111</v>
      </c>
      <c r="AQ1776" s="28" t="str">
        <f t="shared" si="345"/>
        <v>202111JPY</v>
      </c>
    </row>
    <row r="1777" spans="1:43" s="12" customFormat="1">
      <c r="A1777" s="13" t="s">
        <v>40</v>
      </c>
      <c r="B1777" s="179">
        <v>2021</v>
      </c>
      <c r="C1777" s="179">
        <v>5</v>
      </c>
      <c r="D1777" s="39" t="str">
        <f t="shared" si="347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337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338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349"/>
        <v>1</v>
      </c>
      <c r="Z1777" s="18">
        <f t="shared" si="348"/>
        <v>14135177</v>
      </c>
      <c r="AA1777" s="13">
        <v>7.0000000000000007E-2</v>
      </c>
      <c r="AB1777" s="21">
        <f t="shared" si="346"/>
        <v>989462.39000000013</v>
      </c>
      <c r="AC1777" s="185">
        <f t="shared" si="339"/>
        <v>107752.45427100001</v>
      </c>
      <c r="AD1777" s="141">
        <v>0.1089</v>
      </c>
      <c r="AE1777" s="186">
        <f t="shared" si="340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341"/>
        <v>29500529.005044248</v>
      </c>
      <c r="AJ1777" s="19">
        <f t="shared" si="342"/>
        <v>3253064.846231177</v>
      </c>
      <c r="AK1777" s="20">
        <f t="shared" si="343"/>
        <v>0.11027140718984872</v>
      </c>
      <c r="AL1777" s="17"/>
      <c r="AM1777" s="17"/>
      <c r="AN1777" s="17"/>
      <c r="AO1777" s="17"/>
      <c r="AP1777" s="28" t="str">
        <f t="shared" si="344"/>
        <v>202111</v>
      </c>
      <c r="AQ1777" s="28" t="str">
        <f t="shared" si="345"/>
        <v>202111JPY</v>
      </c>
    </row>
    <row r="1778" spans="1:43" s="12" customFormat="1">
      <c r="A1778" s="13" t="s">
        <v>40</v>
      </c>
      <c r="B1778" s="179">
        <v>2021</v>
      </c>
      <c r="C1778" s="179">
        <v>5</v>
      </c>
      <c r="D1778" s="39" t="str">
        <f t="shared" si="347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337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338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349"/>
        <v>1</v>
      </c>
      <c r="Z1778" s="18">
        <f t="shared" si="348"/>
        <v>14800000</v>
      </c>
      <c r="AA1778" s="13">
        <v>7.0000000000000007E-2</v>
      </c>
      <c r="AB1778" s="21">
        <f t="shared" si="346"/>
        <v>1036000.0000000001</v>
      </c>
      <c r="AC1778" s="185">
        <f t="shared" si="339"/>
        <v>91893.200000000012</v>
      </c>
      <c r="AD1778" s="141">
        <v>8.8700000000000001E-2</v>
      </c>
      <c r="AE1778" s="186">
        <f t="shared" si="340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341"/>
        <v>29500529.005044248</v>
      </c>
      <c r="AJ1778" s="19">
        <f t="shared" si="342"/>
        <v>3253064.846231177</v>
      </c>
      <c r="AK1778" s="20">
        <f t="shared" si="343"/>
        <v>0.11027140718984872</v>
      </c>
      <c r="AL1778" s="17"/>
      <c r="AM1778" s="17"/>
      <c r="AN1778" s="17"/>
      <c r="AO1778" s="17"/>
      <c r="AP1778" s="28" t="str">
        <f t="shared" si="344"/>
        <v>202111</v>
      </c>
      <c r="AQ1778" s="28" t="str">
        <f t="shared" si="345"/>
        <v>202111JPY</v>
      </c>
    </row>
    <row r="1779" spans="1:43" s="12" customFormat="1">
      <c r="A1779" s="13" t="s">
        <v>40</v>
      </c>
      <c r="B1779" s="179">
        <v>2021</v>
      </c>
      <c r="C1779" s="179">
        <v>5</v>
      </c>
      <c r="D1779" s="39" t="str">
        <f t="shared" si="347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337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338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349"/>
        <v>1</v>
      </c>
      <c r="Z1779" s="18">
        <f t="shared" si="348"/>
        <v>12165000</v>
      </c>
      <c r="AA1779" s="13">
        <v>7.0000000000000007E-2</v>
      </c>
      <c r="AB1779" s="21">
        <f t="shared" si="346"/>
        <v>851550.00000000012</v>
      </c>
      <c r="AC1779" s="185">
        <f t="shared" si="339"/>
        <v>53903.115000000005</v>
      </c>
      <c r="AD1779" s="141">
        <v>6.3299999999999995E-2</v>
      </c>
      <c r="AE1779" s="186">
        <f t="shared" si="340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341"/>
        <v>29500529.005044248</v>
      </c>
      <c r="AJ1779" s="19">
        <f t="shared" si="342"/>
        <v>3253064.846231177</v>
      </c>
      <c r="AK1779" s="20">
        <f t="shared" si="343"/>
        <v>0.11027140718984872</v>
      </c>
      <c r="AL1779" s="17"/>
      <c r="AM1779" s="17"/>
      <c r="AN1779" s="17"/>
      <c r="AO1779" s="17"/>
      <c r="AP1779" s="28" t="str">
        <f t="shared" si="344"/>
        <v>202111</v>
      </c>
      <c r="AQ1779" s="28" t="str">
        <f t="shared" si="345"/>
        <v>202111JPY</v>
      </c>
    </row>
    <row r="1780" spans="1:43" s="12" customFormat="1">
      <c r="A1780" s="13" t="s">
        <v>40</v>
      </c>
      <c r="B1780" s="179">
        <v>2021</v>
      </c>
      <c r="C1780" s="179">
        <v>6</v>
      </c>
      <c r="D1780" s="39" t="str">
        <f t="shared" si="347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337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338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349"/>
        <v>1</v>
      </c>
      <c r="Z1780" s="18">
        <f t="shared" si="348"/>
        <v>15300000</v>
      </c>
      <c r="AA1780" s="13">
        <v>7.0000000000000007E-2</v>
      </c>
      <c r="AB1780" s="21">
        <f t="shared" si="346"/>
        <v>1071000</v>
      </c>
      <c r="AC1780" s="185">
        <f t="shared" si="339"/>
        <v>115239.6</v>
      </c>
      <c r="AD1780" s="141">
        <v>0.1076</v>
      </c>
      <c r="AE1780" s="186">
        <f t="shared" si="340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341"/>
        <v>29500529.005044248</v>
      </c>
      <c r="AJ1780" s="19">
        <f t="shared" si="342"/>
        <v>3253064.846231177</v>
      </c>
      <c r="AK1780" s="20">
        <f t="shared" si="343"/>
        <v>0.11027140718984872</v>
      </c>
      <c r="AL1780" s="17"/>
      <c r="AM1780" s="17"/>
      <c r="AN1780" s="17"/>
      <c r="AO1780" s="17"/>
      <c r="AP1780" s="28" t="str">
        <f t="shared" si="344"/>
        <v>202111</v>
      </c>
      <c r="AQ1780" s="28" t="str">
        <f t="shared" si="345"/>
        <v>202111JPY</v>
      </c>
    </row>
    <row r="1781" spans="1:43" s="12" customFormat="1">
      <c r="A1781" s="13" t="s">
        <v>40</v>
      </c>
      <c r="B1781" s="179">
        <v>2021</v>
      </c>
      <c r="C1781" s="179">
        <v>6</v>
      </c>
      <c r="D1781" s="39" t="str">
        <f t="shared" si="347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337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338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349"/>
        <v>1</v>
      </c>
      <c r="Z1781" s="18">
        <f t="shared" si="348"/>
        <v>11000000</v>
      </c>
      <c r="AA1781" s="13">
        <v>7.0000000000000007E-2</v>
      </c>
      <c r="AB1781" s="21">
        <f t="shared" si="346"/>
        <v>770000.00000000012</v>
      </c>
      <c r="AC1781" s="185">
        <f t="shared" si="339"/>
        <v>82852.000000000015</v>
      </c>
      <c r="AD1781" s="141">
        <v>0.1076</v>
      </c>
      <c r="AE1781" s="186">
        <f t="shared" si="340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341"/>
        <v>29500529.005044248</v>
      </c>
      <c r="AJ1781" s="19">
        <f t="shared" si="342"/>
        <v>3253064.846231177</v>
      </c>
      <c r="AK1781" s="20">
        <f t="shared" si="343"/>
        <v>0.11027140718984872</v>
      </c>
      <c r="AL1781" s="17"/>
      <c r="AM1781" s="17"/>
      <c r="AN1781" s="17"/>
      <c r="AO1781" s="17"/>
      <c r="AP1781" s="28" t="str">
        <f t="shared" si="344"/>
        <v>202111</v>
      </c>
      <c r="AQ1781" s="28" t="str">
        <f t="shared" si="345"/>
        <v>202111JPY</v>
      </c>
    </row>
    <row r="1782" spans="1:43" s="12" customFormat="1">
      <c r="A1782" s="13" t="s">
        <v>40</v>
      </c>
      <c r="B1782" s="179">
        <v>2021</v>
      </c>
      <c r="C1782" s="179">
        <v>6</v>
      </c>
      <c r="D1782" s="39" t="str">
        <f t="shared" si="347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337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338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349"/>
        <v>1</v>
      </c>
      <c r="Z1782" s="18">
        <f t="shared" si="348"/>
        <v>21250000</v>
      </c>
      <c r="AA1782" s="13">
        <v>7.0000000000000007E-2</v>
      </c>
      <c r="AB1782" s="21">
        <f t="shared" si="346"/>
        <v>1487500.0000000002</v>
      </c>
      <c r="AC1782" s="185">
        <f t="shared" si="339"/>
        <v>169872.50000000003</v>
      </c>
      <c r="AD1782" s="141">
        <v>0.1142</v>
      </c>
      <c r="AE1782" s="186">
        <f t="shared" si="340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341"/>
        <v>29500529.005044248</v>
      </c>
      <c r="AJ1782" s="19">
        <f t="shared" si="342"/>
        <v>3253064.846231177</v>
      </c>
      <c r="AK1782" s="20">
        <f t="shared" si="343"/>
        <v>0.11027140718984872</v>
      </c>
      <c r="AL1782" s="17"/>
      <c r="AM1782" s="17"/>
      <c r="AN1782" s="17"/>
      <c r="AO1782" s="17"/>
      <c r="AP1782" s="28" t="str">
        <f t="shared" si="344"/>
        <v>202111</v>
      </c>
      <c r="AQ1782" s="28" t="str">
        <f t="shared" si="345"/>
        <v>202111JPY</v>
      </c>
    </row>
    <row r="1783" spans="1:43" s="12" customFormat="1">
      <c r="A1783" s="13" t="s">
        <v>40</v>
      </c>
      <c r="B1783" s="179">
        <v>2021</v>
      </c>
      <c r="C1783" s="179">
        <v>6</v>
      </c>
      <c r="D1783" s="39" t="str">
        <f t="shared" si="347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337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338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349"/>
        <v>1</v>
      </c>
      <c r="Z1783" s="18">
        <f t="shared" si="348"/>
        <v>21250000</v>
      </c>
      <c r="AA1783" s="13">
        <v>7.0000000000000007E-2</v>
      </c>
      <c r="AB1783" s="21">
        <f t="shared" si="346"/>
        <v>1487500.0000000002</v>
      </c>
      <c r="AC1783" s="185">
        <f t="shared" si="339"/>
        <v>169872.50000000003</v>
      </c>
      <c r="AD1783" s="141">
        <v>0.1142</v>
      </c>
      <c r="AE1783" s="186">
        <f t="shared" si="340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341"/>
        <v>29500529.005044248</v>
      </c>
      <c r="AJ1783" s="19">
        <f t="shared" si="342"/>
        <v>3253064.846231177</v>
      </c>
      <c r="AK1783" s="20">
        <f t="shared" si="343"/>
        <v>0.11027140718984872</v>
      </c>
      <c r="AL1783" s="17"/>
      <c r="AM1783" s="17"/>
      <c r="AN1783" s="17"/>
      <c r="AO1783" s="17"/>
      <c r="AP1783" s="28" t="str">
        <f t="shared" si="344"/>
        <v>202111</v>
      </c>
      <c r="AQ1783" s="28" t="str">
        <f t="shared" si="345"/>
        <v>202111JPY</v>
      </c>
    </row>
    <row r="1784" spans="1:43" s="12" customFormat="1">
      <c r="A1784" s="13" t="s">
        <v>40</v>
      </c>
      <c r="B1784" s="179">
        <v>2021</v>
      </c>
      <c r="C1784" s="179">
        <v>6</v>
      </c>
      <c r="D1784" s="39" t="str">
        <f t="shared" si="347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337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338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349"/>
        <v>1</v>
      </c>
      <c r="Z1784" s="18">
        <f t="shared" si="348"/>
        <v>12000000</v>
      </c>
      <c r="AA1784" s="13">
        <v>7.0000000000000007E-2</v>
      </c>
      <c r="AB1784" s="21">
        <f t="shared" si="346"/>
        <v>840000.00000000012</v>
      </c>
      <c r="AC1784" s="185">
        <f t="shared" si="339"/>
        <v>82404.000000000015</v>
      </c>
      <c r="AD1784" s="141">
        <v>9.8100000000000007E-2</v>
      </c>
      <c r="AE1784" s="186">
        <f t="shared" si="340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341"/>
        <v>29500529.005044248</v>
      </c>
      <c r="AJ1784" s="19">
        <f t="shared" si="342"/>
        <v>3253064.846231177</v>
      </c>
      <c r="AK1784" s="20">
        <f t="shared" si="343"/>
        <v>0.11027140718984872</v>
      </c>
      <c r="AL1784" s="17"/>
      <c r="AM1784" s="17"/>
      <c r="AN1784" s="17"/>
      <c r="AO1784" s="17"/>
      <c r="AP1784" s="28" t="str">
        <f t="shared" si="344"/>
        <v>202111</v>
      </c>
      <c r="AQ1784" s="28" t="str">
        <f t="shared" si="345"/>
        <v>202111JPY</v>
      </c>
    </row>
    <row r="1785" spans="1:43" s="12" customFormat="1">
      <c r="A1785" s="13" t="s">
        <v>40</v>
      </c>
      <c r="B1785" s="179">
        <v>2021</v>
      </c>
      <c r="C1785" s="179">
        <v>6</v>
      </c>
      <c r="D1785" s="39" t="str">
        <f t="shared" si="347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337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338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349"/>
        <v>1</v>
      </c>
      <c r="Z1785" s="18">
        <f t="shared" si="348"/>
        <v>12000000</v>
      </c>
      <c r="AA1785" s="13">
        <v>7.0000000000000007E-2</v>
      </c>
      <c r="AB1785" s="21">
        <f t="shared" si="346"/>
        <v>840000.00000000012</v>
      </c>
      <c r="AC1785" s="185">
        <f t="shared" si="339"/>
        <v>82404.000000000015</v>
      </c>
      <c r="AD1785" s="141">
        <v>9.8100000000000007E-2</v>
      </c>
      <c r="AE1785" s="186">
        <f t="shared" si="340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341"/>
        <v>29500529.005044248</v>
      </c>
      <c r="AJ1785" s="19">
        <f t="shared" si="342"/>
        <v>3253064.846231177</v>
      </c>
      <c r="AK1785" s="20">
        <f t="shared" si="343"/>
        <v>0.11027140718984872</v>
      </c>
      <c r="AL1785" s="17"/>
      <c r="AM1785" s="17"/>
      <c r="AN1785" s="17"/>
      <c r="AO1785" s="17"/>
      <c r="AP1785" s="28" t="str">
        <f t="shared" si="344"/>
        <v>202111</v>
      </c>
      <c r="AQ1785" s="28" t="str">
        <f t="shared" si="345"/>
        <v>202111JPY</v>
      </c>
    </row>
    <row r="1786" spans="1:43" s="12" customFormat="1">
      <c r="A1786" s="13" t="s">
        <v>40</v>
      </c>
      <c r="B1786" s="179">
        <v>2021</v>
      </c>
      <c r="C1786" s="179">
        <v>6</v>
      </c>
      <c r="D1786" s="39" t="str">
        <f t="shared" si="347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337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338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349"/>
        <v>1.13</v>
      </c>
      <c r="Z1786" s="18">
        <f t="shared" si="348"/>
        <v>670000</v>
      </c>
      <c r="AA1786" s="13">
        <v>1.21</v>
      </c>
      <c r="AB1786" s="21">
        <f t="shared" si="346"/>
        <v>717433.62831858417</v>
      </c>
      <c r="AC1786" s="185">
        <f t="shared" si="339"/>
        <v>144491.13274336286</v>
      </c>
      <c r="AD1786" s="141">
        <v>0.2014</v>
      </c>
      <c r="AE1786" s="186">
        <f t="shared" si="340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341"/>
        <v>29500529.005044248</v>
      </c>
      <c r="AJ1786" s="19">
        <f t="shared" si="342"/>
        <v>3253064.846231177</v>
      </c>
      <c r="AK1786" s="20">
        <f t="shared" si="343"/>
        <v>0.11027140718984872</v>
      </c>
      <c r="AL1786" s="17"/>
      <c r="AM1786" s="17"/>
      <c r="AN1786" s="17"/>
      <c r="AO1786" s="17"/>
      <c r="AP1786" s="28" t="str">
        <f t="shared" si="344"/>
        <v>202111</v>
      </c>
      <c r="AQ1786" s="28" t="str">
        <f t="shared" si="345"/>
        <v>202111RMB</v>
      </c>
    </row>
    <row r="1787" spans="1:43" s="12" customFormat="1">
      <c r="A1787" s="13" t="s">
        <v>40</v>
      </c>
      <c r="B1787" s="179">
        <v>2021</v>
      </c>
      <c r="C1787" s="179">
        <v>7</v>
      </c>
      <c r="D1787" s="39" t="str">
        <f t="shared" si="347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337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338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349"/>
        <v>1</v>
      </c>
      <c r="Z1787" s="18">
        <f t="shared" si="348"/>
        <v>11560000</v>
      </c>
      <c r="AA1787" s="13">
        <v>7.0000000000000007E-2</v>
      </c>
      <c r="AB1787" s="21">
        <f t="shared" si="346"/>
        <v>809200.00000000012</v>
      </c>
      <c r="AC1787" s="185">
        <f t="shared" si="339"/>
        <v>82457.48000000001</v>
      </c>
      <c r="AD1787" s="141">
        <v>0.1019</v>
      </c>
      <c r="AE1787" s="186">
        <f t="shared" si="340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341"/>
        <v>29500529.005044248</v>
      </c>
      <c r="AJ1787" s="19">
        <f t="shared" si="342"/>
        <v>3253064.846231177</v>
      </c>
      <c r="AK1787" s="20">
        <f t="shared" si="343"/>
        <v>0.11027140718984872</v>
      </c>
      <c r="AL1787" s="17"/>
      <c r="AM1787" s="17"/>
      <c r="AN1787" s="17"/>
      <c r="AO1787" s="17"/>
      <c r="AP1787" s="28" t="str">
        <f t="shared" si="344"/>
        <v>202111</v>
      </c>
      <c r="AQ1787" s="28" t="str">
        <f t="shared" si="345"/>
        <v>202111JPY</v>
      </c>
    </row>
    <row r="1788" spans="1:43" s="12" customFormat="1">
      <c r="A1788" s="13" t="s">
        <v>40</v>
      </c>
      <c r="B1788" s="179">
        <v>2021</v>
      </c>
      <c r="C1788" s="179">
        <v>7</v>
      </c>
      <c r="D1788" s="39" t="str">
        <f t="shared" si="347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337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338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349"/>
        <v>1</v>
      </c>
      <c r="Z1788" s="18">
        <f t="shared" si="348"/>
        <v>11560000</v>
      </c>
      <c r="AA1788" s="13">
        <v>7.0000000000000007E-2</v>
      </c>
      <c r="AB1788" s="21">
        <f t="shared" si="346"/>
        <v>809200.00000000012</v>
      </c>
      <c r="AC1788" s="185">
        <f t="shared" si="339"/>
        <v>82457.48000000001</v>
      </c>
      <c r="AD1788" s="141">
        <v>0.1019</v>
      </c>
      <c r="AE1788" s="186">
        <f t="shared" si="340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341"/>
        <v>29500529.005044248</v>
      </c>
      <c r="AJ1788" s="19">
        <f t="shared" si="342"/>
        <v>3253064.846231177</v>
      </c>
      <c r="AK1788" s="20">
        <f t="shared" si="343"/>
        <v>0.11027140718984872</v>
      </c>
      <c r="AL1788" s="17"/>
      <c r="AM1788" s="17"/>
      <c r="AN1788" s="17"/>
      <c r="AO1788" s="17"/>
      <c r="AP1788" s="28" t="str">
        <f t="shared" si="344"/>
        <v>202111</v>
      </c>
      <c r="AQ1788" s="28" t="str">
        <f t="shared" si="345"/>
        <v>202111JPY</v>
      </c>
    </row>
    <row r="1789" spans="1:43" s="12" customFormat="1">
      <c r="A1789" s="13" t="s">
        <v>40</v>
      </c>
      <c r="B1789" s="179">
        <v>2021</v>
      </c>
      <c r="C1789" s="179">
        <v>8</v>
      </c>
      <c r="D1789" s="39" t="str">
        <f t="shared" si="347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337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338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349"/>
        <v>1.13</v>
      </c>
      <c r="Z1789" s="18">
        <f t="shared" si="348"/>
        <v>750000</v>
      </c>
      <c r="AA1789" s="13">
        <v>1.21</v>
      </c>
      <c r="AB1789" s="21">
        <f t="shared" si="346"/>
        <v>803097.34513274347</v>
      </c>
      <c r="AC1789" s="185">
        <f t="shared" si="339"/>
        <v>161904.42477876108</v>
      </c>
      <c r="AD1789" s="141">
        <v>0.2016</v>
      </c>
      <c r="AE1789" s="186">
        <f t="shared" si="340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341"/>
        <v>29500529.005044248</v>
      </c>
      <c r="AJ1789" s="19">
        <f t="shared" si="342"/>
        <v>3253064.846231177</v>
      </c>
      <c r="AK1789" s="20">
        <f t="shared" si="343"/>
        <v>0.11027140718984872</v>
      </c>
      <c r="AL1789" s="17"/>
      <c r="AM1789" s="17"/>
      <c r="AN1789" s="17"/>
      <c r="AO1789" s="17"/>
      <c r="AP1789" s="28" t="str">
        <f t="shared" si="344"/>
        <v>202111</v>
      </c>
      <c r="AQ1789" s="28" t="str">
        <f t="shared" si="345"/>
        <v>202111RMB</v>
      </c>
    </row>
    <row r="1790" spans="1:43" s="12" customFormat="1">
      <c r="A1790" s="13" t="s">
        <v>40</v>
      </c>
      <c r="B1790" s="179">
        <v>2021</v>
      </c>
      <c r="C1790" s="179">
        <v>8</v>
      </c>
      <c r="D1790" s="39" t="str">
        <f t="shared" si="347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337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338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349"/>
        <v>1</v>
      </c>
      <c r="Z1790" s="18">
        <f t="shared" si="348"/>
        <v>16500000</v>
      </c>
      <c r="AA1790" s="13">
        <v>7.0000000000000007E-2</v>
      </c>
      <c r="AB1790" s="21">
        <f t="shared" si="346"/>
        <v>1155000</v>
      </c>
      <c r="AC1790" s="185">
        <f t="shared" si="339"/>
        <v>97251</v>
      </c>
      <c r="AD1790" s="141">
        <v>8.4199999999999997E-2</v>
      </c>
      <c r="AE1790" s="186">
        <f t="shared" si="340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341"/>
        <v>29500529.005044248</v>
      </c>
      <c r="AJ1790" s="19">
        <f t="shared" si="342"/>
        <v>3253064.846231177</v>
      </c>
      <c r="AK1790" s="20">
        <f t="shared" si="343"/>
        <v>0.11027140718984872</v>
      </c>
      <c r="AL1790" s="17"/>
      <c r="AM1790" s="17"/>
      <c r="AN1790" s="17"/>
      <c r="AO1790" s="17"/>
      <c r="AP1790" s="28" t="str">
        <f t="shared" si="344"/>
        <v>202111</v>
      </c>
      <c r="AQ1790" s="28" t="str">
        <f t="shared" si="345"/>
        <v>202111JPY</v>
      </c>
    </row>
    <row r="1791" spans="1:43" s="12" customFormat="1">
      <c r="A1791" s="13" t="s">
        <v>40</v>
      </c>
      <c r="B1791" s="179">
        <v>2021</v>
      </c>
      <c r="C1791" s="179">
        <v>8</v>
      </c>
      <c r="D1791" s="39" t="str">
        <f t="shared" si="347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337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338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349"/>
        <v>1</v>
      </c>
      <c r="Z1791" s="18">
        <f t="shared" si="348"/>
        <v>16500000</v>
      </c>
      <c r="AA1791" s="13">
        <v>7.0000000000000007E-2</v>
      </c>
      <c r="AB1791" s="21">
        <f t="shared" si="346"/>
        <v>1155000</v>
      </c>
      <c r="AC1791" s="185">
        <f t="shared" si="339"/>
        <v>97251</v>
      </c>
      <c r="AD1791" s="141">
        <v>8.4199999999999997E-2</v>
      </c>
      <c r="AE1791" s="186">
        <f t="shared" si="340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341"/>
        <v>29500529.005044248</v>
      </c>
      <c r="AJ1791" s="19">
        <f t="shared" si="342"/>
        <v>3253064.846231177</v>
      </c>
      <c r="AK1791" s="20">
        <f t="shared" si="343"/>
        <v>0.11027140718984872</v>
      </c>
      <c r="AL1791" s="17"/>
      <c r="AM1791" s="17"/>
      <c r="AN1791" s="17"/>
      <c r="AO1791" s="17"/>
      <c r="AP1791" s="28" t="str">
        <f t="shared" si="344"/>
        <v>202111</v>
      </c>
      <c r="AQ1791" s="28" t="str">
        <f t="shared" si="345"/>
        <v>202111JPY</v>
      </c>
    </row>
    <row r="1792" spans="1:43" s="12" customFormat="1">
      <c r="A1792" s="13" t="s">
        <v>40</v>
      </c>
      <c r="B1792" s="179">
        <v>2021</v>
      </c>
      <c r="C1792" s="179">
        <v>8</v>
      </c>
      <c r="D1792" s="39" t="str">
        <f t="shared" si="347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337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338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349"/>
        <v>1</v>
      </c>
      <c r="Z1792" s="18">
        <f t="shared" si="348"/>
        <v>14000000</v>
      </c>
      <c r="AA1792" s="13">
        <v>7.0000000000000007E-2</v>
      </c>
      <c r="AB1792" s="21">
        <f t="shared" si="346"/>
        <v>980000.00000000012</v>
      </c>
      <c r="AC1792" s="185">
        <f t="shared" si="339"/>
        <v>110054.00000000001</v>
      </c>
      <c r="AD1792" s="141">
        <v>0.1123</v>
      </c>
      <c r="AE1792" s="186">
        <f t="shared" si="340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341"/>
        <v>29500529.005044248</v>
      </c>
      <c r="AJ1792" s="19">
        <f t="shared" si="342"/>
        <v>3253064.846231177</v>
      </c>
      <c r="AK1792" s="20">
        <f t="shared" si="343"/>
        <v>0.11027140718984872</v>
      </c>
      <c r="AL1792" s="17"/>
      <c r="AM1792" s="17"/>
      <c r="AN1792" s="17"/>
      <c r="AO1792" s="17"/>
      <c r="AP1792" s="28" t="str">
        <f t="shared" si="344"/>
        <v>202111</v>
      </c>
      <c r="AQ1792" s="28" t="str">
        <f t="shared" si="345"/>
        <v>202111JPY</v>
      </c>
    </row>
    <row r="1793" spans="1:43" s="12" customFormat="1">
      <c r="A1793" s="13" t="s">
        <v>40</v>
      </c>
      <c r="B1793" s="179">
        <v>2021</v>
      </c>
      <c r="C1793" s="179">
        <v>10</v>
      </c>
      <c r="D1793" s="39" t="str">
        <f t="shared" si="347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337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338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349"/>
        <v>1</v>
      </c>
      <c r="Z1793" s="18">
        <f t="shared" si="348"/>
        <v>10000000</v>
      </c>
      <c r="AA1793" s="13">
        <v>7.0000000000000007E-2</v>
      </c>
      <c r="AB1793" s="21">
        <f t="shared" si="346"/>
        <v>700000.00000000012</v>
      </c>
      <c r="AC1793" s="185">
        <f t="shared" si="339"/>
        <v>93170.000000000015</v>
      </c>
      <c r="AD1793" s="141">
        <v>0.1331</v>
      </c>
      <c r="AE1793" s="186">
        <f t="shared" si="340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341"/>
        <v>29500529.005044248</v>
      </c>
      <c r="AJ1793" s="19">
        <f t="shared" si="342"/>
        <v>3253064.846231177</v>
      </c>
      <c r="AK1793" s="20">
        <f t="shared" si="343"/>
        <v>0.11027140718984872</v>
      </c>
      <c r="AL1793" s="17"/>
      <c r="AM1793" s="17"/>
      <c r="AN1793" s="17"/>
      <c r="AO1793" s="17"/>
      <c r="AP1793" s="28" t="str">
        <f t="shared" si="344"/>
        <v>202111</v>
      </c>
      <c r="AQ1793" s="28" t="str">
        <f t="shared" si="345"/>
        <v>202111JPY</v>
      </c>
    </row>
    <row r="1794" spans="1:43" s="12" customFormat="1">
      <c r="A1794" s="13" t="s">
        <v>40</v>
      </c>
      <c r="B1794" s="179">
        <v>2021</v>
      </c>
      <c r="C1794" s="179">
        <v>10</v>
      </c>
      <c r="D1794" s="39" t="str">
        <f t="shared" si="347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351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349"/>
        <v>1.13</v>
      </c>
      <c r="Z1794" s="18">
        <f t="shared" si="348"/>
        <v>1110000</v>
      </c>
      <c r="AA1794" s="13">
        <v>1.21</v>
      </c>
      <c r="AB1794" s="21">
        <f t="shared" si="346"/>
        <v>1188584.0707964601</v>
      </c>
      <c r="AC1794" s="185">
        <f t="shared" ref="AC1794:AC1857" si="352">IF(R1794&lt;&gt;"",AB1794*AD1794,"")</f>
        <v>205981.61946902654</v>
      </c>
      <c r="AD1794" s="141">
        <v>0.17330000000000001</v>
      </c>
      <c r="AE1794" s="186">
        <f t="shared" ref="AE1794:AE1857" si="353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354">IF(P1794="C66 SERVICE","",SUMIFS(AB:AB,F:F,F1794,G:G,G1794,E:E,E1794))</f>
        <v>29500529.005044248</v>
      </c>
      <c r="AJ1794" s="19">
        <f t="shared" ref="AJ1794:AJ1857" si="355">IF(P1794="C66 SERVICE","",SUMIFS(AC:AC,F:F,F1794,G:G,G1794,E:E,E1794))</f>
        <v>3253064.846231177</v>
      </c>
      <c r="AK1794" s="20">
        <f t="shared" ref="AK1794:AK1857" si="356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357">IF(F1794="","",F1794&amp;G1794)</f>
        <v>202111</v>
      </c>
      <c r="AQ1794" s="28" t="str">
        <f t="shared" ref="AQ1794:AQ1857" si="358">IF(W1794="","",F1794&amp;G1794&amp;W1794)</f>
        <v>202111RMB</v>
      </c>
    </row>
    <row r="1795" spans="1:43" s="12" customFormat="1">
      <c r="A1795" s="13" t="s">
        <v>40</v>
      </c>
      <c r="B1795" s="179">
        <v>2021</v>
      </c>
      <c r="C1795" s="179">
        <v>10</v>
      </c>
      <c r="D1795" s="39" t="str">
        <f t="shared" si="347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350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351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349"/>
        <v>1.13</v>
      </c>
      <c r="Z1795" s="18">
        <f t="shared" si="348"/>
        <v>1110000</v>
      </c>
      <c r="AA1795" s="13">
        <v>1.21</v>
      </c>
      <c r="AB1795" s="21">
        <f t="shared" si="346"/>
        <v>1188584.0707964601</v>
      </c>
      <c r="AC1795" s="185">
        <f t="shared" si="352"/>
        <v>205981.61946902654</v>
      </c>
      <c r="AD1795" s="141">
        <v>0.17330000000000001</v>
      </c>
      <c r="AE1795" s="186">
        <f t="shared" si="353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354"/>
        <v>29500529.005044248</v>
      </c>
      <c r="AJ1795" s="19">
        <f t="shared" si="355"/>
        <v>3253064.846231177</v>
      </c>
      <c r="AK1795" s="20">
        <f t="shared" si="356"/>
        <v>0.11027140718984872</v>
      </c>
      <c r="AL1795" s="17"/>
      <c r="AM1795" s="17"/>
      <c r="AN1795" s="17"/>
      <c r="AO1795" s="17"/>
      <c r="AP1795" s="28" t="str">
        <f t="shared" si="357"/>
        <v>202111</v>
      </c>
      <c r="AQ1795" s="28" t="str">
        <f t="shared" si="358"/>
        <v>202111RMB</v>
      </c>
    </row>
    <row r="1796" spans="1:43" s="12" customFormat="1">
      <c r="A1796" s="13" t="s">
        <v>35</v>
      </c>
      <c r="B1796" s="179">
        <v>2021</v>
      </c>
      <c r="C1796" s="179">
        <v>3</v>
      </c>
      <c r="D1796" s="39" t="str">
        <f t="shared" si="347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350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351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349"/>
        <v>1.13</v>
      </c>
      <c r="Z1796" s="18">
        <f t="shared" si="348"/>
        <v>1275000</v>
      </c>
      <c r="AA1796" s="13">
        <v>1.2150000000000001</v>
      </c>
      <c r="AB1796" s="21">
        <f t="shared" si="346"/>
        <v>1370907.0796460179</v>
      </c>
      <c r="AC1796" s="185">
        <f t="shared" si="352"/>
        <v>198918.6172566372</v>
      </c>
      <c r="AD1796" s="141">
        <v>0.14510000000000001</v>
      </c>
      <c r="AE1796" s="186">
        <f t="shared" si="353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354"/>
        <v>25380121.402654864</v>
      </c>
      <c r="AJ1796" s="19">
        <f t="shared" si="355"/>
        <v>3850343.1237796475</v>
      </c>
      <c r="AK1796" s="20">
        <f t="shared" si="356"/>
        <v>0.15170704121915216</v>
      </c>
      <c r="AL1796" s="17"/>
      <c r="AM1796" s="17"/>
      <c r="AN1796" s="17"/>
      <c r="AO1796" s="17"/>
      <c r="AP1796" s="28" t="str">
        <f t="shared" si="357"/>
        <v>202112</v>
      </c>
      <c r="AQ1796" s="28" t="str">
        <f t="shared" si="358"/>
        <v>202112RMB</v>
      </c>
    </row>
    <row r="1797" spans="1:43" s="12" customFormat="1">
      <c r="A1797" s="13" t="s">
        <v>35</v>
      </c>
      <c r="B1797" s="179">
        <v>2021</v>
      </c>
      <c r="C1797" s="179">
        <v>3</v>
      </c>
      <c r="D1797" s="39" t="str">
        <f t="shared" si="347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350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351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349"/>
        <v>1.13</v>
      </c>
      <c r="Z1797" s="18">
        <f t="shared" si="348"/>
        <v>1000000</v>
      </c>
      <c r="AA1797" s="13">
        <v>1.2150000000000001</v>
      </c>
      <c r="AB1797" s="21">
        <f t="shared" si="346"/>
        <v>1075221.2389380534</v>
      </c>
      <c r="AC1797" s="185">
        <f t="shared" si="352"/>
        <v>156014.60176991156</v>
      </c>
      <c r="AD1797" s="141">
        <v>0.14510000000000001</v>
      </c>
      <c r="AE1797" s="186">
        <f t="shared" si="353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354"/>
        <v>25380121.402654864</v>
      </c>
      <c r="AJ1797" s="19">
        <f t="shared" si="355"/>
        <v>3850343.1237796475</v>
      </c>
      <c r="AK1797" s="20">
        <f t="shared" si="356"/>
        <v>0.15170704121915216</v>
      </c>
      <c r="AL1797" s="17"/>
      <c r="AM1797" s="17"/>
      <c r="AN1797" s="17"/>
      <c r="AO1797" s="17"/>
      <c r="AP1797" s="28" t="str">
        <f t="shared" si="357"/>
        <v>202112</v>
      </c>
      <c r="AQ1797" s="28" t="str">
        <f t="shared" si="358"/>
        <v>202112RMB</v>
      </c>
    </row>
    <row r="1798" spans="1:43" s="12" customFormat="1">
      <c r="A1798" s="13" t="s">
        <v>40</v>
      </c>
      <c r="B1798" s="179">
        <v>2021</v>
      </c>
      <c r="C1798" s="179">
        <v>6</v>
      </c>
      <c r="D1798" s="39" t="str">
        <f t="shared" si="347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350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351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349"/>
        <v>1</v>
      </c>
      <c r="Z1798" s="18">
        <f t="shared" si="348"/>
        <v>12000000</v>
      </c>
      <c r="AA1798" s="13">
        <v>7.0000000000000007E-2</v>
      </c>
      <c r="AB1798" s="21">
        <f t="shared" si="346"/>
        <v>840000.00000000012</v>
      </c>
      <c r="AC1798" s="185">
        <f t="shared" si="352"/>
        <v>82404.000000000015</v>
      </c>
      <c r="AD1798" s="141">
        <v>9.8100000000000007E-2</v>
      </c>
      <c r="AE1798" s="186">
        <f t="shared" si="353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354"/>
        <v>25380121.402654864</v>
      </c>
      <c r="AJ1798" s="19">
        <f t="shared" si="355"/>
        <v>3850343.1237796475</v>
      </c>
      <c r="AK1798" s="20">
        <f t="shared" si="356"/>
        <v>0.15170704121915216</v>
      </c>
      <c r="AL1798" s="17"/>
      <c r="AM1798" s="17"/>
      <c r="AN1798" s="17"/>
      <c r="AO1798" s="17"/>
      <c r="AP1798" s="28" t="str">
        <f t="shared" si="357"/>
        <v>202112</v>
      </c>
      <c r="AQ1798" s="28" t="str">
        <f t="shared" si="358"/>
        <v>202112JPY</v>
      </c>
    </row>
    <row r="1799" spans="1:43" s="12" customFormat="1">
      <c r="A1799" s="13" t="s">
        <v>40</v>
      </c>
      <c r="B1799" s="179">
        <v>2021</v>
      </c>
      <c r="C1799" s="179">
        <v>6</v>
      </c>
      <c r="D1799" s="39" t="str">
        <f t="shared" si="347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350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351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349"/>
        <v>1</v>
      </c>
      <c r="Z1799" s="18">
        <f t="shared" si="348"/>
        <v>12000000</v>
      </c>
      <c r="AA1799" s="13">
        <v>7.0000000000000007E-2</v>
      </c>
      <c r="AB1799" s="21">
        <f t="shared" si="346"/>
        <v>840000.00000000012</v>
      </c>
      <c r="AC1799" s="185">
        <f t="shared" si="352"/>
        <v>82404.000000000015</v>
      </c>
      <c r="AD1799" s="141">
        <v>9.8100000000000007E-2</v>
      </c>
      <c r="AE1799" s="186">
        <f t="shared" si="353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354"/>
        <v>25380121.402654864</v>
      </c>
      <c r="AJ1799" s="19">
        <f t="shared" si="355"/>
        <v>3850343.1237796475</v>
      </c>
      <c r="AK1799" s="20">
        <f t="shared" si="356"/>
        <v>0.15170704121915216</v>
      </c>
      <c r="AL1799" s="17"/>
      <c r="AM1799" s="17"/>
      <c r="AN1799" s="17"/>
      <c r="AO1799" s="17"/>
      <c r="AP1799" s="28" t="str">
        <f t="shared" si="357"/>
        <v>202112</v>
      </c>
      <c r="AQ1799" s="28" t="str">
        <f t="shared" si="358"/>
        <v>202112JPY</v>
      </c>
    </row>
    <row r="1800" spans="1:43" s="12" customFormat="1">
      <c r="A1800" s="13" t="s">
        <v>40</v>
      </c>
      <c r="B1800" s="179">
        <v>2021</v>
      </c>
      <c r="C1800" s="179">
        <v>6</v>
      </c>
      <c r="D1800" s="39" t="str">
        <f t="shared" si="347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350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351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349"/>
        <v>1.13</v>
      </c>
      <c r="Z1800" s="18">
        <f t="shared" si="348"/>
        <v>884450</v>
      </c>
      <c r="AA1800" s="13">
        <v>1.2150000000000001</v>
      </c>
      <c r="AB1800" s="21">
        <f t="shared" si="346"/>
        <v>950979.42477876123</v>
      </c>
      <c r="AC1800" s="185">
        <f t="shared" si="352"/>
        <v>97950.880752212397</v>
      </c>
      <c r="AD1800" s="141">
        <v>0.10299999999999999</v>
      </c>
      <c r="AE1800" s="186">
        <f t="shared" si="353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354"/>
        <v>25380121.402654864</v>
      </c>
      <c r="AJ1800" s="19">
        <f t="shared" si="355"/>
        <v>3850343.1237796475</v>
      </c>
      <c r="AK1800" s="20">
        <f t="shared" si="356"/>
        <v>0.15170704121915216</v>
      </c>
      <c r="AL1800" s="17"/>
      <c r="AM1800" s="17"/>
      <c r="AN1800" s="17"/>
      <c r="AO1800" s="17"/>
      <c r="AP1800" s="28" t="str">
        <f t="shared" si="357"/>
        <v>202112</v>
      </c>
      <c r="AQ1800" s="28" t="str">
        <f t="shared" si="358"/>
        <v>202112RMB</v>
      </c>
    </row>
    <row r="1801" spans="1:43" s="12" customFormat="1">
      <c r="A1801" s="13" t="s">
        <v>40</v>
      </c>
      <c r="B1801" s="179">
        <v>2021</v>
      </c>
      <c r="C1801" s="179">
        <v>6</v>
      </c>
      <c r="D1801" s="39" t="str">
        <f t="shared" si="347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350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351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349"/>
        <v>1.13</v>
      </c>
      <c r="Z1801" s="18">
        <f t="shared" si="348"/>
        <v>884450</v>
      </c>
      <c r="AA1801" s="13">
        <v>1.2150000000000001</v>
      </c>
      <c r="AB1801" s="21">
        <f t="shared" si="346"/>
        <v>950979.42477876123</v>
      </c>
      <c r="AC1801" s="185">
        <f t="shared" si="352"/>
        <v>97950.880752212397</v>
      </c>
      <c r="AD1801" s="141">
        <v>0.10299999999999999</v>
      </c>
      <c r="AE1801" s="186">
        <f t="shared" si="353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354"/>
        <v>25380121.402654864</v>
      </c>
      <c r="AJ1801" s="19">
        <f t="shared" si="355"/>
        <v>3850343.1237796475</v>
      </c>
      <c r="AK1801" s="20">
        <f t="shared" si="356"/>
        <v>0.15170704121915216</v>
      </c>
      <c r="AL1801" s="17"/>
      <c r="AM1801" s="17"/>
      <c r="AN1801" s="17"/>
      <c r="AO1801" s="17"/>
      <c r="AP1801" s="28" t="str">
        <f t="shared" si="357"/>
        <v>202112</v>
      </c>
      <c r="AQ1801" s="28" t="str">
        <f t="shared" si="358"/>
        <v>202112RMB</v>
      </c>
    </row>
    <row r="1802" spans="1:43" s="12" customFormat="1">
      <c r="A1802" s="13" t="s">
        <v>40</v>
      </c>
      <c r="B1802" s="179">
        <v>2021</v>
      </c>
      <c r="C1802" s="179">
        <v>7</v>
      </c>
      <c r="D1802" s="39" t="str">
        <f t="shared" si="347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350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351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349"/>
        <v>1.13</v>
      </c>
      <c r="Z1802" s="18">
        <f t="shared" si="348"/>
        <v>505000</v>
      </c>
      <c r="AA1802" s="13">
        <v>1.2150000000000001</v>
      </c>
      <c r="AB1802" s="21">
        <f t="shared" ref="AB1802:AB1865" si="359">IF(AND(R1802&lt;&gt;"C66",R1802&lt;&gt;""),Z1802/Y1802*AA1802,"")</f>
        <v>542986.7256637169</v>
      </c>
      <c r="AC1802" s="185">
        <f t="shared" si="352"/>
        <v>81773.800884955766</v>
      </c>
      <c r="AD1802" s="141">
        <v>0.15060000000000001</v>
      </c>
      <c r="AE1802" s="186">
        <f t="shared" si="353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354"/>
        <v>25380121.402654864</v>
      </c>
      <c r="AJ1802" s="19">
        <f t="shared" si="355"/>
        <v>3850343.1237796475</v>
      </c>
      <c r="AK1802" s="20">
        <f t="shared" si="356"/>
        <v>0.15170704121915216</v>
      </c>
      <c r="AL1802" s="17"/>
      <c r="AM1802" s="17"/>
      <c r="AN1802" s="17"/>
      <c r="AO1802" s="17"/>
      <c r="AP1802" s="28" t="str">
        <f t="shared" si="357"/>
        <v>202112</v>
      </c>
      <c r="AQ1802" s="28" t="str">
        <f t="shared" si="358"/>
        <v>202112RMB</v>
      </c>
    </row>
    <row r="1803" spans="1:43" s="12" customFormat="1">
      <c r="A1803" s="13" t="s">
        <v>40</v>
      </c>
      <c r="B1803" s="179">
        <v>2021</v>
      </c>
      <c r="C1803" s="179">
        <v>9</v>
      </c>
      <c r="D1803" s="39" t="str">
        <f t="shared" si="347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350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351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349"/>
        <v>1.13</v>
      </c>
      <c r="Z1803" s="18">
        <f t="shared" si="348"/>
        <v>776666</v>
      </c>
      <c r="AA1803" s="13">
        <v>1.2150000000000001</v>
      </c>
      <c r="AB1803" s="21">
        <f t="shared" si="359"/>
        <v>835087.77876106207</v>
      </c>
      <c r="AC1803" s="185">
        <f t="shared" si="352"/>
        <v>139042.11516371684</v>
      </c>
      <c r="AD1803" s="141">
        <v>0.16650000000000001</v>
      </c>
      <c r="AE1803" s="186">
        <f t="shared" si="353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354"/>
        <v>25380121.402654864</v>
      </c>
      <c r="AJ1803" s="19">
        <f t="shared" si="355"/>
        <v>3850343.1237796475</v>
      </c>
      <c r="AK1803" s="20">
        <f t="shared" si="356"/>
        <v>0.15170704121915216</v>
      </c>
      <c r="AL1803" s="17"/>
      <c r="AM1803" s="17"/>
      <c r="AN1803" s="17"/>
      <c r="AO1803" s="17"/>
      <c r="AP1803" s="28" t="str">
        <f t="shared" si="357"/>
        <v>202112</v>
      </c>
      <c r="AQ1803" s="28" t="str">
        <f t="shared" si="358"/>
        <v>202112RMB</v>
      </c>
    </row>
    <row r="1804" spans="1:43" s="12" customFormat="1">
      <c r="A1804" s="13" t="s">
        <v>40</v>
      </c>
      <c r="B1804" s="179">
        <v>2021</v>
      </c>
      <c r="C1804" s="179">
        <v>9</v>
      </c>
      <c r="D1804" s="39" t="str">
        <f t="shared" si="347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350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351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349"/>
        <v>1.13</v>
      </c>
      <c r="Z1804" s="18">
        <f t="shared" si="348"/>
        <v>1000000</v>
      </c>
      <c r="AA1804" s="13">
        <v>1.2150000000000001</v>
      </c>
      <c r="AB1804" s="21">
        <f t="shared" si="359"/>
        <v>1075221.2389380534</v>
      </c>
      <c r="AC1804" s="185">
        <f t="shared" si="352"/>
        <v>179024.3362831859</v>
      </c>
      <c r="AD1804" s="141">
        <v>0.16650000000000001</v>
      </c>
      <c r="AE1804" s="186">
        <f t="shared" si="353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354"/>
        <v>25380121.402654864</v>
      </c>
      <c r="AJ1804" s="19">
        <f t="shared" si="355"/>
        <v>3850343.1237796475</v>
      </c>
      <c r="AK1804" s="20">
        <f t="shared" si="356"/>
        <v>0.15170704121915216</v>
      </c>
      <c r="AL1804" s="17"/>
      <c r="AM1804" s="17"/>
      <c r="AN1804" s="17"/>
      <c r="AO1804" s="17"/>
      <c r="AP1804" s="28" t="str">
        <f t="shared" si="357"/>
        <v>202112</v>
      </c>
      <c r="AQ1804" s="28" t="str">
        <f t="shared" si="358"/>
        <v>202112RMB</v>
      </c>
    </row>
    <row r="1805" spans="1:43" s="12" customFormat="1">
      <c r="A1805" s="13" t="s">
        <v>40</v>
      </c>
      <c r="B1805" s="179">
        <v>2021</v>
      </c>
      <c r="C1805" s="179">
        <v>9</v>
      </c>
      <c r="D1805" s="39" t="str">
        <f t="shared" si="347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350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351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349"/>
        <v>1.13</v>
      </c>
      <c r="Z1805" s="18">
        <f t="shared" si="348"/>
        <v>1000000</v>
      </c>
      <c r="AA1805" s="13">
        <v>1.2150000000000001</v>
      </c>
      <c r="AB1805" s="21">
        <f t="shared" si="359"/>
        <v>1075221.2389380534</v>
      </c>
      <c r="AC1805" s="185">
        <f t="shared" si="352"/>
        <v>179024.3362831859</v>
      </c>
      <c r="AD1805" s="141">
        <v>0.16650000000000001</v>
      </c>
      <c r="AE1805" s="186">
        <f t="shared" si="353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354"/>
        <v>25380121.402654864</v>
      </c>
      <c r="AJ1805" s="19">
        <f t="shared" si="355"/>
        <v>3850343.1237796475</v>
      </c>
      <c r="AK1805" s="20">
        <f t="shared" si="356"/>
        <v>0.15170704121915216</v>
      </c>
      <c r="AL1805" s="17"/>
      <c r="AM1805" s="17"/>
      <c r="AN1805" s="17"/>
      <c r="AO1805" s="17"/>
      <c r="AP1805" s="28" t="str">
        <f t="shared" si="357"/>
        <v>202112</v>
      </c>
      <c r="AQ1805" s="28" t="str">
        <f t="shared" si="358"/>
        <v>202112RMB</v>
      </c>
    </row>
    <row r="1806" spans="1:43" s="12" customFormat="1">
      <c r="A1806" s="13" t="s">
        <v>40</v>
      </c>
      <c r="B1806" s="179">
        <v>2021</v>
      </c>
      <c r="C1806" s="179">
        <v>11</v>
      </c>
      <c r="D1806" s="39" t="str">
        <f t="shared" si="347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350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351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349"/>
        <v>1.13</v>
      </c>
      <c r="Z1806" s="18">
        <f t="shared" si="348"/>
        <v>1155000</v>
      </c>
      <c r="AA1806" s="13">
        <v>1.2150000000000001</v>
      </c>
      <c r="AB1806" s="21">
        <f t="shared" si="359"/>
        <v>1241880.5309734514</v>
      </c>
      <c r="AC1806" s="185">
        <f t="shared" si="352"/>
        <v>219688.66592920356</v>
      </c>
      <c r="AD1806" s="141">
        <v>0.1769</v>
      </c>
      <c r="AE1806" s="186">
        <f t="shared" si="353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354"/>
        <v>25380121.402654864</v>
      </c>
      <c r="AJ1806" s="19">
        <f t="shared" si="355"/>
        <v>3850343.1237796475</v>
      </c>
      <c r="AK1806" s="20">
        <f t="shared" si="356"/>
        <v>0.15170704121915216</v>
      </c>
      <c r="AL1806" s="17"/>
      <c r="AM1806" s="17"/>
      <c r="AN1806" s="17"/>
      <c r="AO1806" s="17"/>
      <c r="AP1806" s="28" t="str">
        <f t="shared" si="357"/>
        <v>202112</v>
      </c>
      <c r="AQ1806" s="28" t="str">
        <f t="shared" si="358"/>
        <v>202112RMB</v>
      </c>
    </row>
    <row r="1807" spans="1:43" s="12" customFormat="1">
      <c r="A1807" s="13" t="s">
        <v>40</v>
      </c>
      <c r="B1807" s="179">
        <v>2021</v>
      </c>
      <c r="C1807" s="179">
        <v>11</v>
      </c>
      <c r="D1807" s="39" t="str">
        <f t="shared" si="347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350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351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349"/>
        <v>1.13</v>
      </c>
      <c r="Z1807" s="18">
        <f t="shared" si="348"/>
        <v>868670</v>
      </c>
      <c r="AA1807" s="13">
        <v>1.2150000000000001</v>
      </c>
      <c r="AB1807" s="21">
        <f t="shared" si="359"/>
        <v>934012.43362831871</v>
      </c>
      <c r="AC1807" s="185">
        <f t="shared" si="352"/>
        <v>160743.53982743365</v>
      </c>
      <c r="AD1807" s="141">
        <v>0.1721</v>
      </c>
      <c r="AE1807" s="186">
        <f t="shared" si="353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354"/>
        <v>25380121.402654864</v>
      </c>
      <c r="AJ1807" s="19">
        <f t="shared" si="355"/>
        <v>3850343.1237796475</v>
      </c>
      <c r="AK1807" s="20">
        <f t="shared" si="356"/>
        <v>0.15170704121915216</v>
      </c>
      <c r="AL1807" s="17"/>
      <c r="AM1807" s="17"/>
      <c r="AN1807" s="17"/>
      <c r="AO1807" s="17"/>
      <c r="AP1807" s="28" t="str">
        <f t="shared" si="357"/>
        <v>202112</v>
      </c>
      <c r="AQ1807" s="28" t="str">
        <f t="shared" si="358"/>
        <v>202112RMB</v>
      </c>
    </row>
    <row r="1808" spans="1:43" s="12" customFormat="1">
      <c r="A1808" s="13" t="s">
        <v>40</v>
      </c>
      <c r="B1808" s="179">
        <v>2021</v>
      </c>
      <c r="C1808" s="179">
        <v>11</v>
      </c>
      <c r="D1808" s="39" t="str">
        <f t="shared" si="347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350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351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349"/>
        <v>1.13</v>
      </c>
      <c r="Z1808" s="18">
        <f t="shared" si="348"/>
        <v>868670</v>
      </c>
      <c r="AA1808" s="13">
        <v>1.2150000000000001</v>
      </c>
      <c r="AB1808" s="21">
        <f t="shared" si="359"/>
        <v>934012.43362831871</v>
      </c>
      <c r="AC1808" s="185">
        <f t="shared" si="352"/>
        <v>160743.53982743365</v>
      </c>
      <c r="AD1808" s="141">
        <v>0.1721</v>
      </c>
      <c r="AE1808" s="186">
        <f t="shared" si="353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354"/>
        <v>25380121.402654864</v>
      </c>
      <c r="AJ1808" s="19">
        <f t="shared" si="355"/>
        <v>3850343.1237796475</v>
      </c>
      <c r="AK1808" s="20">
        <f t="shared" si="356"/>
        <v>0.15170704121915216</v>
      </c>
      <c r="AL1808" s="17"/>
      <c r="AM1808" s="17"/>
      <c r="AN1808" s="17"/>
      <c r="AO1808" s="17"/>
      <c r="AP1808" s="28" t="str">
        <f t="shared" si="357"/>
        <v>202112</v>
      </c>
      <c r="AQ1808" s="28" t="str">
        <f t="shared" si="358"/>
        <v>202112RMB</v>
      </c>
    </row>
    <row r="1809" spans="1:43" s="12" customFormat="1">
      <c r="A1809" s="13" t="s">
        <v>40</v>
      </c>
      <c r="B1809" s="179">
        <v>2021</v>
      </c>
      <c r="C1809" s="179">
        <v>11</v>
      </c>
      <c r="D1809" s="39" t="str">
        <f t="shared" si="347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350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351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349"/>
        <v>1.13</v>
      </c>
      <c r="Z1809" s="18">
        <f t="shared" si="348"/>
        <v>874688</v>
      </c>
      <c r="AA1809" s="13">
        <v>1.2150000000000001</v>
      </c>
      <c r="AB1809" s="21">
        <f t="shared" si="359"/>
        <v>940483.11504424794</v>
      </c>
      <c r="AC1809" s="185">
        <f t="shared" si="352"/>
        <v>80693.451270796475</v>
      </c>
      <c r="AD1809" s="141">
        <v>8.5800000000000001E-2</v>
      </c>
      <c r="AE1809" s="186">
        <f t="shared" si="353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354"/>
        <v>25380121.402654864</v>
      </c>
      <c r="AJ1809" s="19">
        <f t="shared" si="355"/>
        <v>3850343.1237796475</v>
      </c>
      <c r="AK1809" s="20">
        <f t="shared" si="356"/>
        <v>0.15170704121915216</v>
      </c>
      <c r="AL1809" s="17"/>
      <c r="AM1809" s="17"/>
      <c r="AN1809" s="17"/>
      <c r="AO1809" s="17"/>
      <c r="AP1809" s="28" t="str">
        <f t="shared" si="357"/>
        <v>202112</v>
      </c>
      <c r="AQ1809" s="28" t="str">
        <f t="shared" si="358"/>
        <v>202112RMB</v>
      </c>
    </row>
    <row r="1810" spans="1:43" s="12" customFormat="1">
      <c r="A1810" s="13" t="s">
        <v>40</v>
      </c>
      <c r="B1810" s="179">
        <v>2021</v>
      </c>
      <c r="C1810" s="179">
        <v>11</v>
      </c>
      <c r="D1810" s="39" t="str">
        <f t="shared" si="347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350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351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349"/>
        <v>1.13</v>
      </c>
      <c r="Z1810" s="18">
        <f t="shared" si="348"/>
        <v>979000</v>
      </c>
      <c r="AA1810" s="13">
        <v>1.2150000000000001</v>
      </c>
      <c r="AB1810" s="21">
        <f t="shared" si="359"/>
        <v>1052641.5929203543</v>
      </c>
      <c r="AC1810" s="185">
        <f t="shared" si="352"/>
        <v>148317.20044247792</v>
      </c>
      <c r="AD1810" s="141">
        <v>0.1409</v>
      </c>
      <c r="AE1810" s="186">
        <f t="shared" si="353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354"/>
        <v>25380121.402654864</v>
      </c>
      <c r="AJ1810" s="19">
        <f t="shared" si="355"/>
        <v>3850343.1237796475</v>
      </c>
      <c r="AK1810" s="20">
        <f t="shared" si="356"/>
        <v>0.15170704121915216</v>
      </c>
      <c r="AL1810" s="17"/>
      <c r="AM1810" s="17"/>
      <c r="AN1810" s="17"/>
      <c r="AO1810" s="17"/>
      <c r="AP1810" s="28" t="str">
        <f t="shared" si="357"/>
        <v>202112</v>
      </c>
      <c r="AQ1810" s="28" t="str">
        <f t="shared" si="358"/>
        <v>202112RMB</v>
      </c>
    </row>
    <row r="1811" spans="1:43" s="12" customFormat="1">
      <c r="A1811" s="13" t="s">
        <v>40</v>
      </c>
      <c r="B1811" s="179">
        <v>2021</v>
      </c>
      <c r="C1811" s="179">
        <v>12</v>
      </c>
      <c r="D1811" s="39" t="str">
        <f t="shared" si="347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350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351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349"/>
        <v>1.13</v>
      </c>
      <c r="Z1811" s="18">
        <f t="shared" si="348"/>
        <v>1250000</v>
      </c>
      <c r="AA1811" s="13">
        <v>1.2150000000000001</v>
      </c>
      <c r="AB1811" s="21">
        <f t="shared" si="359"/>
        <v>1344026.5486725664</v>
      </c>
      <c r="AC1811" s="185">
        <f t="shared" si="352"/>
        <v>94081.858407079664</v>
      </c>
      <c r="AD1811" s="141">
        <v>7.0000000000000007E-2</v>
      </c>
      <c r="AE1811" s="186">
        <f t="shared" si="353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354"/>
        <v>25380121.402654864</v>
      </c>
      <c r="AJ1811" s="19">
        <f t="shared" si="355"/>
        <v>3850343.1237796475</v>
      </c>
      <c r="AK1811" s="20">
        <f t="shared" si="356"/>
        <v>0.15170704121915216</v>
      </c>
      <c r="AL1811" s="17"/>
      <c r="AM1811" s="17"/>
      <c r="AN1811" s="17"/>
      <c r="AO1811" s="17"/>
      <c r="AP1811" s="28" t="str">
        <f t="shared" si="357"/>
        <v>202112</v>
      </c>
      <c r="AQ1811" s="28" t="str">
        <f t="shared" si="358"/>
        <v>202112RMB</v>
      </c>
    </row>
    <row r="1812" spans="1:43" s="12" customFormat="1" ht="26.4">
      <c r="A1812" s="13" t="s">
        <v>40</v>
      </c>
      <c r="B1812" s="179">
        <v>2021</v>
      </c>
      <c r="C1812" s="179">
        <v>12</v>
      </c>
      <c r="D1812" s="39" t="str">
        <f t="shared" si="347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350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351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349"/>
        <v>1.13</v>
      </c>
      <c r="Z1812" s="18">
        <f t="shared" si="348"/>
        <v>11160</v>
      </c>
      <c r="AA1812" s="13">
        <v>1.2150000000000001</v>
      </c>
      <c r="AB1812" s="21">
        <f t="shared" si="359"/>
        <v>11999.469026548675</v>
      </c>
      <c r="AC1812" s="185">
        <f t="shared" si="352"/>
        <v>2049.5093097345139</v>
      </c>
      <c r="AD1812" s="141">
        <v>0.17080000000000001</v>
      </c>
      <c r="AE1812" s="186">
        <f t="shared" si="353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354"/>
        <v>25380121.402654864</v>
      </c>
      <c r="AJ1812" s="19">
        <f t="shared" si="355"/>
        <v>3850343.1237796475</v>
      </c>
      <c r="AK1812" s="20">
        <f t="shared" si="356"/>
        <v>0.15170704121915216</v>
      </c>
      <c r="AL1812" s="17"/>
      <c r="AM1812" s="17"/>
      <c r="AN1812" s="17"/>
      <c r="AO1812" s="17"/>
      <c r="AP1812" s="28" t="str">
        <f t="shared" si="357"/>
        <v>202112</v>
      </c>
      <c r="AQ1812" s="28" t="str">
        <f t="shared" si="358"/>
        <v>202112RMB</v>
      </c>
    </row>
    <row r="1813" spans="1:43" s="12" customFormat="1">
      <c r="A1813" s="13" t="s">
        <v>35</v>
      </c>
      <c r="B1813" s="179">
        <v>2021</v>
      </c>
      <c r="C1813" s="179">
        <v>1</v>
      </c>
      <c r="D1813" s="39" t="str">
        <f t="shared" si="347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350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351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349"/>
        <v>1</v>
      </c>
      <c r="Z1813" s="18">
        <f t="shared" si="348"/>
        <v>12650000</v>
      </c>
      <c r="AA1813" s="13">
        <v>6.9199999999999998E-2</v>
      </c>
      <c r="AB1813" s="21">
        <f t="shared" si="359"/>
        <v>875380</v>
      </c>
      <c r="AC1813" s="185">
        <f t="shared" si="352"/>
        <v>74669.914000000004</v>
      </c>
      <c r="AD1813" s="141">
        <v>8.5300000000000001E-2</v>
      </c>
      <c r="AE1813" s="186">
        <f t="shared" si="353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354"/>
        <v>26407088.359292038</v>
      </c>
      <c r="AJ1813" s="19">
        <f t="shared" si="355"/>
        <v>3424510.6998470803</v>
      </c>
      <c r="AK1813" s="20">
        <f t="shared" si="356"/>
        <v>0.12968149510667559</v>
      </c>
      <c r="AL1813" s="17"/>
      <c r="AM1813" s="17"/>
      <c r="AN1813" s="17"/>
      <c r="AO1813" s="17"/>
      <c r="AP1813" s="28" t="str">
        <f t="shared" si="357"/>
        <v>20221</v>
      </c>
      <c r="AQ1813" s="28" t="str">
        <f t="shared" si="358"/>
        <v>20221JPY</v>
      </c>
    </row>
    <row r="1814" spans="1:43" s="12" customFormat="1">
      <c r="A1814" s="13" t="s">
        <v>35</v>
      </c>
      <c r="B1814" s="179">
        <v>2021</v>
      </c>
      <c r="C1814" s="179">
        <v>1</v>
      </c>
      <c r="D1814" s="39" t="str">
        <f t="shared" si="347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350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351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349"/>
        <v>1</v>
      </c>
      <c r="Z1814" s="18">
        <f t="shared" si="348"/>
        <v>12650000</v>
      </c>
      <c r="AA1814" s="13">
        <v>6.9199999999999998E-2</v>
      </c>
      <c r="AB1814" s="21">
        <f t="shared" si="359"/>
        <v>875380</v>
      </c>
      <c r="AC1814" s="185">
        <f t="shared" si="352"/>
        <v>74669.914000000004</v>
      </c>
      <c r="AD1814" s="141">
        <v>8.5300000000000001E-2</v>
      </c>
      <c r="AE1814" s="186">
        <f t="shared" si="353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354"/>
        <v>26407088.359292038</v>
      </c>
      <c r="AJ1814" s="19">
        <f t="shared" si="355"/>
        <v>3424510.6998470803</v>
      </c>
      <c r="AK1814" s="20">
        <f t="shared" si="356"/>
        <v>0.12968149510667559</v>
      </c>
      <c r="AL1814" s="17"/>
      <c r="AM1814" s="17"/>
      <c r="AN1814" s="17"/>
      <c r="AO1814" s="17"/>
      <c r="AP1814" s="28" t="str">
        <f t="shared" si="357"/>
        <v>20221</v>
      </c>
      <c r="AQ1814" s="28" t="str">
        <f t="shared" si="358"/>
        <v>20221JPY</v>
      </c>
    </row>
    <row r="1815" spans="1:43" s="12" customFormat="1">
      <c r="A1815" s="13" t="s">
        <v>35</v>
      </c>
      <c r="B1815" s="179">
        <v>2021</v>
      </c>
      <c r="C1815" s="179">
        <v>3</v>
      </c>
      <c r="D1815" s="39" t="str">
        <f t="shared" si="347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350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351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349"/>
        <v>1</v>
      </c>
      <c r="Z1815" s="18">
        <f t="shared" si="348"/>
        <v>11800000</v>
      </c>
      <c r="AA1815" s="13">
        <v>6.9199999999999998E-2</v>
      </c>
      <c r="AB1815" s="21">
        <f t="shared" si="359"/>
        <v>816560</v>
      </c>
      <c r="AC1815" s="185">
        <f t="shared" si="352"/>
        <v>80022.880000000005</v>
      </c>
      <c r="AD1815" s="141">
        <v>9.8000000000000004E-2</v>
      </c>
      <c r="AE1815" s="186">
        <f t="shared" si="353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354"/>
        <v>26407088.359292038</v>
      </c>
      <c r="AJ1815" s="19">
        <f t="shared" si="355"/>
        <v>3424510.6998470803</v>
      </c>
      <c r="AK1815" s="20">
        <f t="shared" si="356"/>
        <v>0.12968149510667559</v>
      </c>
      <c r="AL1815" s="17"/>
      <c r="AM1815" s="17"/>
      <c r="AN1815" s="17"/>
      <c r="AO1815" s="17"/>
      <c r="AP1815" s="28" t="str">
        <f t="shared" si="357"/>
        <v>20221</v>
      </c>
      <c r="AQ1815" s="28" t="str">
        <f t="shared" si="358"/>
        <v>20221JPY</v>
      </c>
    </row>
    <row r="1816" spans="1:43" s="12" customFormat="1">
      <c r="A1816" s="13" t="s">
        <v>40</v>
      </c>
      <c r="B1816" s="179">
        <v>2021</v>
      </c>
      <c r="C1816" s="179">
        <v>4</v>
      </c>
      <c r="D1816" s="39" t="str">
        <f t="shared" si="347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350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351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349"/>
        <v>1</v>
      </c>
      <c r="Z1816" s="18">
        <f t="shared" si="348"/>
        <v>11100000</v>
      </c>
      <c r="AA1816" s="13">
        <v>6.9199999999999998E-2</v>
      </c>
      <c r="AB1816" s="21">
        <f t="shared" si="359"/>
        <v>768120</v>
      </c>
      <c r="AC1816" s="185">
        <f t="shared" si="352"/>
        <v>61987.283999999992</v>
      </c>
      <c r="AD1816" s="141">
        <v>8.0699999999999994E-2</v>
      </c>
      <c r="AE1816" s="186">
        <f t="shared" si="353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354"/>
        <v>26407088.359292038</v>
      </c>
      <c r="AJ1816" s="19">
        <f t="shared" si="355"/>
        <v>3424510.6998470803</v>
      </c>
      <c r="AK1816" s="20">
        <f t="shared" si="356"/>
        <v>0.12968149510667559</v>
      </c>
      <c r="AL1816" s="17"/>
      <c r="AM1816" s="17"/>
      <c r="AN1816" s="17"/>
      <c r="AO1816" s="17"/>
      <c r="AP1816" s="28" t="str">
        <f t="shared" si="357"/>
        <v>20221</v>
      </c>
      <c r="AQ1816" s="28" t="str">
        <f t="shared" si="358"/>
        <v>20221JPY</v>
      </c>
    </row>
    <row r="1817" spans="1:43" s="12" customFormat="1">
      <c r="A1817" s="13" t="s">
        <v>40</v>
      </c>
      <c r="B1817" s="179">
        <v>2021</v>
      </c>
      <c r="C1817" s="179">
        <v>4</v>
      </c>
      <c r="D1817" s="39" t="str">
        <f t="shared" si="347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350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351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349"/>
        <v>1</v>
      </c>
      <c r="Z1817" s="18">
        <f t="shared" si="348"/>
        <v>8300000</v>
      </c>
      <c r="AA1817" s="13">
        <v>6.9199999999999998E-2</v>
      </c>
      <c r="AB1817" s="21">
        <f t="shared" si="359"/>
        <v>574360</v>
      </c>
      <c r="AC1817" s="185">
        <f t="shared" si="352"/>
        <v>56057.536</v>
      </c>
      <c r="AD1817" s="141">
        <v>9.7600000000000006E-2</v>
      </c>
      <c r="AE1817" s="186">
        <f t="shared" si="353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354"/>
        <v>26407088.359292038</v>
      </c>
      <c r="AJ1817" s="19">
        <f t="shared" si="355"/>
        <v>3424510.6998470803</v>
      </c>
      <c r="AK1817" s="20">
        <f t="shared" si="356"/>
        <v>0.12968149510667559</v>
      </c>
      <c r="AL1817" s="17"/>
      <c r="AM1817" s="17"/>
      <c r="AN1817" s="17"/>
      <c r="AO1817" s="17"/>
      <c r="AP1817" s="28" t="str">
        <f t="shared" si="357"/>
        <v>20221</v>
      </c>
      <c r="AQ1817" s="28" t="str">
        <f t="shared" si="358"/>
        <v>20221JPY</v>
      </c>
    </row>
    <row r="1818" spans="1:43" s="12" customFormat="1">
      <c r="A1818" s="13" t="s">
        <v>40</v>
      </c>
      <c r="B1818" s="179">
        <v>2021</v>
      </c>
      <c r="C1818" s="179">
        <v>4</v>
      </c>
      <c r="D1818" s="39" t="str">
        <f t="shared" si="347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350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351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349"/>
        <v>1</v>
      </c>
      <c r="Z1818" s="18">
        <f t="shared" si="348"/>
        <v>8590000</v>
      </c>
      <c r="AA1818" s="13">
        <v>6.9199999999999998E-2</v>
      </c>
      <c r="AB1818" s="21">
        <f t="shared" si="359"/>
        <v>594428</v>
      </c>
      <c r="AC1818" s="185">
        <f t="shared" si="352"/>
        <v>60631.655999999995</v>
      </c>
      <c r="AD1818" s="141">
        <v>0.10199999999999999</v>
      </c>
      <c r="AE1818" s="186">
        <f t="shared" si="353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354"/>
        <v>26407088.359292038</v>
      </c>
      <c r="AJ1818" s="19">
        <f t="shared" si="355"/>
        <v>3424510.6998470803</v>
      </c>
      <c r="AK1818" s="20">
        <f t="shared" si="356"/>
        <v>0.12968149510667559</v>
      </c>
      <c r="AL1818" s="17"/>
      <c r="AM1818" s="17"/>
      <c r="AN1818" s="17"/>
      <c r="AO1818" s="17"/>
      <c r="AP1818" s="28" t="str">
        <f t="shared" si="357"/>
        <v>20221</v>
      </c>
      <c r="AQ1818" s="28" t="str">
        <f t="shared" si="358"/>
        <v>20221JPY</v>
      </c>
    </row>
    <row r="1819" spans="1:43" s="12" customFormat="1">
      <c r="A1819" s="13" t="s">
        <v>40</v>
      </c>
      <c r="B1819" s="179">
        <v>2021</v>
      </c>
      <c r="C1819" s="179">
        <v>5</v>
      </c>
      <c r="D1819" s="39" t="str">
        <f t="shared" si="347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350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351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349"/>
        <v>1</v>
      </c>
      <c r="Z1819" s="18">
        <f t="shared" si="348"/>
        <v>8221500</v>
      </c>
      <c r="AA1819" s="13">
        <v>6.9199999999999998E-2</v>
      </c>
      <c r="AB1819" s="21">
        <f t="shared" si="359"/>
        <v>568927.79999999993</v>
      </c>
      <c r="AC1819" s="185">
        <f t="shared" si="352"/>
        <v>64857.769199999995</v>
      </c>
      <c r="AD1819" s="141">
        <v>0.114</v>
      </c>
      <c r="AE1819" s="186">
        <f t="shared" si="353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354"/>
        <v>26407088.359292038</v>
      </c>
      <c r="AJ1819" s="19">
        <f t="shared" si="355"/>
        <v>3424510.6998470803</v>
      </c>
      <c r="AK1819" s="20">
        <f t="shared" si="356"/>
        <v>0.12968149510667559</v>
      </c>
      <c r="AL1819" s="17"/>
      <c r="AM1819" s="17"/>
      <c r="AN1819" s="17"/>
      <c r="AO1819" s="17"/>
      <c r="AP1819" s="28" t="str">
        <f t="shared" si="357"/>
        <v>20221</v>
      </c>
      <c r="AQ1819" s="28" t="str">
        <f t="shared" si="358"/>
        <v>20221JPY</v>
      </c>
    </row>
    <row r="1820" spans="1:43" s="12" customFormat="1">
      <c r="A1820" s="13" t="s">
        <v>40</v>
      </c>
      <c r="B1820" s="179">
        <v>2021</v>
      </c>
      <c r="C1820" s="179">
        <v>5</v>
      </c>
      <c r="D1820" s="39" t="str">
        <f t="shared" si="347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350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351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349"/>
        <v>1</v>
      </c>
      <c r="Z1820" s="18">
        <f t="shared" si="348"/>
        <v>11730000</v>
      </c>
      <c r="AA1820" s="13">
        <v>6.9199999999999998E-2</v>
      </c>
      <c r="AB1820" s="21">
        <f t="shared" si="359"/>
        <v>811716</v>
      </c>
      <c r="AC1820" s="185">
        <f t="shared" si="352"/>
        <v>147326.454</v>
      </c>
      <c r="AD1820" s="141">
        <v>0.18149999999999999</v>
      </c>
      <c r="AE1820" s="186">
        <f t="shared" si="353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354"/>
        <v>26407088.359292038</v>
      </c>
      <c r="AJ1820" s="19">
        <f t="shared" si="355"/>
        <v>3424510.6998470803</v>
      </c>
      <c r="AK1820" s="20">
        <f t="shared" si="356"/>
        <v>0.12968149510667559</v>
      </c>
      <c r="AL1820" s="17"/>
      <c r="AM1820" s="17"/>
      <c r="AN1820" s="17"/>
      <c r="AO1820" s="17"/>
      <c r="AP1820" s="28" t="str">
        <f t="shared" si="357"/>
        <v>20221</v>
      </c>
      <c r="AQ1820" s="28" t="str">
        <f t="shared" si="358"/>
        <v>20221JPY</v>
      </c>
    </row>
    <row r="1821" spans="1:43" s="12" customFormat="1">
      <c r="A1821" s="13" t="s">
        <v>40</v>
      </c>
      <c r="B1821" s="179">
        <v>2021</v>
      </c>
      <c r="C1821" s="179">
        <v>5</v>
      </c>
      <c r="D1821" s="39" t="str">
        <f t="shared" si="347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350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351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349"/>
        <v>1</v>
      </c>
      <c r="Z1821" s="18">
        <f t="shared" si="348"/>
        <v>9500000</v>
      </c>
      <c r="AA1821" s="13">
        <v>6.9199999999999998E-2</v>
      </c>
      <c r="AB1821" s="21">
        <f t="shared" si="359"/>
        <v>657400</v>
      </c>
      <c r="AC1821" s="185">
        <f t="shared" si="352"/>
        <v>106958.98000000001</v>
      </c>
      <c r="AD1821" s="141">
        <v>0.16270000000000001</v>
      </c>
      <c r="AE1821" s="186">
        <f t="shared" si="353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354"/>
        <v>26407088.359292038</v>
      </c>
      <c r="AJ1821" s="19">
        <f t="shared" si="355"/>
        <v>3424510.6998470803</v>
      </c>
      <c r="AK1821" s="20">
        <f t="shared" si="356"/>
        <v>0.12968149510667559</v>
      </c>
      <c r="AL1821" s="17"/>
      <c r="AM1821" s="17"/>
      <c r="AN1821" s="17"/>
      <c r="AO1821" s="17"/>
      <c r="AP1821" s="28" t="str">
        <f t="shared" si="357"/>
        <v>20221</v>
      </c>
      <c r="AQ1821" s="28" t="str">
        <f t="shared" si="358"/>
        <v>20221JPY</v>
      </c>
    </row>
    <row r="1822" spans="1:43" s="12" customFormat="1">
      <c r="A1822" s="13" t="s">
        <v>40</v>
      </c>
      <c r="B1822" s="179">
        <v>2021</v>
      </c>
      <c r="C1822" s="179">
        <v>6</v>
      </c>
      <c r="D1822" s="39" t="str">
        <f t="shared" si="347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350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351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349"/>
        <v>1.13</v>
      </c>
      <c r="Z1822" s="18">
        <f t="shared" si="348"/>
        <v>750000</v>
      </c>
      <c r="AA1822" s="13">
        <v>1.22</v>
      </c>
      <c r="AB1822" s="21">
        <f t="shared" si="359"/>
        <v>809734.51327433635</v>
      </c>
      <c r="AC1822" s="185">
        <f t="shared" si="352"/>
        <v>87613.274336283197</v>
      </c>
      <c r="AD1822" s="141">
        <v>0.1082</v>
      </c>
      <c r="AE1822" s="186">
        <f t="shared" si="353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354"/>
        <v>26407088.359292038</v>
      </c>
      <c r="AJ1822" s="19">
        <f t="shared" si="355"/>
        <v>3424510.6998470803</v>
      </c>
      <c r="AK1822" s="20">
        <f t="shared" si="356"/>
        <v>0.12968149510667559</v>
      </c>
      <c r="AL1822" s="17"/>
      <c r="AM1822" s="17"/>
      <c r="AN1822" s="17"/>
      <c r="AO1822" s="17"/>
      <c r="AP1822" s="28" t="str">
        <f t="shared" si="357"/>
        <v>20221</v>
      </c>
      <c r="AQ1822" s="28" t="str">
        <f t="shared" si="358"/>
        <v>20221RMB</v>
      </c>
    </row>
    <row r="1823" spans="1:43" s="12" customFormat="1">
      <c r="A1823" s="13" t="s">
        <v>40</v>
      </c>
      <c r="B1823" s="179">
        <v>2021</v>
      </c>
      <c r="C1823" s="179">
        <v>6</v>
      </c>
      <c r="D1823" s="39" t="str">
        <f t="shared" si="347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350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351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349"/>
        <v>1</v>
      </c>
      <c r="Z1823" s="18">
        <f t="shared" si="348"/>
        <v>8452000</v>
      </c>
      <c r="AA1823" s="13">
        <v>6.9199999999999998E-2</v>
      </c>
      <c r="AB1823" s="21">
        <f t="shared" si="359"/>
        <v>584878.4</v>
      </c>
      <c r="AC1823" s="185">
        <f t="shared" si="352"/>
        <v>74045.605439999999</v>
      </c>
      <c r="AD1823" s="141">
        <v>0.12659999999999999</v>
      </c>
      <c r="AE1823" s="186">
        <f t="shared" si="353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354"/>
        <v>26407088.359292038</v>
      </c>
      <c r="AJ1823" s="19">
        <f t="shared" si="355"/>
        <v>3424510.6998470803</v>
      </c>
      <c r="AK1823" s="20">
        <f t="shared" si="356"/>
        <v>0.12968149510667559</v>
      </c>
      <c r="AL1823" s="17"/>
      <c r="AM1823" s="17"/>
      <c r="AN1823" s="17"/>
      <c r="AO1823" s="17"/>
      <c r="AP1823" s="28" t="str">
        <f t="shared" si="357"/>
        <v>20221</v>
      </c>
      <c r="AQ1823" s="28" t="str">
        <f t="shared" si="358"/>
        <v>20221JPY</v>
      </c>
    </row>
    <row r="1824" spans="1:43" s="12" customFormat="1">
      <c r="A1824" s="13" t="s">
        <v>40</v>
      </c>
      <c r="B1824" s="179">
        <v>2021</v>
      </c>
      <c r="C1824" s="179">
        <v>6</v>
      </c>
      <c r="D1824" s="39" t="str">
        <f t="shared" si="347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350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351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349"/>
        <v>1</v>
      </c>
      <c r="Z1824" s="18">
        <f t="shared" si="348"/>
        <v>12700000</v>
      </c>
      <c r="AA1824" s="13">
        <v>6.9199999999999998E-2</v>
      </c>
      <c r="AB1824" s="21">
        <f t="shared" si="359"/>
        <v>878840</v>
      </c>
      <c r="AC1824" s="185">
        <f t="shared" si="352"/>
        <v>70482.967999999993</v>
      </c>
      <c r="AD1824" s="141">
        <v>8.0199999999999994E-2</v>
      </c>
      <c r="AE1824" s="186">
        <f t="shared" si="353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354"/>
        <v>26407088.359292038</v>
      </c>
      <c r="AJ1824" s="19">
        <f t="shared" si="355"/>
        <v>3424510.6998470803</v>
      </c>
      <c r="AK1824" s="20">
        <f t="shared" si="356"/>
        <v>0.12968149510667559</v>
      </c>
      <c r="AL1824" s="17"/>
      <c r="AM1824" s="17"/>
      <c r="AN1824" s="17"/>
      <c r="AO1824" s="17"/>
      <c r="AP1824" s="28" t="str">
        <f t="shared" si="357"/>
        <v>20221</v>
      </c>
      <c r="AQ1824" s="28" t="str">
        <f t="shared" si="358"/>
        <v>20221JPY</v>
      </c>
    </row>
    <row r="1825" spans="1:43" s="12" customFormat="1">
      <c r="A1825" s="13" t="s">
        <v>40</v>
      </c>
      <c r="B1825" s="179">
        <v>2021</v>
      </c>
      <c r="C1825" s="179">
        <v>6</v>
      </c>
      <c r="D1825" s="39" t="str">
        <f t="shared" si="347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350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351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349"/>
        <v>1</v>
      </c>
      <c r="Z1825" s="18">
        <f t="shared" si="348"/>
        <v>12700000</v>
      </c>
      <c r="AA1825" s="13">
        <v>6.9199999999999998E-2</v>
      </c>
      <c r="AB1825" s="21">
        <f t="shared" si="359"/>
        <v>878840</v>
      </c>
      <c r="AC1825" s="185">
        <f t="shared" si="352"/>
        <v>70482.967999999993</v>
      </c>
      <c r="AD1825" s="141">
        <v>8.0199999999999994E-2</v>
      </c>
      <c r="AE1825" s="186">
        <f t="shared" si="353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354"/>
        <v>26407088.359292038</v>
      </c>
      <c r="AJ1825" s="19">
        <f t="shared" si="355"/>
        <v>3424510.6998470803</v>
      </c>
      <c r="AK1825" s="20">
        <f t="shared" si="356"/>
        <v>0.12968149510667559</v>
      </c>
      <c r="AL1825" s="17"/>
      <c r="AM1825" s="17"/>
      <c r="AN1825" s="17"/>
      <c r="AO1825" s="17"/>
      <c r="AP1825" s="28" t="str">
        <f t="shared" si="357"/>
        <v>20221</v>
      </c>
      <c r="AQ1825" s="28" t="str">
        <f t="shared" si="358"/>
        <v>20221JPY</v>
      </c>
    </row>
    <row r="1826" spans="1:43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350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351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349"/>
        <v>1</v>
      </c>
      <c r="Z1826" s="18">
        <f t="shared" ref="Z1826:Z1889" si="361">IF(X1826="","",X1826*MAX(O1826,N1826))</f>
        <v>9880000</v>
      </c>
      <c r="AA1826" s="13">
        <v>6.9199999999999998E-2</v>
      </c>
      <c r="AB1826" s="21">
        <f t="shared" si="359"/>
        <v>683696</v>
      </c>
      <c r="AC1826" s="185">
        <f t="shared" si="352"/>
        <v>54832.419199999997</v>
      </c>
      <c r="AD1826" s="141">
        <v>8.0199999999999994E-2</v>
      </c>
      <c r="AE1826" s="186">
        <f t="shared" si="353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354"/>
        <v>26407088.359292038</v>
      </c>
      <c r="AJ1826" s="19">
        <f t="shared" si="355"/>
        <v>3424510.6998470803</v>
      </c>
      <c r="AK1826" s="20">
        <f t="shared" si="356"/>
        <v>0.12968149510667559</v>
      </c>
      <c r="AL1826" s="17"/>
      <c r="AM1826" s="17"/>
      <c r="AN1826" s="17"/>
      <c r="AO1826" s="17"/>
      <c r="AP1826" s="28" t="str">
        <f t="shared" si="357"/>
        <v>20221</v>
      </c>
      <c r="AQ1826" s="28" t="str">
        <f t="shared" si="358"/>
        <v>20221JPY</v>
      </c>
    </row>
    <row r="1827" spans="1:43" s="12" customFormat="1">
      <c r="A1827" s="13" t="s">
        <v>40</v>
      </c>
      <c r="B1827" s="179">
        <v>2021</v>
      </c>
      <c r="C1827" s="179">
        <v>6</v>
      </c>
      <c r="D1827" s="39" t="str">
        <f t="shared" si="360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350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351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349"/>
        <v>1</v>
      </c>
      <c r="Z1827" s="18">
        <f t="shared" si="361"/>
        <v>9880000</v>
      </c>
      <c r="AA1827" s="13">
        <v>6.9199999999999998E-2</v>
      </c>
      <c r="AB1827" s="21">
        <f t="shared" si="359"/>
        <v>683696</v>
      </c>
      <c r="AC1827" s="185">
        <f t="shared" si="352"/>
        <v>54832.419199999997</v>
      </c>
      <c r="AD1827" s="141">
        <v>8.0199999999999994E-2</v>
      </c>
      <c r="AE1827" s="186">
        <f t="shared" si="353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354"/>
        <v>26407088.359292038</v>
      </c>
      <c r="AJ1827" s="19">
        <f t="shared" si="355"/>
        <v>3424510.6998470803</v>
      </c>
      <c r="AK1827" s="20">
        <f t="shared" si="356"/>
        <v>0.12968149510667559</v>
      </c>
      <c r="AL1827" s="17"/>
      <c r="AM1827" s="17"/>
      <c r="AN1827" s="17"/>
      <c r="AO1827" s="17"/>
      <c r="AP1827" s="28" t="str">
        <f t="shared" si="357"/>
        <v>20221</v>
      </c>
      <c r="AQ1827" s="28" t="str">
        <f t="shared" si="358"/>
        <v>20221JPY</v>
      </c>
    </row>
    <row r="1828" spans="1:43" s="12" customFormat="1">
      <c r="A1828" s="13" t="s">
        <v>40</v>
      </c>
      <c r="B1828" s="179">
        <v>2021</v>
      </c>
      <c r="C1828" s="179">
        <v>6</v>
      </c>
      <c r="D1828" s="39" t="str">
        <f t="shared" si="360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350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351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349"/>
        <v>1</v>
      </c>
      <c r="Z1828" s="18">
        <f t="shared" si="361"/>
        <v>12270000</v>
      </c>
      <c r="AA1828" s="13">
        <v>6.9199999999999998E-2</v>
      </c>
      <c r="AB1828" s="21">
        <f t="shared" si="359"/>
        <v>849084</v>
      </c>
      <c r="AC1828" s="185">
        <f t="shared" si="352"/>
        <v>79474.262400000007</v>
      </c>
      <c r="AD1828" s="141">
        <v>9.3600000000000003E-2</v>
      </c>
      <c r="AE1828" s="186">
        <f t="shared" si="353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354"/>
        <v>26407088.359292038</v>
      </c>
      <c r="AJ1828" s="19">
        <f t="shared" si="355"/>
        <v>3424510.6998470803</v>
      </c>
      <c r="AK1828" s="20">
        <f t="shared" si="356"/>
        <v>0.12968149510667559</v>
      </c>
      <c r="AL1828" s="17"/>
      <c r="AM1828" s="17"/>
      <c r="AN1828" s="17"/>
      <c r="AO1828" s="17"/>
      <c r="AP1828" s="28" t="str">
        <f t="shared" si="357"/>
        <v>20221</v>
      </c>
      <c r="AQ1828" s="28" t="str">
        <f t="shared" si="358"/>
        <v>20221JPY</v>
      </c>
    </row>
    <row r="1829" spans="1:43" s="12" customFormat="1">
      <c r="A1829" s="13" t="s">
        <v>40</v>
      </c>
      <c r="B1829" s="179">
        <v>2021</v>
      </c>
      <c r="C1829" s="179">
        <v>9</v>
      </c>
      <c r="D1829" s="39" t="str">
        <f t="shared" si="360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350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351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349"/>
        <v>1</v>
      </c>
      <c r="Z1829" s="18">
        <f t="shared" si="361"/>
        <v>14300000</v>
      </c>
      <c r="AA1829" s="13">
        <v>6.9199999999999998E-2</v>
      </c>
      <c r="AB1829" s="21">
        <f t="shared" si="359"/>
        <v>989560</v>
      </c>
      <c r="AC1829" s="185">
        <f t="shared" si="352"/>
        <v>157340.04</v>
      </c>
      <c r="AD1829" s="141">
        <v>0.159</v>
      </c>
      <c r="AE1829" s="186">
        <f t="shared" si="353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354"/>
        <v>26407088.359292038</v>
      </c>
      <c r="AJ1829" s="19">
        <f t="shared" si="355"/>
        <v>3424510.6998470803</v>
      </c>
      <c r="AK1829" s="20">
        <f t="shared" si="356"/>
        <v>0.12968149510667559</v>
      </c>
      <c r="AL1829" s="17"/>
      <c r="AM1829" s="17"/>
      <c r="AN1829" s="17"/>
      <c r="AO1829" s="17"/>
      <c r="AP1829" s="28" t="str">
        <f t="shared" si="357"/>
        <v>20221</v>
      </c>
      <c r="AQ1829" s="28" t="str">
        <f t="shared" si="358"/>
        <v>20221JPY</v>
      </c>
    </row>
    <row r="1830" spans="1:43" s="12" customFormat="1">
      <c r="A1830" s="13" t="s">
        <v>40</v>
      </c>
      <c r="B1830" s="179">
        <v>2021</v>
      </c>
      <c r="C1830" s="179">
        <v>9</v>
      </c>
      <c r="D1830" s="39" t="str">
        <f t="shared" si="360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350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351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349"/>
        <v>1.13</v>
      </c>
      <c r="Z1830" s="18">
        <f t="shared" si="361"/>
        <v>776666</v>
      </c>
      <c r="AA1830" s="13">
        <v>1.22</v>
      </c>
      <c r="AB1830" s="21">
        <f t="shared" si="359"/>
        <v>838524.35398230096</v>
      </c>
      <c r="AC1830" s="185">
        <f t="shared" si="352"/>
        <v>139614.30493805313</v>
      </c>
      <c r="AD1830" s="141">
        <v>0.16650000000000001</v>
      </c>
      <c r="AE1830" s="186">
        <f t="shared" si="353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354"/>
        <v>26407088.359292038</v>
      </c>
      <c r="AJ1830" s="19">
        <f t="shared" si="355"/>
        <v>3424510.6998470803</v>
      </c>
      <c r="AK1830" s="20">
        <f t="shared" si="356"/>
        <v>0.12968149510667559</v>
      </c>
      <c r="AL1830" s="17"/>
      <c r="AM1830" s="17"/>
      <c r="AN1830" s="17"/>
      <c r="AO1830" s="17"/>
      <c r="AP1830" s="28" t="str">
        <f t="shared" si="357"/>
        <v>20221</v>
      </c>
      <c r="AQ1830" s="28" t="str">
        <f t="shared" si="358"/>
        <v>20221RMB</v>
      </c>
    </row>
    <row r="1831" spans="1:43" s="12" customFormat="1">
      <c r="A1831" s="13" t="s">
        <v>40</v>
      </c>
      <c r="B1831" s="179">
        <v>2021</v>
      </c>
      <c r="C1831" s="179">
        <v>9</v>
      </c>
      <c r="D1831" s="39" t="str">
        <f t="shared" si="360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350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351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349"/>
        <v>1.13</v>
      </c>
      <c r="Z1831" s="18">
        <f t="shared" si="361"/>
        <v>776666</v>
      </c>
      <c r="AA1831" s="13">
        <v>1.22</v>
      </c>
      <c r="AB1831" s="21">
        <f t="shared" si="359"/>
        <v>838524.35398230096</v>
      </c>
      <c r="AC1831" s="185">
        <f t="shared" si="352"/>
        <v>139614.30493805313</v>
      </c>
      <c r="AD1831" s="141">
        <v>0.16650000000000001</v>
      </c>
      <c r="AE1831" s="186">
        <f t="shared" si="353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354"/>
        <v>26407088.359292038</v>
      </c>
      <c r="AJ1831" s="19">
        <f t="shared" si="355"/>
        <v>3424510.6998470803</v>
      </c>
      <c r="AK1831" s="20">
        <f t="shared" si="356"/>
        <v>0.12968149510667559</v>
      </c>
      <c r="AL1831" s="17"/>
      <c r="AM1831" s="17"/>
      <c r="AN1831" s="17"/>
      <c r="AO1831" s="17"/>
      <c r="AP1831" s="28" t="str">
        <f t="shared" si="357"/>
        <v>20221</v>
      </c>
      <c r="AQ1831" s="28" t="str">
        <f t="shared" si="358"/>
        <v>20221RMB</v>
      </c>
    </row>
    <row r="1832" spans="1:43" s="12" customFormat="1">
      <c r="A1832" s="13" t="s">
        <v>40</v>
      </c>
      <c r="B1832" s="179">
        <v>2021</v>
      </c>
      <c r="C1832" s="179">
        <v>9</v>
      </c>
      <c r="D1832" s="39" t="str">
        <f t="shared" si="360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350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351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349"/>
        <v>1.13</v>
      </c>
      <c r="Z1832" s="18">
        <f t="shared" si="361"/>
        <v>1000000</v>
      </c>
      <c r="AA1832" s="13">
        <v>1.22</v>
      </c>
      <c r="AB1832" s="21">
        <f t="shared" si="359"/>
        <v>1079646.0176991152</v>
      </c>
      <c r="AC1832" s="185">
        <f t="shared" si="352"/>
        <v>179761.06194690269</v>
      </c>
      <c r="AD1832" s="141">
        <v>0.16650000000000001</v>
      </c>
      <c r="AE1832" s="186">
        <f t="shared" si="353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354"/>
        <v>26407088.359292038</v>
      </c>
      <c r="AJ1832" s="19">
        <f t="shared" si="355"/>
        <v>3424510.6998470803</v>
      </c>
      <c r="AK1832" s="20">
        <f t="shared" si="356"/>
        <v>0.12968149510667559</v>
      </c>
      <c r="AL1832" s="17"/>
      <c r="AM1832" s="17"/>
      <c r="AN1832" s="17"/>
      <c r="AO1832" s="17"/>
      <c r="AP1832" s="28" t="str">
        <f t="shared" si="357"/>
        <v>20221</v>
      </c>
      <c r="AQ1832" s="28" t="str">
        <f t="shared" si="358"/>
        <v>20221RMB</v>
      </c>
    </row>
    <row r="1833" spans="1:43" s="12" customFormat="1">
      <c r="A1833" s="13" t="s">
        <v>40</v>
      </c>
      <c r="B1833" s="179">
        <v>2021</v>
      </c>
      <c r="C1833" s="179">
        <v>11</v>
      </c>
      <c r="D1833" s="39" t="str">
        <f t="shared" si="360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350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351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349"/>
        <v>1.13</v>
      </c>
      <c r="Z1833" s="18">
        <f t="shared" si="361"/>
        <v>1155000</v>
      </c>
      <c r="AA1833" s="13">
        <v>1.22</v>
      </c>
      <c r="AB1833" s="21">
        <f t="shared" si="359"/>
        <v>1246991.150442478</v>
      </c>
      <c r="AC1833" s="185">
        <f t="shared" si="352"/>
        <v>220592.73451327436</v>
      </c>
      <c r="AD1833" s="141">
        <v>0.1769</v>
      </c>
      <c r="AE1833" s="186">
        <f t="shared" si="353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354"/>
        <v>26407088.359292038</v>
      </c>
      <c r="AJ1833" s="19">
        <f t="shared" si="355"/>
        <v>3424510.6998470803</v>
      </c>
      <c r="AK1833" s="20">
        <f t="shared" si="356"/>
        <v>0.12968149510667559</v>
      </c>
      <c r="AL1833" s="17"/>
      <c r="AM1833" s="17"/>
      <c r="AN1833" s="17"/>
      <c r="AO1833" s="17"/>
      <c r="AP1833" s="28" t="str">
        <f t="shared" si="357"/>
        <v>20221</v>
      </c>
      <c r="AQ1833" s="28" t="str">
        <f t="shared" si="358"/>
        <v>20221RMB</v>
      </c>
    </row>
    <row r="1834" spans="1:43" s="12" customFormat="1">
      <c r="A1834" s="13" t="s">
        <v>40</v>
      </c>
      <c r="B1834" s="179">
        <v>2021</v>
      </c>
      <c r="C1834" s="179">
        <v>11</v>
      </c>
      <c r="D1834" s="39" t="str">
        <f t="shared" si="360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350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351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349"/>
        <v>1.13</v>
      </c>
      <c r="Z1834" s="18">
        <f t="shared" si="361"/>
        <v>630000</v>
      </c>
      <c r="AA1834" s="13">
        <v>1.22</v>
      </c>
      <c r="AB1834" s="21">
        <f t="shared" si="359"/>
        <v>680176.99115044251</v>
      </c>
      <c r="AC1834" s="185">
        <f t="shared" si="352"/>
        <v>116106.21238938053</v>
      </c>
      <c r="AD1834" s="141">
        <v>0.17069999999999999</v>
      </c>
      <c r="AE1834" s="186">
        <f t="shared" si="353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354"/>
        <v>26407088.359292038</v>
      </c>
      <c r="AJ1834" s="19">
        <f t="shared" si="355"/>
        <v>3424510.6998470803</v>
      </c>
      <c r="AK1834" s="20">
        <f t="shared" si="356"/>
        <v>0.12968149510667559</v>
      </c>
      <c r="AL1834" s="17"/>
      <c r="AM1834" s="17"/>
      <c r="AN1834" s="17"/>
      <c r="AO1834" s="17"/>
      <c r="AP1834" s="28" t="str">
        <f t="shared" si="357"/>
        <v>20221</v>
      </c>
      <c r="AQ1834" s="28" t="str">
        <f t="shared" si="358"/>
        <v>20221RMB</v>
      </c>
    </row>
    <row r="1835" spans="1:43" s="12" customFormat="1">
      <c r="A1835" s="13" t="s">
        <v>40</v>
      </c>
      <c r="B1835" s="179">
        <v>2021</v>
      </c>
      <c r="C1835" s="179">
        <v>11</v>
      </c>
      <c r="D1835" s="39" t="str">
        <f t="shared" si="360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350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351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349"/>
        <v>1.13</v>
      </c>
      <c r="Z1835" s="18">
        <f t="shared" si="361"/>
        <v>1000000</v>
      </c>
      <c r="AA1835" s="13">
        <v>1.22</v>
      </c>
      <c r="AB1835" s="21">
        <f t="shared" si="359"/>
        <v>1079646.0176991152</v>
      </c>
      <c r="AC1835" s="185">
        <f t="shared" si="352"/>
        <v>184295.57522123895</v>
      </c>
      <c r="AD1835" s="141">
        <v>0.17069999999999999</v>
      </c>
      <c r="AE1835" s="186">
        <f t="shared" si="353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354"/>
        <v>26407088.359292038</v>
      </c>
      <c r="AJ1835" s="19">
        <f t="shared" si="355"/>
        <v>3424510.6998470803</v>
      </c>
      <c r="AK1835" s="20">
        <f t="shared" si="356"/>
        <v>0.12968149510667559</v>
      </c>
      <c r="AL1835" s="17"/>
      <c r="AM1835" s="17"/>
      <c r="AN1835" s="17"/>
      <c r="AO1835" s="17"/>
      <c r="AP1835" s="28" t="str">
        <f t="shared" si="357"/>
        <v>20221</v>
      </c>
      <c r="AQ1835" s="28" t="str">
        <f t="shared" si="358"/>
        <v>20221RMB</v>
      </c>
    </row>
    <row r="1836" spans="1:43" s="12" customFormat="1">
      <c r="A1836" s="13" t="s">
        <v>40</v>
      </c>
      <c r="B1836" s="179">
        <v>2021</v>
      </c>
      <c r="C1836" s="179">
        <v>12</v>
      </c>
      <c r="D1836" s="39" t="str">
        <f t="shared" si="360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350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351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349"/>
        <v>1.13</v>
      </c>
      <c r="Z1836" s="18">
        <f t="shared" si="361"/>
        <v>850000</v>
      </c>
      <c r="AA1836" s="13">
        <v>1.22</v>
      </c>
      <c r="AB1836" s="21">
        <f t="shared" si="359"/>
        <v>917699.11504424782</v>
      </c>
      <c r="AC1836" s="185">
        <f t="shared" si="352"/>
        <v>73507.699115044248</v>
      </c>
      <c r="AD1836" s="141">
        <v>8.0100000000000005E-2</v>
      </c>
      <c r="AE1836" s="186">
        <f t="shared" si="353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354"/>
        <v>26407088.359292038</v>
      </c>
      <c r="AJ1836" s="19">
        <f t="shared" si="355"/>
        <v>3424510.6998470803</v>
      </c>
      <c r="AK1836" s="20">
        <f t="shared" si="356"/>
        <v>0.12968149510667559</v>
      </c>
      <c r="AL1836" s="17"/>
      <c r="AM1836" s="17"/>
      <c r="AN1836" s="17"/>
      <c r="AO1836" s="17"/>
      <c r="AP1836" s="28" t="str">
        <f t="shared" si="357"/>
        <v>20221</v>
      </c>
      <c r="AQ1836" s="28" t="str">
        <f t="shared" si="358"/>
        <v>20221RMB</v>
      </c>
    </row>
    <row r="1837" spans="1:43" s="12" customFormat="1">
      <c r="A1837" s="13" t="s">
        <v>40</v>
      </c>
      <c r="B1837" s="179">
        <v>2021</v>
      </c>
      <c r="C1837" s="179">
        <v>12</v>
      </c>
      <c r="D1837" s="39" t="str">
        <f t="shared" si="360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350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351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349"/>
        <v>1.13</v>
      </c>
      <c r="Z1837" s="18">
        <f t="shared" si="361"/>
        <v>1310000</v>
      </c>
      <c r="AA1837" s="13">
        <v>1.22</v>
      </c>
      <c r="AB1837" s="21">
        <f t="shared" si="359"/>
        <v>1414336.2831858408</v>
      </c>
      <c r="AC1837" s="185">
        <f t="shared" si="352"/>
        <v>224455.16814159293</v>
      </c>
      <c r="AD1837" s="141">
        <v>0.15870000000000001</v>
      </c>
      <c r="AE1837" s="186">
        <f t="shared" si="353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354"/>
        <v>26407088.359292038</v>
      </c>
      <c r="AJ1837" s="19">
        <f t="shared" si="355"/>
        <v>3424510.6998470803</v>
      </c>
      <c r="AK1837" s="20">
        <f t="shared" si="356"/>
        <v>0.12968149510667559</v>
      </c>
      <c r="AL1837" s="17"/>
      <c r="AM1837" s="17"/>
      <c r="AN1837" s="17"/>
      <c r="AO1837" s="17"/>
      <c r="AP1837" s="28" t="str">
        <f t="shared" si="357"/>
        <v>20221</v>
      </c>
      <c r="AQ1837" s="28" t="str">
        <f t="shared" si="358"/>
        <v>20221RMB</v>
      </c>
    </row>
    <row r="1838" spans="1:43" s="12" customFormat="1">
      <c r="A1838" s="13" t="s">
        <v>40</v>
      </c>
      <c r="B1838" s="179">
        <v>2021</v>
      </c>
      <c r="C1838" s="179">
        <v>12</v>
      </c>
      <c r="D1838" s="39" t="str">
        <f t="shared" si="360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350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351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349"/>
        <v>1.13</v>
      </c>
      <c r="Z1838" s="18">
        <f t="shared" si="361"/>
        <v>1080000</v>
      </c>
      <c r="AA1838" s="13">
        <v>1.22</v>
      </c>
      <c r="AB1838" s="21">
        <f t="shared" si="359"/>
        <v>1166017.6991150444</v>
      </c>
      <c r="AC1838" s="185">
        <f t="shared" si="352"/>
        <v>143769.98230088499</v>
      </c>
      <c r="AD1838" s="141">
        <v>0.12330000000000001</v>
      </c>
      <c r="AE1838" s="186">
        <f t="shared" si="353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354"/>
        <v>26407088.359292038</v>
      </c>
      <c r="AJ1838" s="19">
        <f t="shared" si="355"/>
        <v>3424510.6998470803</v>
      </c>
      <c r="AK1838" s="20">
        <f t="shared" si="356"/>
        <v>0.12968149510667559</v>
      </c>
      <c r="AL1838" s="17"/>
      <c r="AM1838" s="17"/>
      <c r="AN1838" s="17"/>
      <c r="AO1838" s="17"/>
      <c r="AP1838" s="28" t="str">
        <f t="shared" si="357"/>
        <v>20221</v>
      </c>
      <c r="AQ1838" s="28" t="str">
        <f t="shared" si="358"/>
        <v>20221RMB</v>
      </c>
    </row>
    <row r="1839" spans="1:43" s="12" customFormat="1">
      <c r="A1839" s="13" t="s">
        <v>40</v>
      </c>
      <c r="B1839" s="179">
        <v>2021</v>
      </c>
      <c r="C1839" s="179">
        <v>11</v>
      </c>
      <c r="D1839" s="39" t="str">
        <f t="shared" si="360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350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351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362">IF(W1839="RMB","1.13", "1")</f>
        <v>1.13</v>
      </c>
      <c r="Z1839" s="18">
        <f t="shared" si="361"/>
        <v>993800</v>
      </c>
      <c r="AA1839" s="13">
        <v>1.22</v>
      </c>
      <c r="AB1839" s="21">
        <f t="shared" si="359"/>
        <v>1072952.2123893807</v>
      </c>
      <c r="AC1839" s="185">
        <f t="shared" si="352"/>
        <v>190127.13203539824</v>
      </c>
      <c r="AD1839" s="141">
        <v>0.1772</v>
      </c>
      <c r="AE1839" s="186">
        <f t="shared" si="353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354"/>
        <v>26407088.359292038</v>
      </c>
      <c r="AJ1839" s="19">
        <f t="shared" si="355"/>
        <v>3424510.6998470803</v>
      </c>
      <c r="AK1839" s="20">
        <f t="shared" si="356"/>
        <v>0.12968149510667559</v>
      </c>
      <c r="AL1839" s="17"/>
      <c r="AM1839" s="17"/>
      <c r="AN1839" s="17"/>
      <c r="AO1839" s="17"/>
      <c r="AP1839" s="28" t="str">
        <f t="shared" si="357"/>
        <v>20221</v>
      </c>
      <c r="AQ1839" s="28" t="str">
        <f t="shared" si="358"/>
        <v>20221RMB</v>
      </c>
    </row>
    <row r="1840" spans="1:43" s="12" customFormat="1">
      <c r="A1840" s="13" t="s">
        <v>35</v>
      </c>
      <c r="B1840" s="179">
        <v>2021</v>
      </c>
      <c r="C1840" s="179">
        <v>3</v>
      </c>
      <c r="D1840" s="39" t="str">
        <f t="shared" si="360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350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351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362"/>
        <v>1</v>
      </c>
      <c r="Z1840" s="18">
        <f t="shared" si="361"/>
        <v>7100000</v>
      </c>
      <c r="AA1840" s="13">
        <v>6.9199999999999998E-2</v>
      </c>
      <c r="AB1840" s="21">
        <f t="shared" si="359"/>
        <v>491320</v>
      </c>
      <c r="AC1840" s="185">
        <f t="shared" si="352"/>
        <v>42450.048000000003</v>
      </c>
      <c r="AD1840" s="141">
        <v>8.6400000000000005E-2</v>
      </c>
      <c r="AE1840" s="186">
        <f t="shared" si="353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354"/>
        <v>31750699.113741599</v>
      </c>
      <c r="AJ1840" s="19">
        <f t="shared" si="355"/>
        <v>4396077.3195289988</v>
      </c>
      <c r="AK1840" s="20">
        <f t="shared" si="356"/>
        <v>0.13845607946397598</v>
      </c>
      <c r="AL1840" s="17"/>
      <c r="AM1840" s="17"/>
      <c r="AN1840" s="17"/>
      <c r="AO1840" s="17"/>
      <c r="AP1840" s="28" t="str">
        <f t="shared" si="357"/>
        <v>20222</v>
      </c>
      <c r="AQ1840" s="28" t="str">
        <f t="shared" si="358"/>
        <v>20222JPY</v>
      </c>
    </row>
    <row r="1841" spans="1:43" s="12" customFormat="1">
      <c r="A1841" s="13" t="s">
        <v>35</v>
      </c>
      <c r="B1841" s="179">
        <v>2021</v>
      </c>
      <c r="C1841" s="179">
        <v>3</v>
      </c>
      <c r="D1841" s="39" t="str">
        <f t="shared" si="360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350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351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362"/>
        <v>1</v>
      </c>
      <c r="Z1841" s="18">
        <f t="shared" si="361"/>
        <v>7100000</v>
      </c>
      <c r="AA1841" s="13">
        <v>6.9199999999999998E-2</v>
      </c>
      <c r="AB1841" s="21">
        <f t="shared" si="359"/>
        <v>491320</v>
      </c>
      <c r="AC1841" s="185">
        <f t="shared" si="352"/>
        <v>42450.048000000003</v>
      </c>
      <c r="AD1841" s="141">
        <v>8.6400000000000005E-2</v>
      </c>
      <c r="AE1841" s="186">
        <f t="shared" si="353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354"/>
        <v>31750699.113741599</v>
      </c>
      <c r="AJ1841" s="19">
        <f t="shared" si="355"/>
        <v>4396077.3195289988</v>
      </c>
      <c r="AK1841" s="20">
        <f t="shared" si="356"/>
        <v>0.13845607946397598</v>
      </c>
      <c r="AL1841" s="17"/>
      <c r="AM1841" s="17"/>
      <c r="AN1841" s="17"/>
      <c r="AO1841" s="17"/>
      <c r="AP1841" s="28" t="str">
        <f t="shared" si="357"/>
        <v>20222</v>
      </c>
      <c r="AQ1841" s="28" t="str">
        <f t="shared" si="358"/>
        <v>20222JPY</v>
      </c>
    </row>
    <row r="1842" spans="1:43" s="12" customFormat="1">
      <c r="A1842" s="13" t="s">
        <v>35</v>
      </c>
      <c r="B1842" s="179">
        <v>2021</v>
      </c>
      <c r="C1842" s="179">
        <v>3</v>
      </c>
      <c r="D1842" s="39" t="str">
        <f t="shared" si="360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350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351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362"/>
        <v>1</v>
      </c>
      <c r="Z1842" s="18">
        <f t="shared" si="361"/>
        <v>7300000</v>
      </c>
      <c r="AA1842" s="13">
        <v>6.9199999999999998E-2</v>
      </c>
      <c r="AB1842" s="21">
        <f t="shared" si="359"/>
        <v>505160</v>
      </c>
      <c r="AC1842" s="185">
        <f t="shared" si="352"/>
        <v>45919.043999999994</v>
      </c>
      <c r="AD1842" s="141">
        <v>9.0899999999999995E-2</v>
      </c>
      <c r="AE1842" s="186">
        <f t="shared" si="353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354"/>
        <v>31750699.113741599</v>
      </c>
      <c r="AJ1842" s="19">
        <f t="shared" si="355"/>
        <v>4396077.3195289988</v>
      </c>
      <c r="AK1842" s="20">
        <f t="shared" si="356"/>
        <v>0.13845607946397598</v>
      </c>
      <c r="AL1842" s="17"/>
      <c r="AM1842" s="17"/>
      <c r="AN1842" s="17"/>
      <c r="AO1842" s="17"/>
      <c r="AP1842" s="28" t="str">
        <f t="shared" si="357"/>
        <v>20222</v>
      </c>
      <c r="AQ1842" s="28" t="str">
        <f t="shared" si="358"/>
        <v>20222JPY</v>
      </c>
    </row>
    <row r="1843" spans="1:43" s="12" customFormat="1">
      <c r="A1843" s="13" t="s">
        <v>35</v>
      </c>
      <c r="B1843" s="179">
        <v>2021</v>
      </c>
      <c r="C1843" s="179">
        <v>3</v>
      </c>
      <c r="D1843" s="39" t="str">
        <f t="shared" si="360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350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351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362"/>
        <v>1</v>
      </c>
      <c r="Z1843" s="18">
        <f t="shared" si="361"/>
        <v>7100000</v>
      </c>
      <c r="AA1843" s="13">
        <v>6.9199999999999998E-2</v>
      </c>
      <c r="AB1843" s="21">
        <f t="shared" si="359"/>
        <v>491320</v>
      </c>
      <c r="AC1843" s="185">
        <f t="shared" si="352"/>
        <v>84015.72</v>
      </c>
      <c r="AD1843" s="141">
        <v>0.17100000000000001</v>
      </c>
      <c r="AE1843" s="186">
        <f t="shared" si="353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354"/>
        <v>31750699.113741599</v>
      </c>
      <c r="AJ1843" s="19">
        <f t="shared" si="355"/>
        <v>4396077.3195289988</v>
      </c>
      <c r="AK1843" s="20">
        <f t="shared" si="356"/>
        <v>0.13845607946397598</v>
      </c>
      <c r="AL1843" s="17"/>
      <c r="AM1843" s="17"/>
      <c r="AN1843" s="17"/>
      <c r="AO1843" s="17"/>
      <c r="AP1843" s="28" t="str">
        <f t="shared" si="357"/>
        <v>20222</v>
      </c>
      <c r="AQ1843" s="28" t="str">
        <f t="shared" si="358"/>
        <v>20222JPY</v>
      </c>
    </row>
    <row r="1844" spans="1:43" s="12" customFormat="1">
      <c r="A1844" s="13" t="s">
        <v>35</v>
      </c>
      <c r="B1844" s="179">
        <v>2021</v>
      </c>
      <c r="C1844" s="179">
        <v>3</v>
      </c>
      <c r="D1844" s="39" t="str">
        <f t="shared" si="360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350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351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362"/>
        <v>1</v>
      </c>
      <c r="Z1844" s="18">
        <f t="shared" si="361"/>
        <v>7100000</v>
      </c>
      <c r="AA1844" s="13">
        <v>6.9199999999999998E-2</v>
      </c>
      <c r="AB1844" s="21">
        <f t="shared" si="359"/>
        <v>491320</v>
      </c>
      <c r="AC1844" s="185">
        <f t="shared" si="352"/>
        <v>84015.72</v>
      </c>
      <c r="AD1844" s="141">
        <v>0.17100000000000001</v>
      </c>
      <c r="AE1844" s="186">
        <f t="shared" si="353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354"/>
        <v>31750699.113741599</v>
      </c>
      <c r="AJ1844" s="19">
        <f t="shared" si="355"/>
        <v>4396077.3195289988</v>
      </c>
      <c r="AK1844" s="20">
        <f t="shared" si="356"/>
        <v>0.13845607946397598</v>
      </c>
      <c r="AL1844" s="17"/>
      <c r="AM1844" s="17"/>
      <c r="AN1844" s="17"/>
      <c r="AO1844" s="17"/>
      <c r="AP1844" s="28" t="str">
        <f t="shared" si="357"/>
        <v>20222</v>
      </c>
      <c r="AQ1844" s="28" t="str">
        <f t="shared" si="358"/>
        <v>20222JPY</v>
      </c>
    </row>
    <row r="1845" spans="1:43" s="12" customFormat="1">
      <c r="A1845" s="13" t="s">
        <v>40</v>
      </c>
      <c r="B1845" s="179">
        <v>2021</v>
      </c>
      <c r="C1845" s="179">
        <v>6</v>
      </c>
      <c r="D1845" s="39" t="str">
        <f t="shared" si="360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350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351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362"/>
        <v>1</v>
      </c>
      <c r="Z1845" s="18">
        <f t="shared" si="361"/>
        <v>15000000</v>
      </c>
      <c r="AA1845" s="13">
        <v>6.9199999999999998E-2</v>
      </c>
      <c r="AB1845" s="21">
        <f t="shared" si="359"/>
        <v>1038000</v>
      </c>
      <c r="AC1845" s="185">
        <f t="shared" si="352"/>
        <v>104526.59999999999</v>
      </c>
      <c r="AD1845" s="141">
        <v>0.1007</v>
      </c>
      <c r="AE1845" s="186">
        <f t="shared" si="353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354"/>
        <v>31750699.113741599</v>
      </c>
      <c r="AJ1845" s="19">
        <f t="shared" si="355"/>
        <v>4396077.3195289988</v>
      </c>
      <c r="AK1845" s="20">
        <f t="shared" si="356"/>
        <v>0.13845607946397598</v>
      </c>
      <c r="AL1845" s="17"/>
      <c r="AM1845" s="17"/>
      <c r="AN1845" s="17"/>
      <c r="AO1845" s="17"/>
      <c r="AP1845" s="28" t="str">
        <f t="shared" si="357"/>
        <v>20222</v>
      </c>
      <c r="AQ1845" s="28" t="str">
        <f t="shared" si="358"/>
        <v>20222JPY</v>
      </c>
    </row>
    <row r="1846" spans="1:43" s="12" customFormat="1">
      <c r="A1846" s="13" t="s">
        <v>40</v>
      </c>
      <c r="B1846" s="179">
        <v>2021</v>
      </c>
      <c r="C1846" s="179">
        <v>6</v>
      </c>
      <c r="D1846" s="39" t="str">
        <f t="shared" si="360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350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351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362"/>
        <v>1</v>
      </c>
      <c r="Z1846" s="18">
        <f t="shared" si="361"/>
        <v>15000000</v>
      </c>
      <c r="AA1846" s="13">
        <v>6.9199999999999998E-2</v>
      </c>
      <c r="AB1846" s="21">
        <f t="shared" si="359"/>
        <v>1038000</v>
      </c>
      <c r="AC1846" s="185">
        <f t="shared" si="352"/>
        <v>104526.59999999999</v>
      </c>
      <c r="AD1846" s="141">
        <v>0.1007</v>
      </c>
      <c r="AE1846" s="186">
        <f t="shared" si="353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354"/>
        <v>31750699.113741599</v>
      </c>
      <c r="AJ1846" s="19">
        <f t="shared" si="355"/>
        <v>4396077.3195289988</v>
      </c>
      <c r="AK1846" s="20">
        <f t="shared" si="356"/>
        <v>0.13845607946397598</v>
      </c>
      <c r="AL1846" s="17"/>
      <c r="AM1846" s="17"/>
      <c r="AN1846" s="17"/>
      <c r="AO1846" s="17"/>
      <c r="AP1846" s="28" t="str">
        <f t="shared" si="357"/>
        <v>20222</v>
      </c>
      <c r="AQ1846" s="28" t="str">
        <f t="shared" si="358"/>
        <v>20222JPY</v>
      </c>
    </row>
    <row r="1847" spans="1:43" s="12" customFormat="1">
      <c r="A1847" s="13" t="s">
        <v>40</v>
      </c>
      <c r="B1847" s="179">
        <v>2021</v>
      </c>
      <c r="C1847" s="179">
        <v>6</v>
      </c>
      <c r="D1847" s="39" t="str">
        <f t="shared" si="360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350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351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362"/>
        <v>1</v>
      </c>
      <c r="Z1847" s="18">
        <f t="shared" si="361"/>
        <v>7689768</v>
      </c>
      <c r="AA1847" s="13">
        <v>6.9199999999999998E-2</v>
      </c>
      <c r="AB1847" s="21">
        <f t="shared" si="359"/>
        <v>532131.94559999998</v>
      </c>
      <c r="AC1847" s="185">
        <f t="shared" si="352"/>
        <v>53585.686921919994</v>
      </c>
      <c r="AD1847" s="141">
        <v>0.1007</v>
      </c>
      <c r="AE1847" s="186">
        <f t="shared" si="353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354"/>
        <v>31750699.113741599</v>
      </c>
      <c r="AJ1847" s="19">
        <f t="shared" si="355"/>
        <v>4396077.3195289988</v>
      </c>
      <c r="AK1847" s="20">
        <f t="shared" si="356"/>
        <v>0.13845607946397598</v>
      </c>
      <c r="AL1847" s="17"/>
      <c r="AM1847" s="17"/>
      <c r="AN1847" s="17"/>
      <c r="AO1847" s="17"/>
      <c r="AP1847" s="28" t="str">
        <f t="shared" si="357"/>
        <v>20222</v>
      </c>
      <c r="AQ1847" s="28" t="str">
        <f t="shared" si="358"/>
        <v>20222JPY</v>
      </c>
    </row>
    <row r="1848" spans="1:43" s="12" customFormat="1">
      <c r="A1848" s="13" t="s">
        <v>40</v>
      </c>
      <c r="B1848" s="179">
        <v>2021</v>
      </c>
      <c r="C1848" s="179">
        <v>5</v>
      </c>
      <c r="D1848" s="39" t="str">
        <f t="shared" si="360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350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351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362"/>
        <v>1.13</v>
      </c>
      <c r="Z1848" s="18">
        <f t="shared" si="361"/>
        <v>620000</v>
      </c>
      <c r="AA1848" s="13">
        <v>1.22</v>
      </c>
      <c r="AB1848" s="21">
        <f t="shared" si="359"/>
        <v>669380.53097345144</v>
      </c>
      <c r="AC1848" s="185">
        <f t="shared" si="352"/>
        <v>81798.300884955766</v>
      </c>
      <c r="AD1848" s="141">
        <v>0.1222</v>
      </c>
      <c r="AE1848" s="186">
        <f t="shared" si="353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354"/>
        <v>31750699.113741599</v>
      </c>
      <c r="AJ1848" s="19">
        <f t="shared" si="355"/>
        <v>4396077.3195289988</v>
      </c>
      <c r="AK1848" s="20">
        <f t="shared" si="356"/>
        <v>0.13845607946397598</v>
      </c>
      <c r="AL1848" s="17"/>
      <c r="AM1848" s="17"/>
      <c r="AN1848" s="17"/>
      <c r="AO1848" s="17"/>
      <c r="AP1848" s="28" t="str">
        <f t="shared" si="357"/>
        <v>20222</v>
      </c>
      <c r="AQ1848" s="28" t="str">
        <f t="shared" si="358"/>
        <v>20222RMB</v>
      </c>
    </row>
    <row r="1849" spans="1:43" s="12" customFormat="1">
      <c r="A1849" s="13" t="s">
        <v>40</v>
      </c>
      <c r="B1849" s="179">
        <v>2021</v>
      </c>
      <c r="C1849" s="179">
        <v>9</v>
      </c>
      <c r="D1849" s="39" t="str">
        <f t="shared" si="360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350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351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362"/>
        <v>1</v>
      </c>
      <c r="Z1849" s="18">
        <f t="shared" si="361"/>
        <v>24300000</v>
      </c>
      <c r="AA1849" s="13">
        <v>6.9199999999999998E-2</v>
      </c>
      <c r="AB1849" s="21">
        <f t="shared" si="359"/>
        <v>1681560</v>
      </c>
      <c r="AC1849" s="185">
        <f t="shared" si="352"/>
        <v>440905.03200000001</v>
      </c>
      <c r="AD1849" s="141">
        <v>0.26219999999999999</v>
      </c>
      <c r="AE1849" s="186">
        <f t="shared" si="353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354"/>
        <v>31750699.113741599</v>
      </c>
      <c r="AJ1849" s="19">
        <f t="shared" si="355"/>
        <v>4396077.3195289988</v>
      </c>
      <c r="AK1849" s="20">
        <f t="shared" si="356"/>
        <v>0.13845607946397598</v>
      </c>
      <c r="AL1849" s="17"/>
      <c r="AM1849" s="17"/>
      <c r="AN1849" s="17"/>
      <c r="AO1849" s="17"/>
      <c r="AP1849" s="28" t="str">
        <f t="shared" si="357"/>
        <v>20222</v>
      </c>
      <c r="AQ1849" s="28" t="str">
        <f t="shared" si="358"/>
        <v>20222JPY</v>
      </c>
    </row>
    <row r="1850" spans="1:43" s="12" customFormat="1">
      <c r="A1850" s="13" t="s">
        <v>40</v>
      </c>
      <c r="B1850" s="179">
        <v>2021</v>
      </c>
      <c r="C1850" s="179">
        <v>9</v>
      </c>
      <c r="D1850" s="39" t="str">
        <f t="shared" si="360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350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351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362"/>
        <v>1.13</v>
      </c>
      <c r="Z1850" s="18">
        <f t="shared" si="361"/>
        <v>650000</v>
      </c>
      <c r="AA1850" s="13">
        <v>1.22</v>
      </c>
      <c r="AB1850" s="21">
        <f t="shared" si="359"/>
        <v>701769.91150442476</v>
      </c>
      <c r="AC1850" s="185">
        <f t="shared" si="352"/>
        <v>106247.96460176991</v>
      </c>
      <c r="AD1850" s="141">
        <v>0.15140000000000001</v>
      </c>
      <c r="AE1850" s="186">
        <f t="shared" si="353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354"/>
        <v>31750699.113741599</v>
      </c>
      <c r="AJ1850" s="19">
        <f t="shared" si="355"/>
        <v>4396077.3195289988</v>
      </c>
      <c r="AK1850" s="20">
        <f t="shared" si="356"/>
        <v>0.13845607946397598</v>
      </c>
      <c r="AL1850" s="17"/>
      <c r="AM1850" s="17"/>
      <c r="AN1850" s="17"/>
      <c r="AO1850" s="17"/>
      <c r="AP1850" s="28" t="str">
        <f t="shared" si="357"/>
        <v>20222</v>
      </c>
      <c r="AQ1850" s="28" t="str">
        <f t="shared" si="358"/>
        <v>20222RMB</v>
      </c>
    </row>
    <row r="1851" spans="1:43" s="12" customFormat="1">
      <c r="A1851" s="13" t="s">
        <v>40</v>
      </c>
      <c r="B1851" s="179">
        <v>2021</v>
      </c>
      <c r="C1851" s="179">
        <v>9</v>
      </c>
      <c r="D1851" s="39" t="str">
        <f t="shared" si="360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350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351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362"/>
        <v>1.13</v>
      </c>
      <c r="Z1851" s="18">
        <f t="shared" si="361"/>
        <v>650000</v>
      </c>
      <c r="AA1851" s="13">
        <v>1.22</v>
      </c>
      <c r="AB1851" s="21">
        <f t="shared" si="359"/>
        <v>701769.91150442476</v>
      </c>
      <c r="AC1851" s="185">
        <f t="shared" si="352"/>
        <v>106247.96460176991</v>
      </c>
      <c r="AD1851" s="141">
        <v>0.15140000000000001</v>
      </c>
      <c r="AE1851" s="186">
        <f t="shared" si="353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354"/>
        <v>31750699.113741599</v>
      </c>
      <c r="AJ1851" s="19">
        <f t="shared" si="355"/>
        <v>4396077.3195289988</v>
      </c>
      <c r="AK1851" s="20">
        <f t="shared" si="356"/>
        <v>0.13845607946397598</v>
      </c>
      <c r="AL1851" s="17"/>
      <c r="AM1851" s="17"/>
      <c r="AN1851" s="17"/>
      <c r="AO1851" s="17"/>
      <c r="AP1851" s="28" t="str">
        <f t="shared" si="357"/>
        <v>20222</v>
      </c>
      <c r="AQ1851" s="28" t="str">
        <f t="shared" si="358"/>
        <v>20222RMB</v>
      </c>
    </row>
    <row r="1852" spans="1:43" s="12" customFormat="1">
      <c r="A1852" s="13" t="s">
        <v>40</v>
      </c>
      <c r="B1852" s="179">
        <v>2021</v>
      </c>
      <c r="C1852" s="179">
        <v>9</v>
      </c>
      <c r="D1852" s="39" t="str">
        <f t="shared" si="360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350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351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362"/>
        <v>1.13</v>
      </c>
      <c r="Z1852" s="18">
        <f t="shared" si="361"/>
        <v>650000</v>
      </c>
      <c r="AA1852" s="13">
        <v>1.22</v>
      </c>
      <c r="AB1852" s="21">
        <f t="shared" si="359"/>
        <v>701769.91150442476</v>
      </c>
      <c r="AC1852" s="185">
        <f t="shared" si="352"/>
        <v>106247.96460176991</v>
      </c>
      <c r="AD1852" s="141">
        <v>0.15140000000000001</v>
      </c>
      <c r="AE1852" s="186">
        <f t="shared" si="353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354"/>
        <v>31750699.113741599</v>
      </c>
      <c r="AJ1852" s="19">
        <f t="shared" si="355"/>
        <v>4396077.3195289988</v>
      </c>
      <c r="AK1852" s="20">
        <f t="shared" si="356"/>
        <v>0.13845607946397598</v>
      </c>
      <c r="AL1852" s="17"/>
      <c r="AM1852" s="17"/>
      <c r="AN1852" s="17"/>
      <c r="AO1852" s="17"/>
      <c r="AP1852" s="28" t="str">
        <f t="shared" si="357"/>
        <v>20222</v>
      </c>
      <c r="AQ1852" s="28" t="str">
        <f t="shared" si="358"/>
        <v>20222RMB</v>
      </c>
    </row>
    <row r="1853" spans="1:43" s="12" customFormat="1">
      <c r="A1853" s="13" t="s">
        <v>40</v>
      </c>
      <c r="B1853" s="179">
        <v>2021</v>
      </c>
      <c r="C1853" s="179">
        <v>9</v>
      </c>
      <c r="D1853" s="39" t="str">
        <f t="shared" si="360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350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351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362"/>
        <v>1.13</v>
      </c>
      <c r="Z1853" s="18">
        <f t="shared" si="361"/>
        <v>910000</v>
      </c>
      <c r="AA1853" s="13">
        <v>1.22</v>
      </c>
      <c r="AB1853" s="21">
        <f t="shared" si="359"/>
        <v>982477.87610619469</v>
      </c>
      <c r="AC1853" s="185">
        <f t="shared" si="352"/>
        <v>148747.15044247787</v>
      </c>
      <c r="AD1853" s="141">
        <v>0.15140000000000001</v>
      </c>
      <c r="AE1853" s="186">
        <f t="shared" si="353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354"/>
        <v>31750699.113741599</v>
      </c>
      <c r="AJ1853" s="19">
        <f t="shared" si="355"/>
        <v>4396077.3195289988</v>
      </c>
      <c r="AK1853" s="20">
        <f t="shared" si="356"/>
        <v>0.13845607946397598</v>
      </c>
      <c r="AL1853" s="17"/>
      <c r="AM1853" s="17"/>
      <c r="AN1853" s="17"/>
      <c r="AO1853" s="17"/>
      <c r="AP1853" s="28" t="str">
        <f t="shared" si="357"/>
        <v>20222</v>
      </c>
      <c r="AQ1853" s="28" t="str">
        <f t="shared" si="358"/>
        <v>20222RMB</v>
      </c>
    </row>
    <row r="1854" spans="1:43" s="12" customFormat="1">
      <c r="A1854" s="13" t="s">
        <v>40</v>
      </c>
      <c r="B1854" s="179">
        <v>2021</v>
      </c>
      <c r="C1854" s="179">
        <v>9</v>
      </c>
      <c r="D1854" s="39" t="str">
        <f t="shared" si="360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350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351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362"/>
        <v>1.13</v>
      </c>
      <c r="Z1854" s="18">
        <f t="shared" si="361"/>
        <v>1310000</v>
      </c>
      <c r="AA1854" s="13">
        <v>1.22</v>
      </c>
      <c r="AB1854" s="21">
        <f t="shared" si="359"/>
        <v>1414336.2831858408</v>
      </c>
      <c r="AC1854" s="185">
        <f t="shared" si="352"/>
        <v>285271.62831858406</v>
      </c>
      <c r="AD1854" s="141">
        <v>0.20169999999999999</v>
      </c>
      <c r="AE1854" s="186">
        <f t="shared" si="353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354"/>
        <v>31750699.113741599</v>
      </c>
      <c r="AJ1854" s="19">
        <f t="shared" si="355"/>
        <v>4396077.3195289988</v>
      </c>
      <c r="AK1854" s="20">
        <f t="shared" si="356"/>
        <v>0.13845607946397598</v>
      </c>
      <c r="AL1854" s="17"/>
      <c r="AM1854" s="17"/>
      <c r="AN1854" s="17"/>
      <c r="AO1854" s="17"/>
      <c r="AP1854" s="28" t="str">
        <f t="shared" si="357"/>
        <v>20222</v>
      </c>
      <c r="AQ1854" s="28" t="str">
        <f t="shared" si="358"/>
        <v>20222RMB</v>
      </c>
    </row>
    <row r="1855" spans="1:43" s="12" customFormat="1" ht="26.4">
      <c r="A1855" s="13" t="s">
        <v>40</v>
      </c>
      <c r="B1855" s="179">
        <v>2021</v>
      </c>
      <c r="C1855" s="179">
        <v>11</v>
      </c>
      <c r="D1855" s="39" t="str">
        <f t="shared" si="360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350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351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362"/>
        <v>1.13</v>
      </c>
      <c r="Z1855" s="18">
        <f t="shared" si="361"/>
        <v>6175</v>
      </c>
      <c r="AA1855" s="13">
        <v>1.22</v>
      </c>
      <c r="AB1855" s="21">
        <f t="shared" si="359"/>
        <v>6666.8141592920356</v>
      </c>
      <c r="AC1855" s="185">
        <f t="shared" si="352"/>
        <v>1190.6930088495576</v>
      </c>
      <c r="AD1855" s="141">
        <v>0.17860000000000001</v>
      </c>
      <c r="AE1855" s="186">
        <f t="shared" si="353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354"/>
        <v>31750699.113741599</v>
      </c>
      <c r="AJ1855" s="19">
        <f t="shared" si="355"/>
        <v>4396077.3195289988</v>
      </c>
      <c r="AK1855" s="20">
        <f t="shared" si="356"/>
        <v>0.13845607946397598</v>
      </c>
      <c r="AL1855" s="17"/>
      <c r="AM1855" s="17"/>
      <c r="AN1855" s="17"/>
      <c r="AO1855" s="17"/>
      <c r="AP1855" s="28" t="str">
        <f t="shared" si="357"/>
        <v>20222</v>
      </c>
      <c r="AQ1855" s="28" t="str">
        <f t="shared" si="358"/>
        <v>20222RMB</v>
      </c>
    </row>
    <row r="1856" spans="1:43" s="12" customFormat="1" ht="26.4">
      <c r="A1856" s="13" t="s">
        <v>40</v>
      </c>
      <c r="B1856" s="179">
        <v>2021</v>
      </c>
      <c r="C1856" s="179">
        <v>11</v>
      </c>
      <c r="D1856" s="39" t="str">
        <f t="shared" si="360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350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351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362"/>
        <v>1.13</v>
      </c>
      <c r="Z1856" s="18">
        <f t="shared" si="361"/>
        <v>6175</v>
      </c>
      <c r="AA1856" s="13">
        <v>1.22</v>
      </c>
      <c r="AB1856" s="21">
        <f t="shared" si="359"/>
        <v>6666.8141592920356</v>
      </c>
      <c r="AC1856" s="185">
        <f t="shared" si="352"/>
        <v>1190.6930088495576</v>
      </c>
      <c r="AD1856" s="141">
        <v>0.17860000000000001</v>
      </c>
      <c r="AE1856" s="186">
        <f t="shared" si="353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354"/>
        <v>31750699.113741599</v>
      </c>
      <c r="AJ1856" s="19">
        <f t="shared" si="355"/>
        <v>4396077.3195289988</v>
      </c>
      <c r="AK1856" s="20">
        <f t="shared" si="356"/>
        <v>0.13845607946397598</v>
      </c>
      <c r="AL1856" s="17"/>
      <c r="AM1856" s="17"/>
      <c r="AN1856" s="17"/>
      <c r="AO1856" s="17"/>
      <c r="AP1856" s="28" t="str">
        <f t="shared" si="357"/>
        <v>20222</v>
      </c>
      <c r="AQ1856" s="28" t="str">
        <f t="shared" si="358"/>
        <v>20222RMB</v>
      </c>
    </row>
    <row r="1857" spans="1:43" s="12" customFormat="1" ht="26.4">
      <c r="A1857" s="13" t="s">
        <v>40</v>
      </c>
      <c r="B1857" s="179">
        <v>2021</v>
      </c>
      <c r="C1857" s="179">
        <v>11</v>
      </c>
      <c r="D1857" s="39" t="str">
        <f t="shared" si="360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350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351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362"/>
        <v>1.13</v>
      </c>
      <c r="Z1857" s="18">
        <f t="shared" si="361"/>
        <v>6175</v>
      </c>
      <c r="AA1857" s="13">
        <v>1.22</v>
      </c>
      <c r="AB1857" s="21">
        <f t="shared" si="359"/>
        <v>6666.8141592920356</v>
      </c>
      <c r="AC1857" s="185">
        <f t="shared" si="352"/>
        <v>1190.6930088495576</v>
      </c>
      <c r="AD1857" s="141">
        <v>0.17860000000000001</v>
      </c>
      <c r="AE1857" s="186">
        <f t="shared" si="353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354"/>
        <v>31750699.113741599</v>
      </c>
      <c r="AJ1857" s="19">
        <f t="shared" si="355"/>
        <v>4396077.3195289988</v>
      </c>
      <c r="AK1857" s="20">
        <f t="shared" si="356"/>
        <v>0.13845607946397598</v>
      </c>
      <c r="AL1857" s="17"/>
      <c r="AM1857" s="17"/>
      <c r="AN1857" s="17"/>
      <c r="AO1857" s="17"/>
      <c r="AP1857" s="28" t="str">
        <f t="shared" si="357"/>
        <v>20222</v>
      </c>
      <c r="AQ1857" s="28" t="str">
        <f t="shared" si="358"/>
        <v>20222RMB</v>
      </c>
    </row>
    <row r="1858" spans="1:43" s="12" customFormat="1" ht="26.4">
      <c r="A1858" s="13" t="s">
        <v>40</v>
      </c>
      <c r="B1858" s="179">
        <v>2021</v>
      </c>
      <c r="C1858" s="179">
        <v>11</v>
      </c>
      <c r="D1858" s="39" t="str">
        <f t="shared" si="360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364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362"/>
        <v>1.13</v>
      </c>
      <c r="Z1858" s="18">
        <f t="shared" si="361"/>
        <v>6175</v>
      </c>
      <c r="AA1858" s="13">
        <v>1.22</v>
      </c>
      <c r="AB1858" s="21">
        <f t="shared" si="359"/>
        <v>6666.8141592920356</v>
      </c>
      <c r="AC1858" s="185">
        <f t="shared" ref="AC1858:AC1921" si="365">IF(R1858&lt;&gt;"",AB1858*AD1858,"")</f>
        <v>1190.6930088495576</v>
      </c>
      <c r="AD1858" s="141">
        <v>0.17860000000000001</v>
      </c>
      <c r="AE1858" s="186">
        <f t="shared" ref="AE1858:AE1921" si="366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367">IF(P1858="C66 SERVICE","",SUMIFS(AB:AB,F:F,F1858,G:G,G1858,E:E,E1858))</f>
        <v>31750699.113741599</v>
      </c>
      <c r="AJ1858" s="19">
        <f t="shared" ref="AJ1858:AJ1921" si="368">IF(P1858="C66 SERVICE","",SUMIFS(AC:AC,F:F,F1858,G:G,G1858,E:E,E1858))</f>
        <v>4396077.3195289988</v>
      </c>
      <c r="AK1858" s="20">
        <f t="shared" ref="AK1858:AK1921" si="369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370">IF(F1858="","",F1858&amp;G1858)</f>
        <v>20222</v>
      </c>
      <c r="AQ1858" s="28" t="str">
        <f t="shared" ref="AQ1858:AQ1921" si="371">IF(W1858="","",F1858&amp;G1858&amp;W1858)</f>
        <v>20222RMB</v>
      </c>
    </row>
    <row r="1859" spans="1:43" s="12" customFormat="1" ht="26.4">
      <c r="A1859" s="13" t="s">
        <v>40</v>
      </c>
      <c r="B1859" s="179">
        <v>2021</v>
      </c>
      <c r="C1859" s="179">
        <v>11</v>
      </c>
      <c r="D1859" s="39" t="str">
        <f t="shared" si="360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363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364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362"/>
        <v>1.13</v>
      </c>
      <c r="Z1859" s="18">
        <f t="shared" si="361"/>
        <v>6175</v>
      </c>
      <c r="AA1859" s="13">
        <v>1.22</v>
      </c>
      <c r="AB1859" s="21">
        <f t="shared" si="359"/>
        <v>6666.8141592920356</v>
      </c>
      <c r="AC1859" s="185">
        <f t="shared" si="365"/>
        <v>1190.6930088495576</v>
      </c>
      <c r="AD1859" s="141">
        <v>0.17860000000000001</v>
      </c>
      <c r="AE1859" s="186">
        <f t="shared" si="366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367"/>
        <v>31750699.113741599</v>
      </c>
      <c r="AJ1859" s="19">
        <f t="shared" si="368"/>
        <v>4396077.3195289988</v>
      </c>
      <c r="AK1859" s="20">
        <f t="shared" si="369"/>
        <v>0.13845607946397598</v>
      </c>
      <c r="AL1859" s="17"/>
      <c r="AM1859" s="17"/>
      <c r="AN1859" s="17"/>
      <c r="AO1859" s="17"/>
      <c r="AP1859" s="28" t="str">
        <f t="shared" si="370"/>
        <v>20222</v>
      </c>
      <c r="AQ1859" s="28" t="str">
        <f t="shared" si="371"/>
        <v>20222RMB</v>
      </c>
    </row>
    <row r="1860" spans="1:43" s="12" customFormat="1" ht="26.4">
      <c r="A1860" s="13" t="s">
        <v>40</v>
      </c>
      <c r="B1860" s="179">
        <v>2021</v>
      </c>
      <c r="C1860" s="179">
        <v>11</v>
      </c>
      <c r="D1860" s="39" t="str">
        <f t="shared" si="360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363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364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362"/>
        <v>1.13</v>
      </c>
      <c r="Z1860" s="18">
        <f t="shared" si="361"/>
        <v>6175</v>
      </c>
      <c r="AA1860" s="13">
        <v>1.22</v>
      </c>
      <c r="AB1860" s="21">
        <f t="shared" si="359"/>
        <v>6666.8141592920356</v>
      </c>
      <c r="AC1860" s="185">
        <f t="shared" si="365"/>
        <v>1190.6930088495576</v>
      </c>
      <c r="AD1860" s="141">
        <v>0.17860000000000001</v>
      </c>
      <c r="AE1860" s="186">
        <f t="shared" si="366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367"/>
        <v>31750699.113741599</v>
      </c>
      <c r="AJ1860" s="19">
        <f t="shared" si="368"/>
        <v>4396077.3195289988</v>
      </c>
      <c r="AK1860" s="20">
        <f t="shared" si="369"/>
        <v>0.13845607946397598</v>
      </c>
      <c r="AL1860" s="17"/>
      <c r="AM1860" s="17"/>
      <c r="AN1860" s="17"/>
      <c r="AO1860" s="17"/>
      <c r="AP1860" s="28" t="str">
        <f t="shared" si="370"/>
        <v>20222</v>
      </c>
      <c r="AQ1860" s="28" t="str">
        <f t="shared" si="371"/>
        <v>20222RMB</v>
      </c>
    </row>
    <row r="1861" spans="1:43" s="12" customFormat="1" ht="26.4">
      <c r="A1861" s="13" t="s">
        <v>40</v>
      </c>
      <c r="B1861" s="179">
        <v>2021</v>
      </c>
      <c r="C1861" s="179">
        <v>11</v>
      </c>
      <c r="D1861" s="39" t="str">
        <f t="shared" si="360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363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364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362"/>
        <v>1.13</v>
      </c>
      <c r="Z1861" s="18">
        <f t="shared" si="361"/>
        <v>7505</v>
      </c>
      <c r="AA1861" s="13">
        <v>1.22</v>
      </c>
      <c r="AB1861" s="21">
        <f t="shared" si="359"/>
        <v>8102.7433628318586</v>
      </c>
      <c r="AC1861" s="185">
        <f t="shared" si="365"/>
        <v>1447.1499646017701</v>
      </c>
      <c r="AD1861" s="141">
        <v>0.17860000000000001</v>
      </c>
      <c r="AE1861" s="186">
        <f t="shared" si="366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367"/>
        <v>31750699.113741599</v>
      </c>
      <c r="AJ1861" s="19">
        <f t="shared" si="368"/>
        <v>4396077.3195289988</v>
      </c>
      <c r="AK1861" s="20">
        <f t="shared" si="369"/>
        <v>0.13845607946397598</v>
      </c>
      <c r="AL1861" s="17"/>
      <c r="AM1861" s="17"/>
      <c r="AN1861" s="17"/>
      <c r="AO1861" s="17"/>
      <c r="AP1861" s="28" t="str">
        <f t="shared" si="370"/>
        <v>20222</v>
      </c>
      <c r="AQ1861" s="28" t="str">
        <f t="shared" si="371"/>
        <v>20222RMB</v>
      </c>
    </row>
    <row r="1862" spans="1:43" s="12" customFormat="1" ht="26.4">
      <c r="A1862" s="13" t="s">
        <v>40</v>
      </c>
      <c r="B1862" s="179">
        <v>2021</v>
      </c>
      <c r="C1862" s="179">
        <v>11</v>
      </c>
      <c r="D1862" s="39" t="str">
        <f t="shared" si="360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363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364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362"/>
        <v>1.13</v>
      </c>
      <c r="Z1862" s="18">
        <f t="shared" si="361"/>
        <v>7505</v>
      </c>
      <c r="AA1862" s="13">
        <v>1.22</v>
      </c>
      <c r="AB1862" s="21">
        <f t="shared" si="359"/>
        <v>8102.7433628318586</v>
      </c>
      <c r="AC1862" s="185">
        <f t="shared" si="365"/>
        <v>1447.1499646017701</v>
      </c>
      <c r="AD1862" s="141">
        <v>0.17860000000000001</v>
      </c>
      <c r="AE1862" s="186">
        <f t="shared" si="366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367"/>
        <v>31750699.113741599</v>
      </c>
      <c r="AJ1862" s="19">
        <f t="shared" si="368"/>
        <v>4396077.3195289988</v>
      </c>
      <c r="AK1862" s="20">
        <f t="shared" si="369"/>
        <v>0.13845607946397598</v>
      </c>
      <c r="AL1862" s="17"/>
      <c r="AM1862" s="17"/>
      <c r="AN1862" s="17"/>
      <c r="AO1862" s="17"/>
      <c r="AP1862" s="28" t="str">
        <f t="shared" si="370"/>
        <v>20222</v>
      </c>
      <c r="AQ1862" s="28" t="str">
        <f t="shared" si="371"/>
        <v>20222RMB</v>
      </c>
    </row>
    <row r="1863" spans="1:43" s="12" customFormat="1">
      <c r="A1863" s="13" t="s">
        <v>40</v>
      </c>
      <c r="B1863" s="179">
        <v>2021</v>
      </c>
      <c r="C1863" s="179">
        <v>11</v>
      </c>
      <c r="D1863" s="39" t="str">
        <f t="shared" si="360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363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364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362"/>
        <v>1</v>
      </c>
      <c r="Z1863" s="18">
        <f t="shared" si="361"/>
        <v>14500000</v>
      </c>
      <c r="AA1863" s="13">
        <v>6.9199999999999998E-2</v>
      </c>
      <c r="AB1863" s="21">
        <f t="shared" si="359"/>
        <v>1003400</v>
      </c>
      <c r="AC1863" s="185">
        <f t="shared" si="365"/>
        <v>142683.47999999998</v>
      </c>
      <c r="AD1863" s="141">
        <v>0.14219999999999999</v>
      </c>
      <c r="AE1863" s="186">
        <f t="shared" si="366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367"/>
        <v>31750699.113741599</v>
      </c>
      <c r="AJ1863" s="19">
        <f t="shared" si="368"/>
        <v>4396077.3195289988</v>
      </c>
      <c r="AK1863" s="20">
        <f t="shared" si="369"/>
        <v>0.13845607946397598</v>
      </c>
      <c r="AL1863" s="17"/>
      <c r="AM1863" s="17"/>
      <c r="AN1863" s="17"/>
      <c r="AO1863" s="17"/>
      <c r="AP1863" s="28" t="str">
        <f t="shared" si="370"/>
        <v>20222</v>
      </c>
      <c r="AQ1863" s="28" t="str">
        <f t="shared" si="371"/>
        <v>20222JPY</v>
      </c>
    </row>
    <row r="1864" spans="1:43" s="12" customFormat="1">
      <c r="A1864" s="13" t="s">
        <v>40</v>
      </c>
      <c r="B1864" s="179">
        <v>2021</v>
      </c>
      <c r="C1864" s="179">
        <v>11</v>
      </c>
      <c r="D1864" s="39" t="str">
        <f t="shared" si="360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363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364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362"/>
        <v>1</v>
      </c>
      <c r="Z1864" s="18">
        <f t="shared" si="361"/>
        <v>14500000</v>
      </c>
      <c r="AA1864" s="13">
        <v>6.9199999999999998E-2</v>
      </c>
      <c r="AB1864" s="21">
        <f t="shared" si="359"/>
        <v>1003400</v>
      </c>
      <c r="AC1864" s="185">
        <f t="shared" si="365"/>
        <v>142683.47999999998</v>
      </c>
      <c r="AD1864" s="141">
        <v>0.14219999999999999</v>
      </c>
      <c r="AE1864" s="186">
        <f t="shared" si="366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367"/>
        <v>31750699.113741599</v>
      </c>
      <c r="AJ1864" s="19">
        <f t="shared" si="368"/>
        <v>4396077.3195289988</v>
      </c>
      <c r="AK1864" s="20">
        <f t="shared" si="369"/>
        <v>0.13845607946397598</v>
      </c>
      <c r="AL1864" s="17"/>
      <c r="AM1864" s="17"/>
      <c r="AN1864" s="17"/>
      <c r="AO1864" s="17"/>
      <c r="AP1864" s="28" t="str">
        <f t="shared" si="370"/>
        <v>20222</v>
      </c>
      <c r="AQ1864" s="28" t="str">
        <f t="shared" si="371"/>
        <v>20222JPY</v>
      </c>
    </row>
    <row r="1865" spans="1:43" s="12" customFormat="1">
      <c r="A1865" s="13" t="s">
        <v>40</v>
      </c>
      <c r="B1865" s="179">
        <v>2021</v>
      </c>
      <c r="C1865" s="179">
        <v>11</v>
      </c>
      <c r="D1865" s="39" t="str">
        <f t="shared" si="360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363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364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362"/>
        <v>1</v>
      </c>
      <c r="Z1865" s="18">
        <f t="shared" si="361"/>
        <v>10000000</v>
      </c>
      <c r="AA1865" s="13">
        <v>6.9199999999999998E-2</v>
      </c>
      <c r="AB1865" s="21">
        <f t="shared" si="359"/>
        <v>692000</v>
      </c>
      <c r="AC1865" s="185">
        <f t="shared" si="365"/>
        <v>98402.4</v>
      </c>
      <c r="AD1865" s="141">
        <v>0.14219999999999999</v>
      </c>
      <c r="AE1865" s="186">
        <f t="shared" si="366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367"/>
        <v>31750699.113741599</v>
      </c>
      <c r="AJ1865" s="19">
        <f t="shared" si="368"/>
        <v>4396077.3195289988</v>
      </c>
      <c r="AK1865" s="20">
        <f t="shared" si="369"/>
        <v>0.13845607946397598</v>
      </c>
      <c r="AL1865" s="17"/>
      <c r="AM1865" s="17"/>
      <c r="AN1865" s="17"/>
      <c r="AO1865" s="17"/>
      <c r="AP1865" s="28" t="str">
        <f t="shared" si="370"/>
        <v>20222</v>
      </c>
      <c r="AQ1865" s="28" t="str">
        <f t="shared" si="371"/>
        <v>20222JPY</v>
      </c>
    </row>
    <row r="1866" spans="1:43" s="12" customFormat="1">
      <c r="A1866" s="13" t="s">
        <v>40</v>
      </c>
      <c r="B1866" s="179">
        <v>2021</v>
      </c>
      <c r="C1866" s="179">
        <v>11</v>
      </c>
      <c r="D1866" s="39" t="str">
        <f t="shared" si="360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363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364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362"/>
        <v>1</v>
      </c>
      <c r="Z1866" s="18">
        <f t="shared" si="361"/>
        <v>15000000</v>
      </c>
      <c r="AA1866" s="13">
        <v>6.9199999999999998E-2</v>
      </c>
      <c r="AB1866" s="21">
        <f t="shared" ref="AB1866:AB1929" si="372">IF(AND(R1866&lt;&gt;"C66",R1866&lt;&gt;""),Z1866/Y1866*AA1866,"")</f>
        <v>1038000</v>
      </c>
      <c r="AC1866" s="185">
        <f t="shared" si="365"/>
        <v>132448.79999999999</v>
      </c>
      <c r="AD1866" s="141">
        <v>0.12759999999999999</v>
      </c>
      <c r="AE1866" s="186">
        <f t="shared" si="366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367"/>
        <v>31750699.113741599</v>
      </c>
      <c r="AJ1866" s="19">
        <f t="shared" si="368"/>
        <v>4396077.3195289988</v>
      </c>
      <c r="AK1866" s="20">
        <f t="shared" si="369"/>
        <v>0.13845607946397598</v>
      </c>
      <c r="AL1866" s="17"/>
      <c r="AM1866" s="17"/>
      <c r="AN1866" s="17"/>
      <c r="AO1866" s="17"/>
      <c r="AP1866" s="28" t="str">
        <f t="shared" si="370"/>
        <v>20222</v>
      </c>
      <c r="AQ1866" s="28" t="str">
        <f t="shared" si="371"/>
        <v>20222JPY</v>
      </c>
    </row>
    <row r="1867" spans="1:43" s="12" customFormat="1">
      <c r="A1867" s="13" t="s">
        <v>40</v>
      </c>
      <c r="B1867" s="179">
        <v>2021</v>
      </c>
      <c r="C1867" s="179">
        <v>11</v>
      </c>
      <c r="D1867" s="39" t="str">
        <f t="shared" si="360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363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364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362"/>
        <v>1</v>
      </c>
      <c r="Z1867" s="18">
        <f t="shared" si="361"/>
        <v>11000000</v>
      </c>
      <c r="AA1867" s="13">
        <v>6.9199999999999998E-2</v>
      </c>
      <c r="AB1867" s="21">
        <f t="shared" si="372"/>
        <v>761200</v>
      </c>
      <c r="AC1867" s="185">
        <f t="shared" si="365"/>
        <v>97129.12</v>
      </c>
      <c r="AD1867" s="141">
        <v>0.12759999999999999</v>
      </c>
      <c r="AE1867" s="186">
        <f t="shared" si="366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367"/>
        <v>31750699.113741599</v>
      </c>
      <c r="AJ1867" s="19">
        <f t="shared" si="368"/>
        <v>4396077.3195289988</v>
      </c>
      <c r="AK1867" s="20">
        <f t="shared" si="369"/>
        <v>0.13845607946397598</v>
      </c>
      <c r="AL1867" s="17"/>
      <c r="AM1867" s="17"/>
      <c r="AN1867" s="17"/>
      <c r="AO1867" s="17"/>
      <c r="AP1867" s="28" t="str">
        <f t="shared" si="370"/>
        <v>20222</v>
      </c>
      <c r="AQ1867" s="28" t="str">
        <f t="shared" si="371"/>
        <v>20222JPY</v>
      </c>
    </row>
    <row r="1868" spans="1:43" s="12" customFormat="1">
      <c r="A1868" s="13" t="s">
        <v>40</v>
      </c>
      <c r="B1868" s="179">
        <v>2021</v>
      </c>
      <c r="C1868" s="179">
        <v>12</v>
      </c>
      <c r="D1868" s="39" t="str">
        <f t="shared" si="360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363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364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362"/>
        <v>1.13</v>
      </c>
      <c r="Z1868" s="18">
        <f t="shared" si="361"/>
        <v>548800</v>
      </c>
      <c r="AA1868" s="13">
        <v>1.22</v>
      </c>
      <c r="AB1868" s="21">
        <f t="shared" si="372"/>
        <v>592509.73451327439</v>
      </c>
      <c r="AC1868" s="185">
        <f t="shared" si="365"/>
        <v>47460.029734513279</v>
      </c>
      <c r="AD1868" s="141">
        <v>8.0100000000000005E-2</v>
      </c>
      <c r="AE1868" s="186">
        <f t="shared" si="366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367"/>
        <v>31750699.113741599</v>
      </c>
      <c r="AJ1868" s="19">
        <f t="shared" si="368"/>
        <v>4396077.3195289988</v>
      </c>
      <c r="AK1868" s="20">
        <f t="shared" si="369"/>
        <v>0.13845607946397598</v>
      </c>
      <c r="AL1868" s="17"/>
      <c r="AM1868" s="17"/>
      <c r="AN1868" s="17"/>
      <c r="AO1868" s="17"/>
      <c r="AP1868" s="28" t="str">
        <f t="shared" si="370"/>
        <v>20222</v>
      </c>
      <c r="AQ1868" s="28" t="str">
        <f t="shared" si="371"/>
        <v>20222RMB</v>
      </c>
    </row>
    <row r="1869" spans="1:43" s="12" customFormat="1">
      <c r="A1869" s="13" t="s">
        <v>40</v>
      </c>
      <c r="B1869" s="179">
        <v>2021</v>
      </c>
      <c r="C1869" s="179">
        <v>12</v>
      </c>
      <c r="D1869" s="39" t="str">
        <f t="shared" si="360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363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364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362"/>
        <v>1</v>
      </c>
      <c r="Z1869" s="18">
        <f t="shared" si="361"/>
        <v>15100000</v>
      </c>
      <c r="AA1869" s="13">
        <v>7.0000000000000007E-2</v>
      </c>
      <c r="AB1869" s="21">
        <f t="shared" si="372"/>
        <v>1057000</v>
      </c>
      <c r="AC1869" s="185">
        <f t="shared" si="365"/>
        <v>126840</v>
      </c>
      <c r="AD1869" s="141">
        <v>0.12</v>
      </c>
      <c r="AE1869" s="186">
        <f t="shared" si="366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367"/>
        <v>31750699.113741599</v>
      </c>
      <c r="AJ1869" s="19">
        <f t="shared" si="368"/>
        <v>4396077.3195289988</v>
      </c>
      <c r="AK1869" s="20">
        <f t="shared" si="369"/>
        <v>0.13845607946397598</v>
      </c>
      <c r="AL1869" s="17"/>
      <c r="AM1869" s="17"/>
      <c r="AN1869" s="17"/>
      <c r="AO1869" s="17" t="s">
        <v>1888</v>
      </c>
      <c r="AP1869" s="28" t="str">
        <f t="shared" si="370"/>
        <v>20222</v>
      </c>
      <c r="AQ1869" s="28" t="str">
        <f t="shared" si="371"/>
        <v>20222JPY</v>
      </c>
    </row>
    <row r="1870" spans="1:43" s="12" customFormat="1">
      <c r="A1870" s="13" t="s">
        <v>35</v>
      </c>
      <c r="B1870" s="179">
        <v>2021</v>
      </c>
      <c r="C1870" s="179">
        <v>3</v>
      </c>
      <c r="D1870" s="39" t="str">
        <f t="shared" si="360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363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364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362"/>
        <v>1</v>
      </c>
      <c r="Z1870" s="18">
        <f t="shared" si="361"/>
        <v>8000000</v>
      </c>
      <c r="AA1870" s="13">
        <v>6.9199999999999998E-2</v>
      </c>
      <c r="AB1870" s="21">
        <f t="shared" si="372"/>
        <v>553600</v>
      </c>
      <c r="AC1870" s="185">
        <f t="shared" si="365"/>
        <v>54252.800000000003</v>
      </c>
      <c r="AD1870" s="141">
        <v>9.8000000000000004E-2</v>
      </c>
      <c r="AE1870" s="186">
        <f t="shared" si="366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367"/>
        <v>28726768.133805312</v>
      </c>
      <c r="AJ1870" s="19">
        <f t="shared" si="368"/>
        <v>3888166.2308864431</v>
      </c>
      <c r="AK1870" s="20">
        <f t="shared" si="369"/>
        <v>0.13534993608664583</v>
      </c>
      <c r="AL1870" s="17"/>
      <c r="AM1870" s="17"/>
      <c r="AN1870" s="17"/>
      <c r="AO1870" s="17"/>
      <c r="AP1870" s="28" t="str">
        <f t="shared" si="370"/>
        <v>20223</v>
      </c>
      <c r="AQ1870" s="28" t="str">
        <f t="shared" si="371"/>
        <v>20223JPY</v>
      </c>
    </row>
    <row r="1871" spans="1:43" s="12" customFormat="1">
      <c r="A1871" s="13" t="s">
        <v>40</v>
      </c>
      <c r="B1871" s="179">
        <v>2021</v>
      </c>
      <c r="C1871" s="179">
        <v>4</v>
      </c>
      <c r="D1871" s="39" t="str">
        <f t="shared" si="360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363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364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362"/>
        <v>1</v>
      </c>
      <c r="Z1871" s="18">
        <f t="shared" si="361"/>
        <v>8900000</v>
      </c>
      <c r="AA1871" s="13">
        <v>6.9199999999999998E-2</v>
      </c>
      <c r="AB1871" s="21">
        <f t="shared" si="372"/>
        <v>615880</v>
      </c>
      <c r="AC1871" s="185">
        <f t="shared" si="365"/>
        <v>83821.267999999996</v>
      </c>
      <c r="AD1871" s="141">
        <v>0.1361</v>
      </c>
      <c r="AE1871" s="186">
        <f t="shared" si="366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367"/>
        <v>28726768.133805312</v>
      </c>
      <c r="AJ1871" s="19">
        <f t="shared" si="368"/>
        <v>3888166.2308864431</v>
      </c>
      <c r="AK1871" s="20">
        <f t="shared" si="369"/>
        <v>0.13534993608664583</v>
      </c>
      <c r="AL1871" s="17"/>
      <c r="AM1871" s="17"/>
      <c r="AN1871" s="17"/>
      <c r="AO1871" s="17"/>
      <c r="AP1871" s="28" t="str">
        <f t="shared" si="370"/>
        <v>20223</v>
      </c>
      <c r="AQ1871" s="28" t="str">
        <f t="shared" si="371"/>
        <v>20223JPY</v>
      </c>
    </row>
    <row r="1872" spans="1:43" s="12" customFormat="1">
      <c r="A1872" s="13" t="s">
        <v>40</v>
      </c>
      <c r="B1872" s="179">
        <v>2021</v>
      </c>
      <c r="C1872" s="179">
        <v>5</v>
      </c>
      <c r="D1872" s="39" t="str">
        <f t="shared" si="360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363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364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362"/>
        <v>1</v>
      </c>
      <c r="Z1872" s="18">
        <f t="shared" si="361"/>
        <v>13000000</v>
      </c>
      <c r="AA1872" s="13">
        <v>6.9199999999999998E-2</v>
      </c>
      <c r="AB1872" s="21">
        <f t="shared" si="372"/>
        <v>899600</v>
      </c>
      <c r="AC1872" s="185">
        <f t="shared" si="365"/>
        <v>118567.28</v>
      </c>
      <c r="AD1872" s="141">
        <v>0.1318</v>
      </c>
      <c r="AE1872" s="186">
        <f t="shared" si="366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367"/>
        <v>28726768.133805312</v>
      </c>
      <c r="AJ1872" s="19">
        <f t="shared" si="368"/>
        <v>3888166.2308864431</v>
      </c>
      <c r="AK1872" s="20">
        <f t="shared" si="369"/>
        <v>0.13534993608664583</v>
      </c>
      <c r="AL1872" s="17"/>
      <c r="AM1872" s="17"/>
      <c r="AN1872" s="17"/>
      <c r="AO1872" s="17"/>
      <c r="AP1872" s="28" t="str">
        <f t="shared" si="370"/>
        <v>20223</v>
      </c>
      <c r="AQ1872" s="28" t="str">
        <f t="shared" si="371"/>
        <v>20223JPY</v>
      </c>
    </row>
    <row r="1873" spans="1:43" s="12" customFormat="1">
      <c r="A1873" s="13" t="s">
        <v>40</v>
      </c>
      <c r="B1873" s="179">
        <v>2021</v>
      </c>
      <c r="C1873" s="179">
        <v>5</v>
      </c>
      <c r="D1873" s="39" t="str">
        <f t="shared" si="360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363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364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362"/>
        <v>1</v>
      </c>
      <c r="Z1873" s="18">
        <f t="shared" si="361"/>
        <v>8360000</v>
      </c>
      <c r="AA1873" s="13">
        <v>6.9199999999999998E-2</v>
      </c>
      <c r="AB1873" s="21">
        <f t="shared" si="372"/>
        <v>578512</v>
      </c>
      <c r="AC1873" s="185">
        <f t="shared" si="365"/>
        <v>61437.974399999999</v>
      </c>
      <c r="AD1873" s="141">
        <v>0.1062</v>
      </c>
      <c r="AE1873" s="186">
        <f t="shared" si="366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367"/>
        <v>28726768.133805312</v>
      </c>
      <c r="AJ1873" s="19">
        <f t="shared" si="368"/>
        <v>3888166.2308864431</v>
      </c>
      <c r="AK1873" s="20">
        <f t="shared" si="369"/>
        <v>0.13534993608664583</v>
      </c>
      <c r="AL1873" s="17"/>
      <c r="AM1873" s="17"/>
      <c r="AN1873" s="17"/>
      <c r="AO1873" s="17"/>
      <c r="AP1873" s="28" t="str">
        <f t="shared" si="370"/>
        <v>20223</v>
      </c>
      <c r="AQ1873" s="28" t="str">
        <f t="shared" si="371"/>
        <v>20223JPY</v>
      </c>
    </row>
    <row r="1874" spans="1:43" s="12" customFormat="1">
      <c r="A1874" s="13" t="s">
        <v>40</v>
      </c>
      <c r="B1874" s="179">
        <v>2021</v>
      </c>
      <c r="C1874" s="179">
        <v>5</v>
      </c>
      <c r="D1874" s="39" t="str">
        <f t="shared" si="360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363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364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362"/>
        <v>1</v>
      </c>
      <c r="Z1874" s="18">
        <f t="shared" si="361"/>
        <v>8360000</v>
      </c>
      <c r="AA1874" s="13">
        <v>6.9199999999999998E-2</v>
      </c>
      <c r="AB1874" s="21">
        <f t="shared" si="372"/>
        <v>578512</v>
      </c>
      <c r="AC1874" s="185">
        <f t="shared" si="365"/>
        <v>61437.974399999999</v>
      </c>
      <c r="AD1874" s="141">
        <v>0.1062</v>
      </c>
      <c r="AE1874" s="186">
        <f t="shared" si="366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367"/>
        <v>28726768.133805312</v>
      </c>
      <c r="AJ1874" s="19">
        <f t="shared" si="368"/>
        <v>3888166.2308864431</v>
      </c>
      <c r="AK1874" s="20">
        <f t="shared" si="369"/>
        <v>0.13534993608664583</v>
      </c>
      <c r="AL1874" s="17"/>
      <c r="AM1874" s="17"/>
      <c r="AN1874" s="17"/>
      <c r="AO1874" s="17"/>
      <c r="AP1874" s="28" t="str">
        <f t="shared" si="370"/>
        <v>20223</v>
      </c>
      <c r="AQ1874" s="28" t="str">
        <f t="shared" si="371"/>
        <v>20223JPY</v>
      </c>
    </row>
    <row r="1875" spans="1:43" s="12" customFormat="1">
      <c r="A1875" s="13" t="s">
        <v>40</v>
      </c>
      <c r="B1875" s="179">
        <v>2021</v>
      </c>
      <c r="C1875" s="179">
        <v>5</v>
      </c>
      <c r="D1875" s="39" t="str">
        <f t="shared" si="360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363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364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362"/>
        <v>1</v>
      </c>
      <c r="Z1875" s="18">
        <f t="shared" si="361"/>
        <v>9000000</v>
      </c>
      <c r="AA1875" s="13">
        <v>6.9199999999999998E-2</v>
      </c>
      <c r="AB1875" s="21">
        <f t="shared" si="372"/>
        <v>622800</v>
      </c>
      <c r="AC1875" s="185">
        <f t="shared" si="365"/>
        <v>68632.56</v>
      </c>
      <c r="AD1875" s="141">
        <v>0.11020000000000001</v>
      </c>
      <c r="AE1875" s="186">
        <f t="shared" si="366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367"/>
        <v>28726768.133805312</v>
      </c>
      <c r="AJ1875" s="19">
        <f t="shared" si="368"/>
        <v>3888166.2308864431</v>
      </c>
      <c r="AK1875" s="20">
        <f t="shared" si="369"/>
        <v>0.13534993608664583</v>
      </c>
      <c r="AL1875" s="17"/>
      <c r="AM1875" s="17"/>
      <c r="AN1875" s="17"/>
      <c r="AO1875" s="17"/>
      <c r="AP1875" s="28" t="str">
        <f t="shared" si="370"/>
        <v>20223</v>
      </c>
      <c r="AQ1875" s="28" t="str">
        <f t="shared" si="371"/>
        <v>20223JPY</v>
      </c>
    </row>
    <row r="1876" spans="1:43" s="12" customFormat="1">
      <c r="A1876" s="13" t="s">
        <v>40</v>
      </c>
      <c r="B1876" s="179">
        <v>2021</v>
      </c>
      <c r="C1876" s="179">
        <v>5</v>
      </c>
      <c r="D1876" s="39" t="str">
        <f t="shared" si="360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363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364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362"/>
        <v>1</v>
      </c>
      <c r="Z1876" s="18">
        <f t="shared" si="361"/>
        <v>9000000</v>
      </c>
      <c r="AA1876" s="13">
        <v>6.9199999999999998E-2</v>
      </c>
      <c r="AB1876" s="21">
        <f t="shared" si="372"/>
        <v>622800</v>
      </c>
      <c r="AC1876" s="185">
        <f t="shared" si="365"/>
        <v>52377.479999999996</v>
      </c>
      <c r="AD1876" s="141">
        <v>8.4099999999999994E-2</v>
      </c>
      <c r="AE1876" s="186">
        <f t="shared" si="366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367"/>
        <v>28726768.133805312</v>
      </c>
      <c r="AJ1876" s="19">
        <f t="shared" si="368"/>
        <v>3888166.2308864431</v>
      </c>
      <c r="AK1876" s="20">
        <f t="shared" si="369"/>
        <v>0.13534993608664583</v>
      </c>
      <c r="AL1876" s="17"/>
      <c r="AM1876" s="17"/>
      <c r="AN1876" s="17"/>
      <c r="AO1876" s="17"/>
      <c r="AP1876" s="28" t="str">
        <f t="shared" si="370"/>
        <v>20223</v>
      </c>
      <c r="AQ1876" s="28" t="str">
        <f t="shared" si="371"/>
        <v>20223JPY</v>
      </c>
    </row>
    <row r="1877" spans="1:43" s="12" customFormat="1">
      <c r="A1877" s="13" t="s">
        <v>40</v>
      </c>
      <c r="B1877" s="179">
        <v>2021</v>
      </c>
      <c r="C1877" s="179">
        <v>7</v>
      </c>
      <c r="D1877" s="39" t="str">
        <f t="shared" si="360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363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364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362"/>
        <v>1.13</v>
      </c>
      <c r="Z1877" s="18">
        <f t="shared" si="361"/>
        <v>1090000</v>
      </c>
      <c r="AA1877" s="13">
        <v>1.22</v>
      </c>
      <c r="AB1877" s="21">
        <f t="shared" si="372"/>
        <v>1176814.1592920355</v>
      </c>
      <c r="AC1877" s="185">
        <f t="shared" si="365"/>
        <v>162518.0353982301</v>
      </c>
      <c r="AD1877" s="141">
        <v>0.1381</v>
      </c>
      <c r="AE1877" s="186">
        <f t="shared" si="366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367"/>
        <v>28726768.133805312</v>
      </c>
      <c r="AJ1877" s="19">
        <f t="shared" si="368"/>
        <v>3888166.2308864431</v>
      </c>
      <c r="AK1877" s="20">
        <f t="shared" si="369"/>
        <v>0.13534993608664583</v>
      </c>
      <c r="AL1877" s="17"/>
      <c r="AM1877" s="17"/>
      <c r="AN1877" s="17"/>
      <c r="AO1877" s="17"/>
      <c r="AP1877" s="28" t="str">
        <f t="shared" si="370"/>
        <v>20223</v>
      </c>
      <c r="AQ1877" s="28" t="str">
        <f t="shared" si="371"/>
        <v>20223RMB</v>
      </c>
    </row>
    <row r="1878" spans="1:43" s="12" customFormat="1">
      <c r="A1878" s="13" t="s">
        <v>40</v>
      </c>
      <c r="B1878" s="179">
        <v>2021</v>
      </c>
      <c r="C1878" s="179">
        <v>7</v>
      </c>
      <c r="D1878" s="39" t="str">
        <f t="shared" si="360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363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364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362"/>
        <v>1.13</v>
      </c>
      <c r="Z1878" s="18">
        <f t="shared" si="361"/>
        <v>1090000</v>
      </c>
      <c r="AA1878" s="13">
        <v>1.22</v>
      </c>
      <c r="AB1878" s="21">
        <f t="shared" si="372"/>
        <v>1176814.1592920355</v>
      </c>
      <c r="AC1878" s="185">
        <f t="shared" si="365"/>
        <v>162518.0353982301</v>
      </c>
      <c r="AD1878" s="141">
        <v>0.1381</v>
      </c>
      <c r="AE1878" s="186">
        <f t="shared" si="366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367"/>
        <v>28726768.133805312</v>
      </c>
      <c r="AJ1878" s="19">
        <f t="shared" si="368"/>
        <v>3888166.2308864431</v>
      </c>
      <c r="AK1878" s="20">
        <f t="shared" si="369"/>
        <v>0.13534993608664583</v>
      </c>
      <c r="AL1878" s="17"/>
      <c r="AM1878" s="17"/>
      <c r="AN1878" s="17"/>
      <c r="AO1878" s="17"/>
      <c r="AP1878" s="28" t="str">
        <f t="shared" si="370"/>
        <v>20223</v>
      </c>
      <c r="AQ1878" s="28" t="str">
        <f t="shared" si="371"/>
        <v>20223RMB</v>
      </c>
    </row>
    <row r="1879" spans="1:43" s="12" customFormat="1">
      <c r="A1879" s="13" t="s">
        <v>40</v>
      </c>
      <c r="B1879" s="179">
        <v>2021</v>
      </c>
      <c r="C1879" s="179">
        <v>7</v>
      </c>
      <c r="D1879" s="39" t="str">
        <f t="shared" si="360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363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364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362"/>
        <v>1.13</v>
      </c>
      <c r="Z1879" s="18">
        <f t="shared" si="361"/>
        <v>840000</v>
      </c>
      <c r="AA1879" s="13">
        <v>1.22</v>
      </c>
      <c r="AB1879" s="21">
        <f t="shared" si="372"/>
        <v>906902.65486725664</v>
      </c>
      <c r="AC1879" s="185">
        <f t="shared" si="365"/>
        <v>94408.566371681416</v>
      </c>
      <c r="AD1879" s="141">
        <v>0.1041</v>
      </c>
      <c r="AE1879" s="186">
        <f t="shared" si="366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367"/>
        <v>28726768.133805312</v>
      </c>
      <c r="AJ1879" s="19">
        <f t="shared" si="368"/>
        <v>3888166.2308864431</v>
      </c>
      <c r="AK1879" s="20">
        <f t="shared" si="369"/>
        <v>0.13534993608664583</v>
      </c>
      <c r="AL1879" s="17"/>
      <c r="AM1879" s="17"/>
      <c r="AN1879" s="17"/>
      <c r="AO1879" s="17"/>
      <c r="AP1879" s="28" t="str">
        <f t="shared" si="370"/>
        <v>20223</v>
      </c>
      <c r="AQ1879" s="28" t="str">
        <f t="shared" si="371"/>
        <v>20223RMB</v>
      </c>
    </row>
    <row r="1880" spans="1:43" s="12" customFormat="1">
      <c r="A1880" s="13" t="s">
        <v>40</v>
      </c>
      <c r="B1880" s="179">
        <v>2021</v>
      </c>
      <c r="C1880" s="179">
        <v>8</v>
      </c>
      <c r="D1880" s="39" t="str">
        <f t="shared" si="360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363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364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362"/>
        <v>1</v>
      </c>
      <c r="Z1880" s="18">
        <f t="shared" si="361"/>
        <v>21800000</v>
      </c>
      <c r="AA1880" s="13">
        <v>6.9199999999999998E-2</v>
      </c>
      <c r="AB1880" s="21">
        <f t="shared" si="372"/>
        <v>1508560</v>
      </c>
      <c r="AC1880" s="185">
        <f t="shared" si="365"/>
        <v>223568.592</v>
      </c>
      <c r="AD1880" s="141">
        <v>0.1482</v>
      </c>
      <c r="AE1880" s="186">
        <f t="shared" si="366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367"/>
        <v>28726768.133805312</v>
      </c>
      <c r="AJ1880" s="19">
        <f t="shared" si="368"/>
        <v>3888166.2308864431</v>
      </c>
      <c r="AK1880" s="20">
        <f t="shared" si="369"/>
        <v>0.13534993608664583</v>
      </c>
      <c r="AL1880" s="17"/>
      <c r="AM1880" s="17"/>
      <c r="AN1880" s="17"/>
      <c r="AO1880" s="17"/>
      <c r="AP1880" s="28" t="str">
        <f t="shared" si="370"/>
        <v>20223</v>
      </c>
      <c r="AQ1880" s="28" t="str">
        <f t="shared" si="371"/>
        <v>20223JPY</v>
      </c>
    </row>
    <row r="1881" spans="1:43" s="12" customFormat="1">
      <c r="A1881" s="13" t="s">
        <v>40</v>
      </c>
      <c r="B1881" s="179">
        <v>2021</v>
      </c>
      <c r="C1881" s="179">
        <v>8</v>
      </c>
      <c r="D1881" s="39" t="str">
        <f t="shared" si="360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363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364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362"/>
        <v>1</v>
      </c>
      <c r="Z1881" s="18">
        <f t="shared" si="361"/>
        <v>21800000</v>
      </c>
      <c r="AA1881" s="13">
        <v>6.9199999999999998E-2</v>
      </c>
      <c r="AB1881" s="21">
        <f t="shared" si="372"/>
        <v>1508560</v>
      </c>
      <c r="AC1881" s="185">
        <f t="shared" si="365"/>
        <v>223568.592</v>
      </c>
      <c r="AD1881" s="141">
        <v>0.1482</v>
      </c>
      <c r="AE1881" s="186">
        <f t="shared" si="366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367"/>
        <v>28726768.133805312</v>
      </c>
      <c r="AJ1881" s="19">
        <f t="shared" si="368"/>
        <v>3888166.2308864431</v>
      </c>
      <c r="AK1881" s="20">
        <f t="shared" si="369"/>
        <v>0.13534993608664583</v>
      </c>
      <c r="AL1881" s="17"/>
      <c r="AM1881" s="17"/>
      <c r="AN1881" s="17"/>
      <c r="AO1881" s="17"/>
      <c r="AP1881" s="28" t="str">
        <f t="shared" si="370"/>
        <v>20223</v>
      </c>
      <c r="AQ1881" s="28" t="str">
        <f t="shared" si="371"/>
        <v>20223JPY</v>
      </c>
    </row>
    <row r="1882" spans="1:43" s="12" customFormat="1">
      <c r="A1882" s="13" t="s">
        <v>40</v>
      </c>
      <c r="B1882" s="179">
        <v>2021</v>
      </c>
      <c r="C1882" s="179">
        <v>10</v>
      </c>
      <c r="D1882" s="39" t="str">
        <f t="shared" si="360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363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364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362"/>
        <v>1.13</v>
      </c>
      <c r="Z1882" s="18">
        <f t="shared" si="361"/>
        <v>670000</v>
      </c>
      <c r="AA1882" s="13">
        <v>1.22</v>
      </c>
      <c r="AB1882" s="21">
        <f t="shared" si="372"/>
        <v>723362.83185840712</v>
      </c>
      <c r="AC1882" s="185">
        <f t="shared" si="365"/>
        <v>175053.80530973451</v>
      </c>
      <c r="AD1882" s="141">
        <v>0.24199999999999999</v>
      </c>
      <c r="AE1882" s="186">
        <f t="shared" si="366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367"/>
        <v>28726768.133805312</v>
      </c>
      <c r="AJ1882" s="19">
        <f t="shared" si="368"/>
        <v>3888166.2308864431</v>
      </c>
      <c r="AK1882" s="20">
        <f t="shared" si="369"/>
        <v>0.13534993608664583</v>
      </c>
      <c r="AL1882" s="17"/>
      <c r="AM1882" s="17"/>
      <c r="AN1882" s="17"/>
      <c r="AO1882" s="17"/>
      <c r="AP1882" s="28" t="str">
        <f t="shared" si="370"/>
        <v>20223</v>
      </c>
      <c r="AQ1882" s="28" t="str">
        <f t="shared" si="371"/>
        <v>20223RMB</v>
      </c>
    </row>
    <row r="1883" spans="1:43" s="12" customFormat="1">
      <c r="A1883" s="13" t="s">
        <v>40</v>
      </c>
      <c r="B1883" s="179">
        <v>2021</v>
      </c>
      <c r="C1883" s="179">
        <v>10</v>
      </c>
      <c r="D1883" s="39" t="str">
        <f t="shared" si="360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363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364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362"/>
        <v>1</v>
      </c>
      <c r="Z1883" s="18">
        <f t="shared" si="361"/>
        <v>16500000</v>
      </c>
      <c r="AA1883" s="13">
        <v>6.9199999999999998E-2</v>
      </c>
      <c r="AB1883" s="21">
        <f t="shared" si="372"/>
        <v>1141800</v>
      </c>
      <c r="AC1883" s="185">
        <f t="shared" si="365"/>
        <v>137701.07999999999</v>
      </c>
      <c r="AD1883" s="141">
        <v>0.1206</v>
      </c>
      <c r="AE1883" s="186">
        <f t="shared" si="366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367"/>
        <v>28726768.133805312</v>
      </c>
      <c r="AJ1883" s="19">
        <f t="shared" si="368"/>
        <v>3888166.2308864431</v>
      </c>
      <c r="AK1883" s="20">
        <f t="shared" si="369"/>
        <v>0.13534993608664583</v>
      </c>
      <c r="AL1883" s="17"/>
      <c r="AM1883" s="17"/>
      <c r="AN1883" s="17"/>
      <c r="AO1883" s="17"/>
      <c r="AP1883" s="28" t="str">
        <f t="shared" si="370"/>
        <v>20223</v>
      </c>
      <c r="AQ1883" s="28" t="str">
        <f t="shared" si="371"/>
        <v>20223JPY</v>
      </c>
    </row>
    <row r="1884" spans="1:43" s="12" customFormat="1">
      <c r="A1884" s="13" t="s">
        <v>40</v>
      </c>
      <c r="B1884" s="179">
        <v>2021</v>
      </c>
      <c r="C1884" s="179">
        <v>10</v>
      </c>
      <c r="D1884" s="39" t="str">
        <f t="shared" si="360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363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364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362"/>
        <v>1</v>
      </c>
      <c r="Z1884" s="18">
        <f t="shared" si="361"/>
        <v>9000000</v>
      </c>
      <c r="AA1884" s="13">
        <v>6.9199999999999998E-2</v>
      </c>
      <c r="AB1884" s="21">
        <f t="shared" si="372"/>
        <v>622800</v>
      </c>
      <c r="AC1884" s="185">
        <f t="shared" si="365"/>
        <v>75109.679999999993</v>
      </c>
      <c r="AD1884" s="141">
        <v>0.1206</v>
      </c>
      <c r="AE1884" s="186">
        <f t="shared" si="366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367"/>
        <v>28726768.133805312</v>
      </c>
      <c r="AJ1884" s="19">
        <f t="shared" si="368"/>
        <v>3888166.2308864431</v>
      </c>
      <c r="AK1884" s="20">
        <f t="shared" si="369"/>
        <v>0.13534993608664583</v>
      </c>
      <c r="AL1884" s="17"/>
      <c r="AM1884" s="17"/>
      <c r="AN1884" s="17"/>
      <c r="AO1884" s="17"/>
      <c r="AP1884" s="28" t="str">
        <f t="shared" si="370"/>
        <v>20223</v>
      </c>
      <c r="AQ1884" s="28" t="str">
        <f t="shared" si="371"/>
        <v>20223JPY</v>
      </c>
    </row>
    <row r="1885" spans="1:43" s="12" customFormat="1">
      <c r="A1885" s="13" t="s">
        <v>40</v>
      </c>
      <c r="B1885" s="179">
        <v>2021</v>
      </c>
      <c r="C1885" s="179">
        <v>11</v>
      </c>
      <c r="D1885" s="39" t="str">
        <f t="shared" si="360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363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364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362"/>
        <v>1</v>
      </c>
      <c r="Z1885" s="18">
        <f t="shared" si="361"/>
        <v>7020000</v>
      </c>
      <c r="AA1885" s="13">
        <v>6.9199999999999998E-2</v>
      </c>
      <c r="AB1885" s="21">
        <f t="shared" si="372"/>
        <v>485784</v>
      </c>
      <c r="AC1885" s="185">
        <f t="shared" si="365"/>
        <v>58002.609600000003</v>
      </c>
      <c r="AD1885" s="141">
        <v>0.11940000000000001</v>
      </c>
      <c r="AE1885" s="186">
        <f t="shared" si="366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367"/>
        <v>28726768.133805312</v>
      </c>
      <c r="AJ1885" s="19">
        <f t="shared" si="368"/>
        <v>3888166.2308864431</v>
      </c>
      <c r="AK1885" s="20">
        <f t="shared" si="369"/>
        <v>0.13534993608664583</v>
      </c>
      <c r="AL1885" s="17"/>
      <c r="AM1885" s="17"/>
      <c r="AN1885" s="17"/>
      <c r="AO1885" s="17"/>
      <c r="AP1885" s="28" t="str">
        <f t="shared" si="370"/>
        <v>20223</v>
      </c>
      <c r="AQ1885" s="28" t="str">
        <f t="shared" si="371"/>
        <v>20223JPY</v>
      </c>
    </row>
    <row r="1886" spans="1:43" s="12" customFormat="1">
      <c r="A1886" s="13" t="s">
        <v>40</v>
      </c>
      <c r="B1886" s="179">
        <v>2021</v>
      </c>
      <c r="C1886" s="179">
        <v>12</v>
      </c>
      <c r="D1886" s="39" t="str">
        <f t="shared" si="360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363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364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362"/>
        <v>1.13</v>
      </c>
      <c r="Z1886" s="18">
        <f t="shared" si="361"/>
        <v>1300000</v>
      </c>
      <c r="AA1886" s="13">
        <v>1.22</v>
      </c>
      <c r="AB1886" s="21">
        <f t="shared" si="372"/>
        <v>1403539.8230088495</v>
      </c>
      <c r="AC1886" s="185">
        <f t="shared" si="365"/>
        <v>187933.98230088493</v>
      </c>
      <c r="AD1886" s="141">
        <v>0.13389999999999999</v>
      </c>
      <c r="AE1886" s="186">
        <f t="shared" si="366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367"/>
        <v>28726768.133805312</v>
      </c>
      <c r="AJ1886" s="19">
        <f t="shared" si="368"/>
        <v>3888166.2308864431</v>
      </c>
      <c r="AK1886" s="20">
        <f t="shared" si="369"/>
        <v>0.13534993608664583</v>
      </c>
      <c r="AL1886" s="17"/>
      <c r="AM1886" s="17"/>
      <c r="AN1886" s="17"/>
      <c r="AO1886" s="17"/>
      <c r="AP1886" s="28" t="str">
        <f t="shared" si="370"/>
        <v>20223</v>
      </c>
      <c r="AQ1886" s="28" t="str">
        <f t="shared" si="371"/>
        <v>20223RMB</v>
      </c>
    </row>
    <row r="1887" spans="1:43" s="12" customFormat="1">
      <c r="A1887" s="13" t="s">
        <v>40</v>
      </c>
      <c r="B1887" s="179">
        <v>2021</v>
      </c>
      <c r="C1887" s="179">
        <v>12</v>
      </c>
      <c r="D1887" s="39" t="str">
        <f t="shared" si="360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363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364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362"/>
        <v>1.13</v>
      </c>
      <c r="Z1887" s="18">
        <f t="shared" si="361"/>
        <v>1300000</v>
      </c>
      <c r="AA1887" s="13">
        <v>1.22</v>
      </c>
      <c r="AB1887" s="21">
        <f t="shared" si="372"/>
        <v>1403539.8230088495</v>
      </c>
      <c r="AC1887" s="185">
        <f t="shared" si="365"/>
        <v>187933.98230088493</v>
      </c>
      <c r="AD1887" s="141">
        <v>0.13389999999999999</v>
      </c>
      <c r="AE1887" s="186">
        <f t="shared" si="366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367"/>
        <v>28726768.133805312</v>
      </c>
      <c r="AJ1887" s="19">
        <f t="shared" si="368"/>
        <v>3888166.2308864431</v>
      </c>
      <c r="AK1887" s="20">
        <f t="shared" si="369"/>
        <v>0.13534993608664583</v>
      </c>
      <c r="AL1887" s="17"/>
      <c r="AM1887" s="17"/>
      <c r="AN1887" s="17"/>
      <c r="AO1887" s="17"/>
      <c r="AP1887" s="28" t="str">
        <f t="shared" si="370"/>
        <v>20223</v>
      </c>
      <c r="AQ1887" s="28" t="str">
        <f t="shared" si="371"/>
        <v>20223RMB</v>
      </c>
    </row>
    <row r="1888" spans="1:43" s="12" customFormat="1">
      <c r="A1888" s="13" t="s">
        <v>40</v>
      </c>
      <c r="B1888" s="179">
        <v>2021</v>
      </c>
      <c r="C1888" s="179">
        <v>12</v>
      </c>
      <c r="D1888" s="39" t="str">
        <f t="shared" si="360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363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364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362"/>
        <v>1.13</v>
      </c>
      <c r="Z1888" s="18">
        <f t="shared" si="361"/>
        <v>706050</v>
      </c>
      <c r="AA1888" s="13">
        <v>1.22</v>
      </c>
      <c r="AB1888" s="21">
        <f t="shared" si="372"/>
        <v>762284.07079646026</v>
      </c>
      <c r="AC1888" s="185">
        <f t="shared" si="365"/>
        <v>139421.75654867259</v>
      </c>
      <c r="AD1888" s="141">
        <v>0.18290000000000001</v>
      </c>
      <c r="AE1888" s="186">
        <f t="shared" si="366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367"/>
        <v>28726768.133805312</v>
      </c>
      <c r="AJ1888" s="19">
        <f t="shared" si="368"/>
        <v>3888166.2308864431</v>
      </c>
      <c r="AK1888" s="20">
        <f t="shared" si="369"/>
        <v>0.13534993608664583</v>
      </c>
      <c r="AL1888" s="17"/>
      <c r="AM1888" s="17"/>
      <c r="AN1888" s="17"/>
      <c r="AO1888" s="17"/>
      <c r="AP1888" s="28" t="str">
        <f t="shared" si="370"/>
        <v>20223</v>
      </c>
      <c r="AQ1888" s="28" t="str">
        <f t="shared" si="371"/>
        <v>20223RMB</v>
      </c>
    </row>
    <row r="1889" spans="1:43" s="12" customFormat="1">
      <c r="A1889" s="13" t="s">
        <v>40</v>
      </c>
      <c r="B1889" s="179">
        <v>2021</v>
      </c>
      <c r="C1889" s="179">
        <v>11</v>
      </c>
      <c r="D1889" s="39" t="str">
        <f t="shared" si="360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363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364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362"/>
        <v>1.13</v>
      </c>
      <c r="Z1889" s="18">
        <f t="shared" si="361"/>
        <v>993800</v>
      </c>
      <c r="AA1889" s="13">
        <v>1.22</v>
      </c>
      <c r="AB1889" s="21">
        <f t="shared" si="372"/>
        <v>1072952.2123893807</v>
      </c>
      <c r="AC1889" s="185">
        <f t="shared" si="365"/>
        <v>190127.13203539824</v>
      </c>
      <c r="AD1889" s="141">
        <v>0.1772</v>
      </c>
      <c r="AE1889" s="186">
        <f t="shared" si="366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367"/>
        <v>28726768.133805312</v>
      </c>
      <c r="AJ1889" s="19">
        <f t="shared" si="368"/>
        <v>3888166.2308864431</v>
      </c>
      <c r="AK1889" s="20">
        <f t="shared" si="369"/>
        <v>0.13534993608664583</v>
      </c>
      <c r="AL1889" s="17"/>
      <c r="AM1889" s="17"/>
      <c r="AN1889" s="17"/>
      <c r="AO1889" s="17"/>
      <c r="AP1889" s="28" t="str">
        <f t="shared" si="370"/>
        <v>20223</v>
      </c>
      <c r="AQ1889" s="28" t="str">
        <f t="shared" si="371"/>
        <v>20223RMB</v>
      </c>
    </row>
    <row r="1890" spans="1:43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363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364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362"/>
        <v>1</v>
      </c>
      <c r="Z1890" s="18">
        <f t="shared" ref="Z1890:Z1953" si="374">IF(X1890="","",X1890*MAX(O1890,N1890))</f>
        <v>12650000</v>
      </c>
      <c r="AA1890" s="13">
        <v>6.54E-2</v>
      </c>
      <c r="AB1890" s="21">
        <f t="shared" si="372"/>
        <v>827310</v>
      </c>
      <c r="AC1890" s="185">
        <f t="shared" si="365"/>
        <v>70569.543000000005</v>
      </c>
      <c r="AD1890" s="141">
        <v>8.5300000000000001E-2</v>
      </c>
      <c r="AE1890" s="186">
        <f t="shared" si="366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367"/>
        <v>46600814.041769922</v>
      </c>
      <c r="AJ1890" s="19">
        <f t="shared" si="368"/>
        <v>5956366.3435927089</v>
      </c>
      <c r="AK1890" s="20">
        <f t="shared" si="369"/>
        <v>0.1278167874546958</v>
      </c>
      <c r="AL1890" s="17"/>
      <c r="AM1890" s="17"/>
      <c r="AN1890" s="17"/>
      <c r="AO1890" s="17"/>
      <c r="AP1890" s="28" t="str">
        <f t="shared" si="370"/>
        <v>20224</v>
      </c>
      <c r="AQ1890" s="28" t="str">
        <f t="shared" si="371"/>
        <v>20224JPY</v>
      </c>
    </row>
    <row r="1891" spans="1:43" s="12" customFormat="1">
      <c r="A1891" s="13" t="s">
        <v>35</v>
      </c>
      <c r="B1891" s="179">
        <v>2021</v>
      </c>
      <c r="C1891" s="179">
        <v>1</v>
      </c>
      <c r="D1891" s="39" t="str">
        <f t="shared" si="37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363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364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362"/>
        <v>1</v>
      </c>
      <c r="Z1891" s="18">
        <f t="shared" si="374"/>
        <v>7419600</v>
      </c>
      <c r="AA1891" s="13">
        <v>6.54E-2</v>
      </c>
      <c r="AB1891" s="21">
        <f t="shared" si="372"/>
        <v>485241.84</v>
      </c>
      <c r="AC1891" s="185">
        <f t="shared" si="365"/>
        <v>41391.128951999999</v>
      </c>
      <c r="AD1891" s="141">
        <v>8.5300000000000001E-2</v>
      </c>
      <c r="AE1891" s="186">
        <f t="shared" si="366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367"/>
        <v>46600814.041769922</v>
      </c>
      <c r="AJ1891" s="19">
        <f t="shared" si="368"/>
        <v>5956366.3435927089</v>
      </c>
      <c r="AK1891" s="20">
        <f t="shared" si="369"/>
        <v>0.1278167874546958</v>
      </c>
      <c r="AL1891" s="17"/>
      <c r="AM1891" s="17"/>
      <c r="AN1891" s="17"/>
      <c r="AO1891" s="17"/>
      <c r="AP1891" s="28" t="str">
        <f t="shared" si="370"/>
        <v>20224</v>
      </c>
      <c r="AQ1891" s="28" t="str">
        <f t="shared" si="371"/>
        <v>20224JPY</v>
      </c>
    </row>
    <row r="1892" spans="1:43" s="12" customFormat="1">
      <c r="A1892" s="13" t="s">
        <v>35</v>
      </c>
      <c r="B1892" s="179">
        <v>2021</v>
      </c>
      <c r="C1892" s="179">
        <v>3</v>
      </c>
      <c r="D1892" s="39" t="str">
        <f t="shared" si="37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363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364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362"/>
        <v>1</v>
      </c>
      <c r="Z1892" s="18">
        <f t="shared" si="374"/>
        <v>13200000</v>
      </c>
      <c r="AA1892" s="13">
        <v>6.54E-2</v>
      </c>
      <c r="AB1892" s="21">
        <f t="shared" si="372"/>
        <v>863280</v>
      </c>
      <c r="AC1892" s="185">
        <f t="shared" si="365"/>
        <v>76227.623999999996</v>
      </c>
      <c r="AD1892" s="141">
        <v>8.8300000000000003E-2</v>
      </c>
      <c r="AE1892" s="186">
        <f t="shared" si="366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367"/>
        <v>46600814.041769922</v>
      </c>
      <c r="AJ1892" s="19">
        <f t="shared" si="368"/>
        <v>5956366.3435927089</v>
      </c>
      <c r="AK1892" s="20">
        <f t="shared" si="369"/>
        <v>0.1278167874546958</v>
      </c>
      <c r="AL1892" s="17"/>
      <c r="AM1892" s="17"/>
      <c r="AN1892" s="17"/>
      <c r="AO1892" s="17"/>
      <c r="AP1892" s="28" t="str">
        <f t="shared" si="370"/>
        <v>20224</v>
      </c>
      <c r="AQ1892" s="28" t="str">
        <f t="shared" si="371"/>
        <v>20224JPY</v>
      </c>
    </row>
    <row r="1893" spans="1:43" s="12" customFormat="1">
      <c r="A1893" s="13" t="s">
        <v>35</v>
      </c>
      <c r="B1893" s="179">
        <v>2021</v>
      </c>
      <c r="C1893" s="179">
        <v>3</v>
      </c>
      <c r="D1893" s="39" t="str">
        <f t="shared" si="37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363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364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362"/>
        <v>1</v>
      </c>
      <c r="Z1893" s="18">
        <f t="shared" si="374"/>
        <v>13200000</v>
      </c>
      <c r="AA1893" s="13">
        <v>6.54E-2</v>
      </c>
      <c r="AB1893" s="21">
        <f t="shared" si="372"/>
        <v>863280</v>
      </c>
      <c r="AC1893" s="185">
        <f t="shared" si="365"/>
        <v>76227.623999999996</v>
      </c>
      <c r="AD1893" s="141">
        <v>8.8300000000000003E-2</v>
      </c>
      <c r="AE1893" s="186">
        <f t="shared" si="366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367"/>
        <v>46600814.041769922</v>
      </c>
      <c r="AJ1893" s="19">
        <f t="shared" si="368"/>
        <v>5956366.3435927089</v>
      </c>
      <c r="AK1893" s="20">
        <f t="shared" si="369"/>
        <v>0.1278167874546958</v>
      </c>
      <c r="AL1893" s="17"/>
      <c r="AM1893" s="17"/>
      <c r="AN1893" s="17"/>
      <c r="AO1893" s="17"/>
      <c r="AP1893" s="28" t="str">
        <f t="shared" si="370"/>
        <v>20224</v>
      </c>
      <c r="AQ1893" s="28" t="str">
        <f t="shared" si="371"/>
        <v>20224JPY</v>
      </c>
    </row>
    <row r="1894" spans="1:43" s="12" customFormat="1">
      <c r="A1894" s="13" t="s">
        <v>35</v>
      </c>
      <c r="B1894" s="179">
        <v>2021</v>
      </c>
      <c r="C1894" s="179">
        <v>3</v>
      </c>
      <c r="D1894" s="39" t="str">
        <f t="shared" si="37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363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364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362"/>
        <v>1</v>
      </c>
      <c r="Z1894" s="18">
        <f t="shared" si="374"/>
        <v>13200000</v>
      </c>
      <c r="AA1894" s="13">
        <v>6.54E-2</v>
      </c>
      <c r="AB1894" s="21">
        <f t="shared" si="372"/>
        <v>863280</v>
      </c>
      <c r="AC1894" s="185">
        <f t="shared" si="365"/>
        <v>76227.623999999996</v>
      </c>
      <c r="AD1894" s="141">
        <v>8.8300000000000003E-2</v>
      </c>
      <c r="AE1894" s="186">
        <f t="shared" si="366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367"/>
        <v>46600814.041769922</v>
      </c>
      <c r="AJ1894" s="19">
        <f t="shared" si="368"/>
        <v>5956366.3435927089</v>
      </c>
      <c r="AK1894" s="20">
        <f t="shared" si="369"/>
        <v>0.1278167874546958</v>
      </c>
      <c r="AL1894" s="17"/>
      <c r="AM1894" s="17"/>
      <c r="AN1894" s="17"/>
      <c r="AO1894" s="17"/>
      <c r="AP1894" s="28" t="str">
        <f t="shared" si="370"/>
        <v>20224</v>
      </c>
      <c r="AQ1894" s="28" t="str">
        <f t="shared" si="371"/>
        <v>20224JPY</v>
      </c>
    </row>
    <row r="1895" spans="1:43" s="12" customFormat="1">
      <c r="A1895" s="13" t="s">
        <v>35</v>
      </c>
      <c r="B1895" s="179">
        <v>2021</v>
      </c>
      <c r="C1895" s="179">
        <v>3</v>
      </c>
      <c r="D1895" s="39" t="str">
        <f t="shared" si="37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363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364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362"/>
        <v>1</v>
      </c>
      <c r="Z1895" s="18">
        <f t="shared" si="374"/>
        <v>7100000</v>
      </c>
      <c r="AA1895" s="13">
        <v>6.54E-2</v>
      </c>
      <c r="AB1895" s="21">
        <f t="shared" si="372"/>
        <v>464340</v>
      </c>
      <c r="AC1895" s="185">
        <f t="shared" si="365"/>
        <v>79402.14</v>
      </c>
      <c r="AD1895" s="141">
        <v>0.17100000000000001</v>
      </c>
      <c r="AE1895" s="186">
        <f t="shared" si="366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367"/>
        <v>46600814.041769922</v>
      </c>
      <c r="AJ1895" s="19">
        <f t="shared" si="368"/>
        <v>5956366.3435927089</v>
      </c>
      <c r="AK1895" s="20">
        <f t="shared" si="369"/>
        <v>0.1278167874546958</v>
      </c>
      <c r="AL1895" s="17"/>
      <c r="AM1895" s="17"/>
      <c r="AN1895" s="17"/>
      <c r="AO1895" s="17"/>
      <c r="AP1895" s="28" t="str">
        <f t="shared" si="370"/>
        <v>20224</v>
      </c>
      <c r="AQ1895" s="28" t="str">
        <f t="shared" si="371"/>
        <v>20224JPY</v>
      </c>
    </row>
    <row r="1896" spans="1:43" s="12" customFormat="1">
      <c r="A1896" s="13" t="s">
        <v>35</v>
      </c>
      <c r="B1896" s="179">
        <v>2021</v>
      </c>
      <c r="C1896" s="179">
        <v>3</v>
      </c>
      <c r="D1896" s="39" t="str">
        <f t="shared" si="37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363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364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362"/>
        <v>1</v>
      </c>
      <c r="Z1896" s="18">
        <f t="shared" si="374"/>
        <v>7100000</v>
      </c>
      <c r="AA1896" s="13">
        <v>6.54E-2</v>
      </c>
      <c r="AB1896" s="21">
        <f t="shared" si="372"/>
        <v>464340</v>
      </c>
      <c r="AC1896" s="185">
        <f t="shared" si="365"/>
        <v>79402.14</v>
      </c>
      <c r="AD1896" s="141">
        <v>0.17100000000000001</v>
      </c>
      <c r="AE1896" s="186">
        <f t="shared" si="366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367"/>
        <v>46600814.041769922</v>
      </c>
      <c r="AJ1896" s="19">
        <f t="shared" si="368"/>
        <v>5956366.3435927089</v>
      </c>
      <c r="AK1896" s="20">
        <f t="shared" si="369"/>
        <v>0.1278167874546958</v>
      </c>
      <c r="AL1896" s="17"/>
      <c r="AM1896" s="17"/>
      <c r="AN1896" s="17"/>
      <c r="AO1896" s="17"/>
      <c r="AP1896" s="28" t="str">
        <f t="shared" si="370"/>
        <v>20224</v>
      </c>
      <c r="AQ1896" s="28" t="str">
        <f t="shared" si="371"/>
        <v>20224JPY</v>
      </c>
    </row>
    <row r="1897" spans="1:43" s="12" customFormat="1">
      <c r="A1897" s="13" t="s">
        <v>35</v>
      </c>
      <c r="B1897" s="179">
        <v>2021</v>
      </c>
      <c r="C1897" s="179">
        <v>3</v>
      </c>
      <c r="D1897" s="39" t="str">
        <f t="shared" si="37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363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364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362"/>
        <v>1</v>
      </c>
      <c r="Z1897" s="18">
        <f t="shared" si="374"/>
        <v>13750000</v>
      </c>
      <c r="AA1897" s="13">
        <v>6.54E-2</v>
      </c>
      <c r="AB1897" s="21">
        <f t="shared" si="372"/>
        <v>899250</v>
      </c>
      <c r="AC1897" s="185">
        <f t="shared" si="365"/>
        <v>74367.974999999991</v>
      </c>
      <c r="AD1897" s="141">
        <v>8.2699999999999996E-2</v>
      </c>
      <c r="AE1897" s="186">
        <f t="shared" si="366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367"/>
        <v>46600814.041769922</v>
      </c>
      <c r="AJ1897" s="19">
        <f t="shared" si="368"/>
        <v>5956366.3435927089</v>
      </c>
      <c r="AK1897" s="20">
        <f t="shared" si="369"/>
        <v>0.1278167874546958</v>
      </c>
      <c r="AL1897" s="17"/>
      <c r="AM1897" s="17"/>
      <c r="AN1897" s="17"/>
      <c r="AO1897" s="17"/>
      <c r="AP1897" s="28" t="str">
        <f t="shared" si="370"/>
        <v>20224</v>
      </c>
      <c r="AQ1897" s="28" t="str">
        <f t="shared" si="371"/>
        <v>20224JPY</v>
      </c>
    </row>
    <row r="1898" spans="1:43" s="12" customFormat="1">
      <c r="A1898" s="13" t="s">
        <v>35</v>
      </c>
      <c r="B1898" s="179">
        <v>2021</v>
      </c>
      <c r="C1898" s="179">
        <v>3</v>
      </c>
      <c r="D1898" s="39" t="str">
        <f t="shared" si="37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363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364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362"/>
        <v>1</v>
      </c>
      <c r="Z1898" s="18">
        <f t="shared" si="374"/>
        <v>13750000</v>
      </c>
      <c r="AA1898" s="13">
        <v>6.54E-2</v>
      </c>
      <c r="AB1898" s="21">
        <f t="shared" si="372"/>
        <v>899250</v>
      </c>
      <c r="AC1898" s="185">
        <f t="shared" si="365"/>
        <v>74367.974999999991</v>
      </c>
      <c r="AD1898" s="141">
        <v>8.2699999999999996E-2</v>
      </c>
      <c r="AE1898" s="186">
        <f t="shared" si="366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367"/>
        <v>46600814.041769922</v>
      </c>
      <c r="AJ1898" s="19">
        <f t="shared" si="368"/>
        <v>5956366.3435927089</v>
      </c>
      <c r="AK1898" s="20">
        <f t="shared" si="369"/>
        <v>0.1278167874546958</v>
      </c>
      <c r="AL1898" s="17"/>
      <c r="AM1898" s="17"/>
      <c r="AN1898" s="17"/>
      <c r="AO1898" s="17"/>
      <c r="AP1898" s="28" t="str">
        <f t="shared" si="370"/>
        <v>20224</v>
      </c>
      <c r="AQ1898" s="28" t="str">
        <f t="shared" si="371"/>
        <v>20224JPY</v>
      </c>
    </row>
    <row r="1899" spans="1:43" s="12" customFormat="1">
      <c r="A1899" s="13" t="s">
        <v>35</v>
      </c>
      <c r="B1899" s="179">
        <v>2021</v>
      </c>
      <c r="C1899" s="179">
        <v>3</v>
      </c>
      <c r="D1899" s="39" t="str">
        <f t="shared" si="37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363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364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362"/>
        <v>1</v>
      </c>
      <c r="Z1899" s="18">
        <f t="shared" si="374"/>
        <v>13750000</v>
      </c>
      <c r="AA1899" s="13">
        <v>6.54E-2</v>
      </c>
      <c r="AB1899" s="21">
        <f t="shared" si="372"/>
        <v>899250</v>
      </c>
      <c r="AC1899" s="185">
        <f t="shared" si="365"/>
        <v>74367.974999999991</v>
      </c>
      <c r="AD1899" s="141">
        <v>8.2699999999999996E-2</v>
      </c>
      <c r="AE1899" s="186">
        <f t="shared" si="366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367"/>
        <v>46600814.041769922</v>
      </c>
      <c r="AJ1899" s="19">
        <f t="shared" si="368"/>
        <v>5956366.3435927089</v>
      </c>
      <c r="AK1899" s="20">
        <f t="shared" si="369"/>
        <v>0.1278167874546958</v>
      </c>
      <c r="AL1899" s="17"/>
      <c r="AM1899" s="17"/>
      <c r="AN1899" s="17"/>
      <c r="AO1899" s="17"/>
      <c r="AP1899" s="28" t="str">
        <f t="shared" si="370"/>
        <v>20224</v>
      </c>
      <c r="AQ1899" s="28" t="str">
        <f t="shared" si="371"/>
        <v>20224JPY</v>
      </c>
    </row>
    <row r="1900" spans="1:43" s="12" customFormat="1">
      <c r="A1900" s="13" t="s">
        <v>35</v>
      </c>
      <c r="B1900" s="179">
        <v>2021</v>
      </c>
      <c r="C1900" s="179">
        <v>3</v>
      </c>
      <c r="D1900" s="39" t="str">
        <f t="shared" si="37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363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364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362"/>
        <v>1</v>
      </c>
      <c r="Z1900" s="18">
        <f t="shared" si="374"/>
        <v>13750000</v>
      </c>
      <c r="AA1900" s="13">
        <v>6.54E-2</v>
      </c>
      <c r="AB1900" s="21">
        <f t="shared" si="372"/>
        <v>899250</v>
      </c>
      <c r="AC1900" s="185">
        <f t="shared" si="365"/>
        <v>74367.974999999991</v>
      </c>
      <c r="AD1900" s="141">
        <v>8.2699999999999996E-2</v>
      </c>
      <c r="AE1900" s="186">
        <f t="shared" si="366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367"/>
        <v>46600814.041769922</v>
      </c>
      <c r="AJ1900" s="19">
        <f t="shared" si="368"/>
        <v>5956366.3435927089</v>
      </c>
      <c r="AK1900" s="20">
        <f t="shared" si="369"/>
        <v>0.1278167874546958</v>
      </c>
      <c r="AL1900" s="17"/>
      <c r="AM1900" s="17"/>
      <c r="AN1900" s="17"/>
      <c r="AO1900" s="17"/>
      <c r="AP1900" s="28" t="str">
        <f t="shared" si="370"/>
        <v>20224</v>
      </c>
      <c r="AQ1900" s="28" t="str">
        <f t="shared" si="371"/>
        <v>20224JPY</v>
      </c>
    </row>
    <row r="1901" spans="1:43" s="12" customFormat="1">
      <c r="A1901" s="13" t="s">
        <v>40</v>
      </c>
      <c r="B1901" s="179">
        <v>2021</v>
      </c>
      <c r="C1901" s="179">
        <v>4</v>
      </c>
      <c r="D1901" s="39" t="str">
        <f t="shared" si="37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363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364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362"/>
        <v>1</v>
      </c>
      <c r="Z1901" s="18">
        <f t="shared" si="374"/>
        <v>11530000</v>
      </c>
      <c r="AA1901" s="13">
        <v>6.54E-2</v>
      </c>
      <c r="AB1901" s="21">
        <f t="shared" si="372"/>
        <v>754062</v>
      </c>
      <c r="AC1901" s="185">
        <f t="shared" si="365"/>
        <v>57459.524400000002</v>
      </c>
      <c r="AD1901" s="141">
        <v>7.6200000000000004E-2</v>
      </c>
      <c r="AE1901" s="186">
        <f t="shared" si="366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367"/>
        <v>46600814.041769922</v>
      </c>
      <c r="AJ1901" s="19">
        <f t="shared" si="368"/>
        <v>5956366.3435927089</v>
      </c>
      <c r="AK1901" s="20">
        <f t="shared" si="369"/>
        <v>0.1278167874546958</v>
      </c>
      <c r="AL1901" s="17"/>
      <c r="AM1901" s="17"/>
      <c r="AN1901" s="17"/>
      <c r="AO1901" s="17"/>
      <c r="AP1901" s="28" t="str">
        <f t="shared" si="370"/>
        <v>20224</v>
      </c>
      <c r="AQ1901" s="28" t="str">
        <f t="shared" si="371"/>
        <v>20224JPY</v>
      </c>
    </row>
    <row r="1902" spans="1:43" s="12" customFormat="1">
      <c r="A1902" s="13" t="s">
        <v>40</v>
      </c>
      <c r="B1902" s="179">
        <v>2021</v>
      </c>
      <c r="C1902" s="179">
        <v>4</v>
      </c>
      <c r="D1902" s="39" t="str">
        <f t="shared" si="37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363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364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362"/>
        <v>1</v>
      </c>
      <c r="Z1902" s="18">
        <f t="shared" si="374"/>
        <v>7500000</v>
      </c>
      <c r="AA1902" s="13">
        <v>6.54E-2</v>
      </c>
      <c r="AB1902" s="21">
        <f t="shared" si="372"/>
        <v>490500</v>
      </c>
      <c r="AC1902" s="185">
        <f t="shared" si="365"/>
        <v>37376.1</v>
      </c>
      <c r="AD1902" s="141">
        <v>7.6200000000000004E-2</v>
      </c>
      <c r="AE1902" s="186">
        <f t="shared" si="366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367"/>
        <v>46600814.041769922</v>
      </c>
      <c r="AJ1902" s="19">
        <f t="shared" si="368"/>
        <v>5956366.3435927089</v>
      </c>
      <c r="AK1902" s="20">
        <f t="shared" si="369"/>
        <v>0.1278167874546958</v>
      </c>
      <c r="AL1902" s="17"/>
      <c r="AM1902" s="17"/>
      <c r="AN1902" s="17"/>
      <c r="AO1902" s="17"/>
      <c r="AP1902" s="28" t="str">
        <f t="shared" si="370"/>
        <v>20224</v>
      </c>
      <c r="AQ1902" s="28" t="str">
        <f t="shared" si="371"/>
        <v>20224JPY</v>
      </c>
    </row>
    <row r="1903" spans="1:43" s="12" customFormat="1">
      <c r="A1903" s="13" t="s">
        <v>40</v>
      </c>
      <c r="B1903" s="179">
        <v>2021</v>
      </c>
      <c r="C1903" s="179">
        <v>5</v>
      </c>
      <c r="D1903" s="39" t="str">
        <f t="shared" si="37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363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364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375">IF(W1903="RMB","1.13", "1")</f>
        <v>1</v>
      </c>
      <c r="Z1903" s="18">
        <f t="shared" si="374"/>
        <v>12000000</v>
      </c>
      <c r="AA1903" s="13">
        <v>6.54E-2</v>
      </c>
      <c r="AB1903" s="21">
        <f t="shared" si="372"/>
        <v>784800</v>
      </c>
      <c r="AC1903" s="185">
        <f t="shared" si="365"/>
        <v>66001.679999999993</v>
      </c>
      <c r="AD1903" s="141">
        <v>8.4099999999999994E-2</v>
      </c>
      <c r="AE1903" s="186">
        <f t="shared" si="366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367"/>
        <v>46600814.041769922</v>
      </c>
      <c r="AJ1903" s="19">
        <f t="shared" si="368"/>
        <v>5956366.3435927089</v>
      </c>
      <c r="AK1903" s="20">
        <f t="shared" si="369"/>
        <v>0.1278167874546958</v>
      </c>
      <c r="AL1903" s="17"/>
      <c r="AM1903" s="17"/>
      <c r="AN1903" s="17"/>
      <c r="AO1903" s="17"/>
      <c r="AP1903" s="28" t="str">
        <f t="shared" si="370"/>
        <v>20224</v>
      </c>
      <c r="AQ1903" s="28" t="str">
        <f t="shared" si="371"/>
        <v>20224JPY</v>
      </c>
    </row>
    <row r="1904" spans="1:43" s="12" customFormat="1">
      <c r="A1904" s="13" t="s">
        <v>40</v>
      </c>
      <c r="B1904" s="179">
        <v>2021</v>
      </c>
      <c r="C1904" s="179">
        <v>5</v>
      </c>
      <c r="D1904" s="39" t="str">
        <f t="shared" si="37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363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364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375"/>
        <v>1</v>
      </c>
      <c r="Z1904" s="18">
        <f t="shared" si="374"/>
        <v>12000000</v>
      </c>
      <c r="AA1904" s="13">
        <v>6.54E-2</v>
      </c>
      <c r="AB1904" s="21">
        <f t="shared" si="372"/>
        <v>784800</v>
      </c>
      <c r="AC1904" s="185">
        <f t="shared" si="365"/>
        <v>86484.96</v>
      </c>
      <c r="AD1904" s="141">
        <v>0.11020000000000001</v>
      </c>
      <c r="AE1904" s="186">
        <f t="shared" si="366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367"/>
        <v>46600814.041769922</v>
      </c>
      <c r="AJ1904" s="19">
        <f t="shared" si="368"/>
        <v>5956366.3435927089</v>
      </c>
      <c r="AK1904" s="20">
        <f t="shared" si="369"/>
        <v>0.1278167874546958</v>
      </c>
      <c r="AL1904" s="17"/>
      <c r="AM1904" s="17"/>
      <c r="AN1904" s="17"/>
      <c r="AO1904" s="17"/>
      <c r="AP1904" s="28" t="str">
        <f t="shared" si="370"/>
        <v>20224</v>
      </c>
      <c r="AQ1904" s="28" t="str">
        <f t="shared" si="371"/>
        <v>20224JPY</v>
      </c>
    </row>
    <row r="1905" spans="1:43" s="12" customFormat="1">
      <c r="A1905" s="13" t="s">
        <v>40</v>
      </c>
      <c r="B1905" s="179">
        <v>2021</v>
      </c>
      <c r="C1905" s="179">
        <v>6</v>
      </c>
      <c r="D1905" s="39" t="str">
        <f t="shared" si="37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363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364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375"/>
        <v>1.13</v>
      </c>
      <c r="Z1905" s="18">
        <f t="shared" si="374"/>
        <v>529000</v>
      </c>
      <c r="AA1905" s="13">
        <v>1.22</v>
      </c>
      <c r="AB1905" s="21">
        <f t="shared" si="372"/>
        <v>571132.74336283188</v>
      </c>
      <c r="AC1905" s="185">
        <f t="shared" si="365"/>
        <v>72590.971681415933</v>
      </c>
      <c r="AD1905" s="141">
        <v>0.12709999999999999</v>
      </c>
      <c r="AE1905" s="186">
        <f t="shared" si="366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367"/>
        <v>46600814.041769922</v>
      </c>
      <c r="AJ1905" s="19">
        <f t="shared" si="368"/>
        <v>5956366.3435927089</v>
      </c>
      <c r="AK1905" s="20">
        <f t="shared" si="369"/>
        <v>0.1278167874546958</v>
      </c>
      <c r="AL1905" s="17"/>
      <c r="AM1905" s="17"/>
      <c r="AN1905" s="17"/>
      <c r="AO1905" s="17"/>
      <c r="AP1905" s="28" t="str">
        <f t="shared" si="370"/>
        <v>20224</v>
      </c>
      <c r="AQ1905" s="28" t="str">
        <f t="shared" si="371"/>
        <v>20224RMB</v>
      </c>
    </row>
    <row r="1906" spans="1:43" s="12" customFormat="1">
      <c r="A1906" s="13" t="s">
        <v>40</v>
      </c>
      <c r="B1906" s="179">
        <v>2021</v>
      </c>
      <c r="C1906" s="179">
        <v>6</v>
      </c>
      <c r="D1906" s="39" t="str">
        <f t="shared" si="37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363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364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375"/>
        <v>1</v>
      </c>
      <c r="Z1906" s="18">
        <f t="shared" si="374"/>
        <v>7400000</v>
      </c>
      <c r="AA1906" s="13">
        <v>6.54E-2</v>
      </c>
      <c r="AB1906" s="21">
        <f t="shared" si="372"/>
        <v>483960</v>
      </c>
      <c r="AC1906" s="185">
        <f t="shared" si="365"/>
        <v>49121.94</v>
      </c>
      <c r="AD1906" s="141">
        <v>0.10150000000000001</v>
      </c>
      <c r="AE1906" s="186">
        <f t="shared" si="366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367"/>
        <v>46600814.041769922</v>
      </c>
      <c r="AJ1906" s="19">
        <f t="shared" si="368"/>
        <v>5956366.3435927089</v>
      </c>
      <c r="AK1906" s="20">
        <f t="shared" si="369"/>
        <v>0.1278167874546958</v>
      </c>
      <c r="AL1906" s="17"/>
      <c r="AM1906" s="17"/>
      <c r="AN1906" s="17"/>
      <c r="AO1906" s="17"/>
      <c r="AP1906" s="28" t="str">
        <f t="shared" si="370"/>
        <v>20224</v>
      </c>
      <c r="AQ1906" s="28" t="str">
        <f t="shared" si="371"/>
        <v>20224JPY</v>
      </c>
    </row>
    <row r="1907" spans="1:43" s="12" customFormat="1">
      <c r="A1907" s="13" t="s">
        <v>40</v>
      </c>
      <c r="B1907" s="179">
        <v>2021</v>
      </c>
      <c r="C1907" s="179">
        <v>6</v>
      </c>
      <c r="D1907" s="39" t="str">
        <f t="shared" si="37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363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364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375"/>
        <v>1</v>
      </c>
      <c r="Z1907" s="18">
        <f t="shared" si="374"/>
        <v>13488000</v>
      </c>
      <c r="AA1907" s="13">
        <v>6.54E-2</v>
      </c>
      <c r="AB1907" s="21">
        <f t="shared" si="372"/>
        <v>882115.2</v>
      </c>
      <c r="AC1907" s="185">
        <f t="shared" si="365"/>
        <v>86447.289600000004</v>
      </c>
      <c r="AD1907" s="141">
        <v>9.8000000000000004E-2</v>
      </c>
      <c r="AE1907" s="186">
        <f t="shared" si="366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367"/>
        <v>46600814.041769922</v>
      </c>
      <c r="AJ1907" s="19">
        <f t="shared" si="368"/>
        <v>5956366.3435927089</v>
      </c>
      <c r="AK1907" s="20">
        <f t="shared" si="369"/>
        <v>0.1278167874546958</v>
      </c>
      <c r="AL1907" s="17"/>
      <c r="AM1907" s="17"/>
      <c r="AN1907" s="17"/>
      <c r="AO1907" s="17"/>
      <c r="AP1907" s="28" t="str">
        <f t="shared" si="370"/>
        <v>20224</v>
      </c>
      <c r="AQ1907" s="28" t="str">
        <f t="shared" si="371"/>
        <v>20224JPY</v>
      </c>
    </row>
    <row r="1908" spans="1:43" s="12" customFormat="1">
      <c r="A1908" s="13" t="s">
        <v>40</v>
      </c>
      <c r="B1908" s="179">
        <v>2021</v>
      </c>
      <c r="C1908" s="179">
        <v>6</v>
      </c>
      <c r="D1908" s="39" t="str">
        <f t="shared" si="37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363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364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375"/>
        <v>1</v>
      </c>
      <c r="Z1908" s="18">
        <f t="shared" si="374"/>
        <v>7900000</v>
      </c>
      <c r="AA1908" s="13">
        <v>6.54E-2</v>
      </c>
      <c r="AB1908" s="21">
        <f t="shared" si="372"/>
        <v>516660</v>
      </c>
      <c r="AC1908" s="185">
        <f t="shared" si="365"/>
        <v>50632.68</v>
      </c>
      <c r="AD1908" s="141">
        <v>9.8000000000000004E-2</v>
      </c>
      <c r="AE1908" s="186">
        <f t="shared" si="366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367"/>
        <v>46600814.041769922</v>
      </c>
      <c r="AJ1908" s="19">
        <f t="shared" si="368"/>
        <v>5956366.3435927089</v>
      </c>
      <c r="AK1908" s="20">
        <f t="shared" si="369"/>
        <v>0.1278167874546958</v>
      </c>
      <c r="AL1908" s="17"/>
      <c r="AM1908" s="17"/>
      <c r="AN1908" s="17"/>
      <c r="AO1908" s="17"/>
      <c r="AP1908" s="28" t="str">
        <f t="shared" si="370"/>
        <v>20224</v>
      </c>
      <c r="AQ1908" s="28" t="str">
        <f t="shared" si="371"/>
        <v>20224JPY</v>
      </c>
    </row>
    <row r="1909" spans="1:43" s="12" customFormat="1">
      <c r="A1909" s="13" t="s">
        <v>40</v>
      </c>
      <c r="B1909" s="179">
        <v>2021</v>
      </c>
      <c r="C1909" s="179">
        <v>6</v>
      </c>
      <c r="D1909" s="39" t="str">
        <f t="shared" si="37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363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364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375"/>
        <v>1</v>
      </c>
      <c r="Z1909" s="18">
        <f t="shared" si="374"/>
        <v>7900000</v>
      </c>
      <c r="AA1909" s="13">
        <v>6.54E-2</v>
      </c>
      <c r="AB1909" s="21">
        <f t="shared" si="372"/>
        <v>516660</v>
      </c>
      <c r="AC1909" s="185">
        <f t="shared" si="365"/>
        <v>50632.68</v>
      </c>
      <c r="AD1909" s="141">
        <v>9.8000000000000004E-2</v>
      </c>
      <c r="AE1909" s="186">
        <f t="shared" si="366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367"/>
        <v>46600814.041769922</v>
      </c>
      <c r="AJ1909" s="19">
        <f t="shared" si="368"/>
        <v>5956366.3435927089</v>
      </c>
      <c r="AK1909" s="20">
        <f t="shared" si="369"/>
        <v>0.1278167874546958</v>
      </c>
      <c r="AL1909" s="17"/>
      <c r="AM1909" s="17"/>
      <c r="AN1909" s="17"/>
      <c r="AO1909" s="17"/>
      <c r="AP1909" s="28" t="str">
        <f t="shared" si="370"/>
        <v>20224</v>
      </c>
      <c r="AQ1909" s="28" t="str">
        <f t="shared" si="371"/>
        <v>20224JPY</v>
      </c>
    </row>
    <row r="1910" spans="1:43" s="12" customFormat="1">
      <c r="A1910" s="13" t="s">
        <v>40</v>
      </c>
      <c r="B1910" s="179">
        <v>2021</v>
      </c>
      <c r="C1910" s="179">
        <v>6</v>
      </c>
      <c r="D1910" s="39" t="str">
        <f t="shared" si="37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363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364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375"/>
        <v>1</v>
      </c>
      <c r="Z1910" s="18">
        <f t="shared" si="374"/>
        <v>12000000</v>
      </c>
      <c r="AA1910" s="13">
        <v>6.54E-2</v>
      </c>
      <c r="AB1910" s="21">
        <f t="shared" si="372"/>
        <v>784800</v>
      </c>
      <c r="AC1910" s="185">
        <f t="shared" si="365"/>
        <v>50227.200000000004</v>
      </c>
      <c r="AD1910" s="141">
        <v>6.4000000000000001E-2</v>
      </c>
      <c r="AE1910" s="186">
        <f t="shared" si="366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367"/>
        <v>46600814.041769922</v>
      </c>
      <c r="AJ1910" s="19">
        <f t="shared" si="368"/>
        <v>5956366.3435927089</v>
      </c>
      <c r="AK1910" s="20">
        <f t="shared" si="369"/>
        <v>0.1278167874546958</v>
      </c>
      <c r="AL1910" s="17"/>
      <c r="AM1910" s="17"/>
      <c r="AN1910" s="17"/>
      <c r="AO1910" s="17"/>
      <c r="AP1910" s="28" t="str">
        <f t="shared" si="370"/>
        <v>20224</v>
      </c>
      <c r="AQ1910" s="28" t="str">
        <f t="shared" si="371"/>
        <v>20224JPY</v>
      </c>
    </row>
    <row r="1911" spans="1:43" s="12" customFormat="1">
      <c r="A1911" s="13" t="s">
        <v>40</v>
      </c>
      <c r="B1911" s="179">
        <v>2021</v>
      </c>
      <c r="C1911" s="179">
        <v>6</v>
      </c>
      <c r="D1911" s="39" t="str">
        <f t="shared" si="37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363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364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375"/>
        <v>1</v>
      </c>
      <c r="Z1911" s="18">
        <f t="shared" si="374"/>
        <v>8800000</v>
      </c>
      <c r="AA1911" s="13">
        <v>6.54E-2</v>
      </c>
      <c r="AB1911" s="21">
        <f t="shared" si="372"/>
        <v>575520</v>
      </c>
      <c r="AC1911" s="185">
        <f t="shared" si="365"/>
        <v>36833.279999999999</v>
      </c>
      <c r="AD1911" s="141">
        <v>6.4000000000000001E-2</v>
      </c>
      <c r="AE1911" s="186">
        <f t="shared" si="366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367"/>
        <v>46600814.041769922</v>
      </c>
      <c r="AJ1911" s="19">
        <f t="shared" si="368"/>
        <v>5956366.3435927089</v>
      </c>
      <c r="AK1911" s="20">
        <f t="shared" si="369"/>
        <v>0.1278167874546958</v>
      </c>
      <c r="AL1911" s="17"/>
      <c r="AM1911" s="17"/>
      <c r="AN1911" s="17"/>
      <c r="AO1911" s="17"/>
      <c r="AP1911" s="28" t="str">
        <f t="shared" si="370"/>
        <v>20224</v>
      </c>
      <c r="AQ1911" s="28" t="str">
        <f t="shared" si="371"/>
        <v>20224JPY</v>
      </c>
    </row>
    <row r="1912" spans="1:43" s="12" customFormat="1">
      <c r="A1912" s="13" t="s">
        <v>40</v>
      </c>
      <c r="B1912" s="179">
        <v>2021</v>
      </c>
      <c r="C1912" s="179">
        <v>9</v>
      </c>
      <c r="D1912" s="39" t="str">
        <f t="shared" si="37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363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364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375"/>
        <v>1</v>
      </c>
      <c r="Z1912" s="18">
        <f t="shared" si="374"/>
        <v>18000000</v>
      </c>
      <c r="AA1912" s="13">
        <v>6.54E-2</v>
      </c>
      <c r="AB1912" s="21">
        <f t="shared" si="372"/>
        <v>1177200</v>
      </c>
      <c r="AC1912" s="185">
        <f t="shared" si="365"/>
        <v>147267.72</v>
      </c>
      <c r="AD1912" s="141">
        <v>0.12509999999999999</v>
      </c>
      <c r="AE1912" s="186">
        <f t="shared" si="366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367"/>
        <v>46600814.041769922</v>
      </c>
      <c r="AJ1912" s="19">
        <f t="shared" si="368"/>
        <v>5956366.3435927089</v>
      </c>
      <c r="AK1912" s="20">
        <f t="shared" si="369"/>
        <v>0.1278167874546958</v>
      </c>
      <c r="AL1912" s="17"/>
      <c r="AM1912" s="17"/>
      <c r="AN1912" s="17"/>
      <c r="AO1912" s="17"/>
      <c r="AP1912" s="28" t="str">
        <f t="shared" si="370"/>
        <v>20224</v>
      </c>
      <c r="AQ1912" s="28" t="str">
        <f t="shared" si="371"/>
        <v>20224JPY</v>
      </c>
    </row>
    <row r="1913" spans="1:43" s="12" customFormat="1">
      <c r="A1913" s="13" t="s">
        <v>40</v>
      </c>
      <c r="B1913" s="179">
        <v>2021</v>
      </c>
      <c r="C1913" s="179">
        <v>9</v>
      </c>
      <c r="D1913" s="39" t="str">
        <f t="shared" si="37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363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364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375"/>
        <v>1</v>
      </c>
      <c r="Z1913" s="18">
        <f t="shared" si="374"/>
        <v>8200000</v>
      </c>
      <c r="AA1913" s="13">
        <v>6.54E-2</v>
      </c>
      <c r="AB1913" s="21">
        <f t="shared" si="372"/>
        <v>536280</v>
      </c>
      <c r="AC1913" s="185">
        <f t="shared" si="365"/>
        <v>67088.627999999997</v>
      </c>
      <c r="AD1913" s="141">
        <v>0.12509999999999999</v>
      </c>
      <c r="AE1913" s="186">
        <f t="shared" si="366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367"/>
        <v>46600814.041769922</v>
      </c>
      <c r="AJ1913" s="19">
        <f t="shared" si="368"/>
        <v>5956366.3435927089</v>
      </c>
      <c r="AK1913" s="20">
        <f t="shared" si="369"/>
        <v>0.1278167874546958</v>
      </c>
      <c r="AL1913" s="17"/>
      <c r="AM1913" s="17"/>
      <c r="AN1913" s="17"/>
      <c r="AO1913" s="17"/>
      <c r="AP1913" s="28" t="str">
        <f t="shared" si="370"/>
        <v>20224</v>
      </c>
      <c r="AQ1913" s="28" t="str">
        <f t="shared" si="371"/>
        <v>20224JPY</v>
      </c>
    </row>
    <row r="1914" spans="1:43" s="12" customFormat="1">
      <c r="A1914" s="13" t="s">
        <v>40</v>
      </c>
      <c r="B1914" s="179">
        <v>2021</v>
      </c>
      <c r="C1914" s="179">
        <v>9</v>
      </c>
      <c r="D1914" s="39" t="str">
        <f t="shared" si="37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363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364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375"/>
        <v>1.13</v>
      </c>
      <c r="Z1914" s="18">
        <f t="shared" si="374"/>
        <v>847000</v>
      </c>
      <c r="AA1914" s="13">
        <v>1.22</v>
      </c>
      <c r="AB1914" s="21">
        <f t="shared" si="372"/>
        <v>914460.17699115048</v>
      </c>
      <c r="AC1914" s="185">
        <f t="shared" si="365"/>
        <v>155732.56814159293</v>
      </c>
      <c r="AD1914" s="141">
        <v>0.17030000000000001</v>
      </c>
      <c r="AE1914" s="186">
        <f t="shared" si="366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367"/>
        <v>46600814.041769922</v>
      </c>
      <c r="AJ1914" s="19">
        <f t="shared" si="368"/>
        <v>5956366.3435927089</v>
      </c>
      <c r="AK1914" s="20">
        <f t="shared" si="369"/>
        <v>0.1278167874546958</v>
      </c>
      <c r="AL1914" s="17"/>
      <c r="AM1914" s="17"/>
      <c r="AN1914" s="17"/>
      <c r="AO1914" s="17"/>
      <c r="AP1914" s="28" t="str">
        <f t="shared" si="370"/>
        <v>20224</v>
      </c>
      <c r="AQ1914" s="28" t="str">
        <f t="shared" si="371"/>
        <v>20224RMB</v>
      </c>
    </row>
    <row r="1915" spans="1:43" s="12" customFormat="1">
      <c r="A1915" s="13" t="s">
        <v>40</v>
      </c>
      <c r="B1915" s="179">
        <v>2021</v>
      </c>
      <c r="C1915" s="179">
        <v>8</v>
      </c>
      <c r="D1915" s="39" t="str">
        <f t="shared" si="37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363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364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375"/>
        <v>1</v>
      </c>
      <c r="Z1915" s="18">
        <f t="shared" si="374"/>
        <v>8300000</v>
      </c>
      <c r="AA1915" s="13">
        <v>6.54E-2</v>
      </c>
      <c r="AB1915" s="21">
        <f t="shared" si="372"/>
        <v>542820</v>
      </c>
      <c r="AC1915" s="185">
        <f t="shared" si="365"/>
        <v>66224.039999999994</v>
      </c>
      <c r="AD1915" s="141">
        <v>0.122</v>
      </c>
      <c r="AE1915" s="186">
        <f t="shared" si="366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367"/>
        <v>46600814.041769922</v>
      </c>
      <c r="AJ1915" s="19">
        <f t="shared" si="368"/>
        <v>5956366.3435927089</v>
      </c>
      <c r="AK1915" s="20">
        <f t="shared" si="369"/>
        <v>0.1278167874546958</v>
      </c>
      <c r="AL1915" s="17"/>
      <c r="AM1915" s="17"/>
      <c r="AN1915" s="17"/>
      <c r="AO1915" s="17"/>
      <c r="AP1915" s="28" t="str">
        <f t="shared" si="370"/>
        <v>20224</v>
      </c>
      <c r="AQ1915" s="28" t="str">
        <f t="shared" si="371"/>
        <v>20224JPY</v>
      </c>
    </row>
    <row r="1916" spans="1:43" s="12" customFormat="1">
      <c r="A1916" s="13" t="s">
        <v>40</v>
      </c>
      <c r="B1916" s="179">
        <v>2021</v>
      </c>
      <c r="C1916" s="179">
        <v>8</v>
      </c>
      <c r="D1916" s="39" t="str">
        <f t="shared" si="37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363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364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375"/>
        <v>1</v>
      </c>
      <c r="Z1916" s="18">
        <f t="shared" si="374"/>
        <v>12700000</v>
      </c>
      <c r="AA1916" s="13">
        <v>6.54E-2</v>
      </c>
      <c r="AB1916" s="21">
        <f t="shared" si="372"/>
        <v>830580</v>
      </c>
      <c r="AC1916" s="185">
        <f t="shared" si="365"/>
        <v>101330.76</v>
      </c>
      <c r="AD1916" s="141">
        <v>0.122</v>
      </c>
      <c r="AE1916" s="186">
        <f t="shared" si="366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367"/>
        <v>46600814.041769922</v>
      </c>
      <c r="AJ1916" s="19">
        <f t="shared" si="368"/>
        <v>5956366.3435927089</v>
      </c>
      <c r="AK1916" s="20">
        <f t="shared" si="369"/>
        <v>0.1278167874546958</v>
      </c>
      <c r="AL1916" s="17"/>
      <c r="AM1916" s="17"/>
      <c r="AN1916" s="17"/>
      <c r="AO1916" s="17"/>
      <c r="AP1916" s="28" t="str">
        <f t="shared" si="370"/>
        <v>20224</v>
      </c>
      <c r="AQ1916" s="28" t="str">
        <f t="shared" si="371"/>
        <v>20224JPY</v>
      </c>
    </row>
    <row r="1917" spans="1:43" s="12" customFormat="1">
      <c r="A1917" s="13" t="s">
        <v>40</v>
      </c>
      <c r="B1917" s="179">
        <v>2021</v>
      </c>
      <c r="C1917" s="179">
        <v>10</v>
      </c>
      <c r="D1917" s="39" t="str">
        <f t="shared" si="37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363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364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375"/>
        <v>1</v>
      </c>
      <c r="Z1917" s="18">
        <f t="shared" si="374"/>
        <v>14300000</v>
      </c>
      <c r="AA1917" s="13">
        <v>6.54E-2</v>
      </c>
      <c r="AB1917" s="21">
        <f t="shared" si="372"/>
        <v>935220</v>
      </c>
      <c r="AC1917" s="185">
        <f t="shared" si="365"/>
        <v>120643.38</v>
      </c>
      <c r="AD1917" s="141">
        <v>0.129</v>
      </c>
      <c r="AE1917" s="186">
        <f t="shared" si="366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367"/>
        <v>46600814.041769922</v>
      </c>
      <c r="AJ1917" s="19">
        <f t="shared" si="368"/>
        <v>5956366.3435927089</v>
      </c>
      <c r="AK1917" s="20">
        <f t="shared" si="369"/>
        <v>0.1278167874546958</v>
      </c>
      <c r="AL1917" s="17"/>
      <c r="AM1917" s="17"/>
      <c r="AN1917" s="17"/>
      <c r="AO1917" s="17"/>
      <c r="AP1917" s="28" t="str">
        <f t="shared" si="370"/>
        <v>20224</v>
      </c>
      <c r="AQ1917" s="28" t="str">
        <f t="shared" si="371"/>
        <v>20224JPY</v>
      </c>
    </row>
    <row r="1918" spans="1:43" s="12" customFormat="1">
      <c r="A1918" s="13" t="s">
        <v>40</v>
      </c>
      <c r="B1918" s="179">
        <v>2021</v>
      </c>
      <c r="C1918" s="179">
        <v>10</v>
      </c>
      <c r="D1918" s="39" t="str">
        <f t="shared" si="37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363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364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375"/>
        <v>1</v>
      </c>
      <c r="Z1918" s="18">
        <f t="shared" si="374"/>
        <v>16500000</v>
      </c>
      <c r="AA1918" s="13">
        <v>6.54E-2</v>
      </c>
      <c r="AB1918" s="21">
        <f t="shared" si="372"/>
        <v>1079100</v>
      </c>
      <c r="AC1918" s="185">
        <f t="shared" si="365"/>
        <v>130139.45999999999</v>
      </c>
      <c r="AD1918" s="141">
        <v>0.1206</v>
      </c>
      <c r="AE1918" s="186">
        <f t="shared" si="366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367"/>
        <v>46600814.041769922</v>
      </c>
      <c r="AJ1918" s="19">
        <f t="shared" si="368"/>
        <v>5956366.3435927089</v>
      </c>
      <c r="AK1918" s="20">
        <f t="shared" si="369"/>
        <v>0.1278167874546958</v>
      </c>
      <c r="AL1918" s="17"/>
      <c r="AM1918" s="17"/>
      <c r="AN1918" s="17"/>
      <c r="AO1918" s="17"/>
      <c r="AP1918" s="28" t="str">
        <f t="shared" si="370"/>
        <v>20224</v>
      </c>
      <c r="AQ1918" s="28" t="str">
        <f t="shared" si="371"/>
        <v>20224JPY</v>
      </c>
    </row>
    <row r="1919" spans="1:43" s="12" customFormat="1">
      <c r="A1919" s="13" t="s">
        <v>40</v>
      </c>
      <c r="B1919" s="179">
        <v>2021</v>
      </c>
      <c r="C1919" s="179">
        <v>10</v>
      </c>
      <c r="D1919" s="39" t="str">
        <f t="shared" si="37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363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364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375"/>
        <v>1</v>
      </c>
      <c r="Z1919" s="18">
        <f t="shared" si="374"/>
        <v>9000000</v>
      </c>
      <c r="AA1919" s="13">
        <v>6.54E-2</v>
      </c>
      <c r="AB1919" s="21">
        <f t="shared" si="372"/>
        <v>588600</v>
      </c>
      <c r="AC1919" s="185">
        <f t="shared" si="365"/>
        <v>70985.16</v>
      </c>
      <c r="AD1919" s="141">
        <v>0.1206</v>
      </c>
      <c r="AE1919" s="186">
        <f t="shared" si="366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367"/>
        <v>46600814.041769922</v>
      </c>
      <c r="AJ1919" s="19">
        <f t="shared" si="368"/>
        <v>5956366.3435927089</v>
      </c>
      <c r="AK1919" s="20">
        <f t="shared" si="369"/>
        <v>0.1278167874546958</v>
      </c>
      <c r="AL1919" s="17"/>
      <c r="AM1919" s="17"/>
      <c r="AN1919" s="17"/>
      <c r="AO1919" s="17"/>
      <c r="AP1919" s="28" t="str">
        <f t="shared" si="370"/>
        <v>20224</v>
      </c>
      <c r="AQ1919" s="28" t="str">
        <f t="shared" si="371"/>
        <v>20224JPY</v>
      </c>
    </row>
    <row r="1920" spans="1:43" s="12" customFormat="1">
      <c r="A1920" s="13" t="s">
        <v>40</v>
      </c>
      <c r="B1920" s="179">
        <v>2021</v>
      </c>
      <c r="C1920" s="179">
        <v>10</v>
      </c>
      <c r="D1920" s="39" t="str">
        <f t="shared" si="37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363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364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375"/>
        <v>1</v>
      </c>
      <c r="Z1920" s="18">
        <f t="shared" si="374"/>
        <v>9000000</v>
      </c>
      <c r="AA1920" s="13">
        <v>6.54E-2</v>
      </c>
      <c r="AB1920" s="21">
        <f t="shared" si="372"/>
        <v>588600</v>
      </c>
      <c r="AC1920" s="185">
        <f t="shared" si="365"/>
        <v>70985.16</v>
      </c>
      <c r="AD1920" s="141">
        <v>0.1206</v>
      </c>
      <c r="AE1920" s="186">
        <f t="shared" si="366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367"/>
        <v>46600814.041769922</v>
      </c>
      <c r="AJ1920" s="19">
        <f t="shared" si="368"/>
        <v>5956366.3435927089</v>
      </c>
      <c r="AK1920" s="20">
        <f t="shared" si="369"/>
        <v>0.1278167874546958</v>
      </c>
      <c r="AL1920" s="17"/>
      <c r="AM1920" s="17"/>
      <c r="AN1920" s="17"/>
      <c r="AO1920" s="17"/>
      <c r="AP1920" s="28" t="str">
        <f t="shared" si="370"/>
        <v>20224</v>
      </c>
      <c r="AQ1920" s="28" t="str">
        <f t="shared" si="371"/>
        <v>20224JPY</v>
      </c>
    </row>
    <row r="1921" spans="1:43" s="12" customFormat="1">
      <c r="A1921" s="13" t="s">
        <v>40</v>
      </c>
      <c r="B1921" s="179">
        <v>2021</v>
      </c>
      <c r="C1921" s="179">
        <v>11</v>
      </c>
      <c r="D1921" s="39" t="str">
        <f t="shared" si="37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363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364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375"/>
        <v>1.13</v>
      </c>
      <c r="Z1921" s="18">
        <f t="shared" si="374"/>
        <v>700000</v>
      </c>
      <c r="AA1921" s="13">
        <v>1.22</v>
      </c>
      <c r="AB1921" s="21">
        <f t="shared" si="372"/>
        <v>755752.21238938055</v>
      </c>
      <c r="AC1921" s="185">
        <f t="shared" si="365"/>
        <v>100666.1946902655</v>
      </c>
      <c r="AD1921" s="141">
        <v>0.13320000000000001</v>
      </c>
      <c r="AE1921" s="186">
        <f t="shared" si="366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367"/>
        <v>46600814.041769922</v>
      </c>
      <c r="AJ1921" s="19">
        <f t="shared" si="368"/>
        <v>5956366.3435927089</v>
      </c>
      <c r="AK1921" s="20">
        <f t="shared" si="369"/>
        <v>0.1278167874546958</v>
      </c>
      <c r="AL1921" s="17"/>
      <c r="AM1921" s="17"/>
      <c r="AN1921" s="17"/>
      <c r="AO1921" s="17"/>
      <c r="AP1921" s="28" t="str">
        <f t="shared" si="370"/>
        <v>20224</v>
      </c>
      <c r="AQ1921" s="28" t="str">
        <f t="shared" si="371"/>
        <v>20224RMB</v>
      </c>
    </row>
    <row r="1922" spans="1:43" s="12" customFormat="1">
      <c r="A1922" s="13" t="s">
        <v>40</v>
      </c>
      <c r="B1922" s="179">
        <v>2021</v>
      </c>
      <c r="C1922" s="179">
        <v>11</v>
      </c>
      <c r="D1922" s="39" t="str">
        <f t="shared" si="37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37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375"/>
        <v>1.13</v>
      </c>
      <c r="Z1922" s="18">
        <f t="shared" si="374"/>
        <v>900000</v>
      </c>
      <c r="AA1922" s="13">
        <v>1.22</v>
      </c>
      <c r="AB1922" s="21">
        <f t="shared" si="372"/>
        <v>971681.41592920362</v>
      </c>
      <c r="AC1922" s="185">
        <f t="shared" ref="AC1922:AC1985" si="378">IF(R1922&lt;&gt;"",AB1922*AD1922,"")</f>
        <v>129427.96460176994</v>
      </c>
      <c r="AD1922" s="141">
        <v>0.13320000000000001</v>
      </c>
      <c r="AE1922" s="186">
        <f t="shared" ref="AE1922:AE1985" si="37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380">IF(P1922="C66 SERVICE","",SUMIFS(AB:AB,F:F,F1922,G:G,G1922,E:E,E1922))</f>
        <v>46600814.041769922</v>
      </c>
      <c r="AJ1922" s="19">
        <f t="shared" ref="AJ1922:AJ1985" si="381">IF(P1922="C66 SERVICE","",SUMIFS(AC:AC,F:F,F1922,G:G,G1922,E:E,E1922))</f>
        <v>5956366.3435927089</v>
      </c>
      <c r="AK1922" s="20">
        <f t="shared" ref="AK1922:AK1985" si="38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383">IF(F1922="","",F1922&amp;G1922)</f>
        <v>20224</v>
      </c>
      <c r="AQ1922" s="28" t="str">
        <f t="shared" ref="AQ1922:AQ1985" si="384">IF(W1922="","",F1922&amp;G1922&amp;W1922)</f>
        <v>20224RMB</v>
      </c>
    </row>
    <row r="1923" spans="1:43" s="12" customFormat="1">
      <c r="A1923" s="13" t="s">
        <v>40</v>
      </c>
      <c r="B1923" s="179">
        <v>2021</v>
      </c>
      <c r="C1923" s="179">
        <v>11</v>
      </c>
      <c r="D1923" s="39" t="str">
        <f t="shared" si="37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37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37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375"/>
        <v>1</v>
      </c>
      <c r="Z1923" s="18">
        <f t="shared" si="374"/>
        <v>9346000</v>
      </c>
      <c r="AA1923" s="13">
        <v>6.54E-2</v>
      </c>
      <c r="AB1923" s="21">
        <f t="shared" si="372"/>
        <v>611228.4</v>
      </c>
      <c r="AC1923" s="185">
        <f t="shared" si="378"/>
        <v>51954.414000000004</v>
      </c>
      <c r="AD1923" s="141">
        <v>8.5000000000000006E-2</v>
      </c>
      <c r="AE1923" s="186">
        <f t="shared" si="37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380"/>
        <v>46600814.041769922</v>
      </c>
      <c r="AJ1923" s="19">
        <f t="shared" si="381"/>
        <v>5956366.3435927089</v>
      </c>
      <c r="AK1923" s="20">
        <f t="shared" si="382"/>
        <v>0.1278167874546958</v>
      </c>
      <c r="AL1923" s="17"/>
      <c r="AM1923" s="17"/>
      <c r="AN1923" s="17"/>
      <c r="AO1923" s="17"/>
      <c r="AP1923" s="28" t="str">
        <f t="shared" si="383"/>
        <v>20224</v>
      </c>
      <c r="AQ1923" s="28" t="str">
        <f t="shared" si="384"/>
        <v>20224JPY</v>
      </c>
    </row>
    <row r="1924" spans="1:43" s="12" customFormat="1">
      <c r="A1924" s="13" t="s">
        <v>40</v>
      </c>
      <c r="B1924" s="179">
        <v>2021</v>
      </c>
      <c r="C1924" s="179">
        <v>12</v>
      </c>
      <c r="D1924" s="39" t="str">
        <f t="shared" si="37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37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37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375"/>
        <v>1</v>
      </c>
      <c r="Z1924" s="18">
        <f t="shared" si="374"/>
        <v>8500000</v>
      </c>
      <c r="AA1924" s="13">
        <v>6.54E-2</v>
      </c>
      <c r="AB1924" s="21">
        <f t="shared" si="372"/>
        <v>555900</v>
      </c>
      <c r="AC1924" s="185">
        <f t="shared" si="378"/>
        <v>118629.06</v>
      </c>
      <c r="AD1924" s="141">
        <v>0.21340000000000001</v>
      </c>
      <c r="AE1924" s="186">
        <f t="shared" si="37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380"/>
        <v>46600814.041769922</v>
      </c>
      <c r="AJ1924" s="19">
        <f t="shared" si="381"/>
        <v>5956366.3435927089</v>
      </c>
      <c r="AK1924" s="20">
        <f t="shared" si="382"/>
        <v>0.1278167874546958</v>
      </c>
      <c r="AL1924" s="17"/>
      <c r="AM1924" s="17"/>
      <c r="AN1924" s="17"/>
      <c r="AO1924" s="17"/>
      <c r="AP1924" s="28" t="str">
        <f t="shared" si="383"/>
        <v>20224</v>
      </c>
      <c r="AQ1924" s="28" t="str">
        <f t="shared" si="384"/>
        <v>20224JPY</v>
      </c>
    </row>
    <row r="1925" spans="1:43" s="12" customFormat="1">
      <c r="A1925" s="13" t="s">
        <v>40</v>
      </c>
      <c r="B1925" s="179">
        <v>2021</v>
      </c>
      <c r="C1925" s="179">
        <v>12</v>
      </c>
      <c r="D1925" s="39" t="str">
        <f t="shared" si="37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37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37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375"/>
        <v>1</v>
      </c>
      <c r="Z1925" s="18">
        <f t="shared" si="374"/>
        <v>14500000</v>
      </c>
      <c r="AA1925" s="13">
        <v>6.54E-2</v>
      </c>
      <c r="AB1925" s="21">
        <f t="shared" si="372"/>
        <v>948300</v>
      </c>
      <c r="AC1925" s="185">
        <f t="shared" si="378"/>
        <v>116451.24</v>
      </c>
      <c r="AD1925" s="141">
        <v>0.12280000000000001</v>
      </c>
      <c r="AE1925" s="186">
        <f t="shared" si="37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380"/>
        <v>46600814.041769922</v>
      </c>
      <c r="AJ1925" s="19">
        <f t="shared" si="381"/>
        <v>5956366.3435927089</v>
      </c>
      <c r="AK1925" s="20">
        <f t="shared" si="382"/>
        <v>0.1278167874546958</v>
      </c>
      <c r="AL1925" s="17"/>
      <c r="AM1925" s="17"/>
      <c r="AN1925" s="17"/>
      <c r="AO1925" s="17"/>
      <c r="AP1925" s="28" t="str">
        <f t="shared" si="383"/>
        <v>20224</v>
      </c>
      <c r="AQ1925" s="28" t="str">
        <f t="shared" si="384"/>
        <v>20224JPY</v>
      </c>
    </row>
    <row r="1926" spans="1:43" s="12" customFormat="1">
      <c r="A1926" s="13" t="s">
        <v>40</v>
      </c>
      <c r="B1926" s="179">
        <v>2021</v>
      </c>
      <c r="C1926" s="179">
        <v>12</v>
      </c>
      <c r="D1926" s="39" t="str">
        <f t="shared" si="37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37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37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375"/>
        <v>1</v>
      </c>
      <c r="Z1926" s="18">
        <f t="shared" si="374"/>
        <v>14500000</v>
      </c>
      <c r="AA1926" s="13">
        <v>6.54E-2</v>
      </c>
      <c r="AB1926" s="21">
        <f t="shared" si="372"/>
        <v>948300</v>
      </c>
      <c r="AC1926" s="185">
        <f t="shared" si="378"/>
        <v>116451.24</v>
      </c>
      <c r="AD1926" s="141">
        <v>0.12280000000000001</v>
      </c>
      <c r="AE1926" s="186">
        <f t="shared" si="37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380"/>
        <v>46600814.041769922</v>
      </c>
      <c r="AJ1926" s="19">
        <f t="shared" si="381"/>
        <v>5956366.3435927089</v>
      </c>
      <c r="AK1926" s="20">
        <f t="shared" si="382"/>
        <v>0.1278167874546958</v>
      </c>
      <c r="AL1926" s="17"/>
      <c r="AM1926" s="17"/>
      <c r="AN1926" s="17"/>
      <c r="AO1926" s="17"/>
      <c r="AP1926" s="28" t="str">
        <f t="shared" si="383"/>
        <v>20224</v>
      </c>
      <c r="AQ1926" s="28" t="str">
        <f t="shared" si="384"/>
        <v>20224JPY</v>
      </c>
    </row>
    <row r="1927" spans="1:43" s="12" customFormat="1">
      <c r="A1927" s="13" t="s">
        <v>40</v>
      </c>
      <c r="B1927" s="179">
        <v>2021</v>
      </c>
      <c r="C1927" s="179">
        <v>12</v>
      </c>
      <c r="D1927" s="39" t="str">
        <f t="shared" si="37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37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37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375"/>
        <v>1</v>
      </c>
      <c r="Z1927" s="18">
        <f t="shared" si="374"/>
        <v>11000000</v>
      </c>
      <c r="AA1927" s="13">
        <v>6.54E-2</v>
      </c>
      <c r="AB1927" s="21">
        <f t="shared" si="372"/>
        <v>719400</v>
      </c>
      <c r="AC1927" s="185">
        <f t="shared" si="378"/>
        <v>88342.32</v>
      </c>
      <c r="AD1927" s="141">
        <v>0.12280000000000001</v>
      </c>
      <c r="AE1927" s="186">
        <f t="shared" si="37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380"/>
        <v>46600814.041769922</v>
      </c>
      <c r="AJ1927" s="19">
        <f t="shared" si="381"/>
        <v>5956366.3435927089</v>
      </c>
      <c r="AK1927" s="20">
        <f t="shared" si="382"/>
        <v>0.1278167874546958</v>
      </c>
      <c r="AL1927" s="17"/>
      <c r="AM1927" s="17"/>
      <c r="AN1927" s="17"/>
      <c r="AO1927" s="17"/>
      <c r="AP1927" s="28" t="str">
        <f t="shared" si="383"/>
        <v>20224</v>
      </c>
      <c r="AQ1927" s="28" t="str">
        <f t="shared" si="384"/>
        <v>20224JPY</v>
      </c>
    </row>
    <row r="1928" spans="1:43" s="12" customFormat="1">
      <c r="A1928" s="13" t="s">
        <v>40</v>
      </c>
      <c r="B1928" s="179">
        <v>2021</v>
      </c>
      <c r="C1928" s="179">
        <v>12</v>
      </c>
      <c r="D1928" s="39" t="str">
        <f t="shared" si="37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37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37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375"/>
        <v>1</v>
      </c>
      <c r="Z1928" s="18">
        <f t="shared" si="374"/>
        <v>11000000</v>
      </c>
      <c r="AA1928" s="13">
        <v>6.54E-2</v>
      </c>
      <c r="AB1928" s="21">
        <f t="shared" si="372"/>
        <v>719400</v>
      </c>
      <c r="AC1928" s="185">
        <f t="shared" si="378"/>
        <v>88342.32</v>
      </c>
      <c r="AD1928" s="141">
        <v>0.12280000000000001</v>
      </c>
      <c r="AE1928" s="186">
        <f t="shared" si="37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380"/>
        <v>46600814.041769922</v>
      </c>
      <c r="AJ1928" s="19">
        <f t="shared" si="381"/>
        <v>5956366.3435927089</v>
      </c>
      <c r="AK1928" s="20">
        <f t="shared" si="382"/>
        <v>0.1278167874546958</v>
      </c>
      <c r="AL1928" s="17"/>
      <c r="AM1928" s="17"/>
      <c r="AN1928" s="17"/>
      <c r="AO1928" s="17"/>
      <c r="AP1928" s="28" t="str">
        <f t="shared" si="383"/>
        <v>20224</v>
      </c>
      <c r="AQ1928" s="28" t="str">
        <f t="shared" si="384"/>
        <v>20224JPY</v>
      </c>
    </row>
    <row r="1929" spans="1:43" s="12" customFormat="1">
      <c r="A1929" s="13" t="s">
        <v>40</v>
      </c>
      <c r="B1929" s="179">
        <v>2021</v>
      </c>
      <c r="C1929" s="179">
        <v>4</v>
      </c>
      <c r="D1929" s="39" t="str">
        <f t="shared" si="37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37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37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375"/>
        <v>1</v>
      </c>
      <c r="Z1929" s="18">
        <f t="shared" si="374"/>
        <v>12300000</v>
      </c>
      <c r="AA1929" s="13">
        <v>6.2799999999999995E-2</v>
      </c>
      <c r="AB1929" s="21">
        <f t="shared" si="372"/>
        <v>772439.99999999988</v>
      </c>
      <c r="AC1929" s="185">
        <f t="shared" si="378"/>
        <v>77552.975999999995</v>
      </c>
      <c r="AD1929" s="141">
        <v>0.1004</v>
      </c>
      <c r="AE1929" s="186">
        <f t="shared" si="37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380"/>
        <v>44014086.982070781</v>
      </c>
      <c r="AJ1929" s="19">
        <f t="shared" si="381"/>
        <v>6419974.022188928</v>
      </c>
      <c r="AK1929" s="20">
        <f t="shared" si="382"/>
        <v>0.14586180158193707</v>
      </c>
      <c r="AL1929" s="17"/>
      <c r="AM1929" s="17"/>
      <c r="AN1929" s="17"/>
      <c r="AO1929" s="17"/>
      <c r="AP1929" s="28" t="str">
        <f t="shared" si="383"/>
        <v>20225</v>
      </c>
      <c r="AQ1929" s="28" t="str">
        <f t="shared" si="384"/>
        <v>20225JPY</v>
      </c>
    </row>
    <row r="1930" spans="1:43" s="12" customFormat="1">
      <c r="A1930" s="13" t="s">
        <v>40</v>
      </c>
      <c r="B1930" s="179">
        <v>2021</v>
      </c>
      <c r="C1930" s="179">
        <v>4</v>
      </c>
      <c r="D1930" s="39" t="str">
        <f t="shared" si="37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37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37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375"/>
        <v>1</v>
      </c>
      <c r="Z1930" s="18">
        <f t="shared" si="374"/>
        <v>12300000</v>
      </c>
      <c r="AA1930" s="13">
        <v>6.2799999999999995E-2</v>
      </c>
      <c r="AB1930" s="21">
        <f t="shared" ref="AB1930:AB1993" si="385">IF(AND(R1930&lt;&gt;"C66",R1930&lt;&gt;""),Z1930/Y1930*AA1930,"")</f>
        <v>772439.99999999988</v>
      </c>
      <c r="AC1930" s="185">
        <f t="shared" si="378"/>
        <v>77552.975999999995</v>
      </c>
      <c r="AD1930" s="141">
        <v>0.1004</v>
      </c>
      <c r="AE1930" s="186">
        <f t="shared" si="37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380"/>
        <v>44014086.982070781</v>
      </c>
      <c r="AJ1930" s="19">
        <f t="shared" si="381"/>
        <v>6419974.022188928</v>
      </c>
      <c r="AK1930" s="20">
        <f t="shared" si="382"/>
        <v>0.14586180158193707</v>
      </c>
      <c r="AL1930" s="17"/>
      <c r="AM1930" s="17"/>
      <c r="AN1930" s="17"/>
      <c r="AO1930" s="17"/>
      <c r="AP1930" s="28" t="str">
        <f t="shared" si="383"/>
        <v>20225</v>
      </c>
      <c r="AQ1930" s="28" t="str">
        <f t="shared" si="384"/>
        <v>20225JPY</v>
      </c>
    </row>
    <row r="1931" spans="1:43" s="12" customFormat="1">
      <c r="A1931" s="13" t="s">
        <v>40</v>
      </c>
      <c r="B1931" s="179">
        <v>2021</v>
      </c>
      <c r="C1931" s="179">
        <v>5</v>
      </c>
      <c r="D1931" s="39" t="str">
        <f t="shared" si="37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37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37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375"/>
        <v>1.13</v>
      </c>
      <c r="Z1931" s="18">
        <f t="shared" si="374"/>
        <v>623000</v>
      </c>
      <c r="AA1931" s="13">
        <v>1.1950000000000001</v>
      </c>
      <c r="AB1931" s="21">
        <f t="shared" si="385"/>
        <v>658836.28318584082</v>
      </c>
      <c r="AC1931" s="185">
        <f t="shared" si="378"/>
        <v>136049.69247787612</v>
      </c>
      <c r="AD1931" s="141">
        <v>0.20649999999999999</v>
      </c>
      <c r="AE1931" s="186">
        <f t="shared" si="37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380"/>
        <v>44014086.982070781</v>
      </c>
      <c r="AJ1931" s="19">
        <f t="shared" si="381"/>
        <v>6419974.022188928</v>
      </c>
      <c r="AK1931" s="20">
        <f t="shared" si="382"/>
        <v>0.14586180158193707</v>
      </c>
      <c r="AL1931" s="17"/>
      <c r="AM1931" s="17"/>
      <c r="AN1931" s="17"/>
      <c r="AO1931" s="17"/>
      <c r="AP1931" s="28" t="str">
        <f t="shared" si="383"/>
        <v>20225</v>
      </c>
      <c r="AQ1931" s="28" t="str">
        <f t="shared" si="384"/>
        <v>20225RMB</v>
      </c>
    </row>
    <row r="1932" spans="1:43" s="12" customFormat="1">
      <c r="A1932" s="13" t="s">
        <v>40</v>
      </c>
      <c r="B1932" s="179">
        <v>2021</v>
      </c>
      <c r="C1932" s="179">
        <v>5</v>
      </c>
      <c r="D1932" s="39" t="str">
        <f t="shared" si="37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37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37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375"/>
        <v>1</v>
      </c>
      <c r="Z1932" s="18">
        <f t="shared" si="374"/>
        <v>6750000</v>
      </c>
      <c r="AA1932" s="13">
        <v>6.2799999999999995E-2</v>
      </c>
      <c r="AB1932" s="21">
        <f t="shared" si="385"/>
        <v>423899.99999999994</v>
      </c>
      <c r="AC1932" s="185">
        <f t="shared" si="378"/>
        <v>35861.939999999995</v>
      </c>
      <c r="AD1932" s="141">
        <v>8.4599999999999995E-2</v>
      </c>
      <c r="AE1932" s="186">
        <f t="shared" si="37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380"/>
        <v>44014086.982070781</v>
      </c>
      <c r="AJ1932" s="19">
        <f t="shared" si="381"/>
        <v>6419974.022188928</v>
      </c>
      <c r="AK1932" s="20">
        <f t="shared" si="382"/>
        <v>0.14586180158193707</v>
      </c>
      <c r="AL1932" s="17"/>
      <c r="AM1932" s="17"/>
      <c r="AN1932" s="17"/>
      <c r="AO1932" s="17"/>
      <c r="AP1932" s="28" t="str">
        <f t="shared" si="383"/>
        <v>20225</v>
      </c>
      <c r="AQ1932" s="28" t="str">
        <f t="shared" si="384"/>
        <v>20225JPY</v>
      </c>
    </row>
    <row r="1933" spans="1:43" s="12" customFormat="1">
      <c r="A1933" s="13" t="s">
        <v>40</v>
      </c>
      <c r="B1933" s="179">
        <v>2021</v>
      </c>
      <c r="C1933" s="179">
        <v>5</v>
      </c>
      <c r="D1933" s="39" t="str">
        <f t="shared" si="37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37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37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375"/>
        <v>1</v>
      </c>
      <c r="Z1933" s="18">
        <f t="shared" si="374"/>
        <v>6750000</v>
      </c>
      <c r="AA1933" s="13">
        <v>6.2799999999999995E-2</v>
      </c>
      <c r="AB1933" s="21">
        <f t="shared" si="385"/>
        <v>423899.99999999994</v>
      </c>
      <c r="AC1933" s="185">
        <f t="shared" si="378"/>
        <v>35861.939999999995</v>
      </c>
      <c r="AD1933" s="141">
        <v>8.4599999999999995E-2</v>
      </c>
      <c r="AE1933" s="186">
        <f t="shared" si="37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380"/>
        <v>44014086.982070781</v>
      </c>
      <c r="AJ1933" s="19">
        <f t="shared" si="381"/>
        <v>6419974.022188928</v>
      </c>
      <c r="AK1933" s="20">
        <f t="shared" si="382"/>
        <v>0.14586180158193707</v>
      </c>
      <c r="AL1933" s="17"/>
      <c r="AM1933" s="17"/>
      <c r="AN1933" s="17"/>
      <c r="AO1933" s="17"/>
      <c r="AP1933" s="28" t="str">
        <f t="shared" si="383"/>
        <v>20225</v>
      </c>
      <c r="AQ1933" s="28" t="str">
        <f t="shared" si="384"/>
        <v>20225JPY</v>
      </c>
    </row>
    <row r="1934" spans="1:43" s="12" customFormat="1">
      <c r="A1934" s="13" t="s">
        <v>40</v>
      </c>
      <c r="B1934" s="179">
        <v>2021</v>
      </c>
      <c r="C1934" s="179">
        <v>6</v>
      </c>
      <c r="D1934" s="39" t="str">
        <f t="shared" si="37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37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37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375"/>
        <v>1</v>
      </c>
      <c r="Z1934" s="18">
        <f t="shared" si="374"/>
        <v>10877781</v>
      </c>
      <c r="AA1934" s="13">
        <v>6.2799999999999995E-2</v>
      </c>
      <c r="AB1934" s="21">
        <f t="shared" si="385"/>
        <v>683124.64679999999</v>
      </c>
      <c r="AC1934" s="185">
        <f t="shared" si="378"/>
        <v>76100.08565352</v>
      </c>
      <c r="AD1934" s="141">
        <v>0.1114</v>
      </c>
      <c r="AE1934" s="186">
        <f t="shared" si="37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380"/>
        <v>44014086.982070781</v>
      </c>
      <c r="AJ1934" s="19">
        <f t="shared" si="381"/>
        <v>6419974.022188928</v>
      </c>
      <c r="AK1934" s="20">
        <f t="shared" si="382"/>
        <v>0.14586180158193707</v>
      </c>
      <c r="AL1934" s="17"/>
      <c r="AM1934" s="17"/>
      <c r="AN1934" s="17"/>
      <c r="AO1934" s="17"/>
      <c r="AP1934" s="28" t="str">
        <f t="shared" si="383"/>
        <v>20225</v>
      </c>
      <c r="AQ1934" s="28" t="str">
        <f t="shared" si="384"/>
        <v>20225JPY</v>
      </c>
    </row>
    <row r="1935" spans="1:43" s="12" customFormat="1">
      <c r="A1935" s="13" t="s">
        <v>40</v>
      </c>
      <c r="B1935" s="179">
        <v>2021</v>
      </c>
      <c r="C1935" s="179">
        <v>6</v>
      </c>
      <c r="D1935" s="39" t="str">
        <f t="shared" si="37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37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37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375"/>
        <v>1</v>
      </c>
      <c r="Z1935" s="18">
        <f t="shared" si="374"/>
        <v>10877781</v>
      </c>
      <c r="AA1935" s="13">
        <v>6.2799999999999995E-2</v>
      </c>
      <c r="AB1935" s="21">
        <f t="shared" si="385"/>
        <v>683124.64679999999</v>
      </c>
      <c r="AC1935" s="185">
        <f t="shared" si="378"/>
        <v>76100.08565352</v>
      </c>
      <c r="AD1935" s="141">
        <v>0.1114</v>
      </c>
      <c r="AE1935" s="186">
        <f t="shared" si="37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380"/>
        <v>44014086.982070781</v>
      </c>
      <c r="AJ1935" s="19">
        <f t="shared" si="381"/>
        <v>6419974.022188928</v>
      </c>
      <c r="AK1935" s="20">
        <f t="shared" si="382"/>
        <v>0.14586180158193707</v>
      </c>
      <c r="AL1935" s="17"/>
      <c r="AM1935" s="17"/>
      <c r="AN1935" s="17"/>
      <c r="AO1935" s="17"/>
      <c r="AP1935" s="28" t="str">
        <f t="shared" si="383"/>
        <v>20225</v>
      </c>
      <c r="AQ1935" s="28" t="str">
        <f t="shared" si="384"/>
        <v>20225JPY</v>
      </c>
    </row>
    <row r="1936" spans="1:43" s="12" customFormat="1">
      <c r="A1936" s="13" t="s">
        <v>40</v>
      </c>
      <c r="B1936" s="179">
        <v>2021</v>
      </c>
      <c r="C1936" s="179">
        <v>6</v>
      </c>
      <c r="D1936" s="39" t="str">
        <f t="shared" si="37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37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37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375"/>
        <v>1</v>
      </c>
      <c r="Z1936" s="18">
        <f t="shared" si="374"/>
        <v>10877781</v>
      </c>
      <c r="AA1936" s="13">
        <v>6.2799999999999995E-2</v>
      </c>
      <c r="AB1936" s="21">
        <f t="shared" si="385"/>
        <v>683124.64679999999</v>
      </c>
      <c r="AC1936" s="185">
        <f t="shared" si="378"/>
        <v>76100.08565352</v>
      </c>
      <c r="AD1936" s="141">
        <v>0.1114</v>
      </c>
      <c r="AE1936" s="186">
        <f t="shared" si="37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380"/>
        <v>44014086.982070781</v>
      </c>
      <c r="AJ1936" s="19">
        <f t="shared" si="381"/>
        <v>6419974.022188928</v>
      </c>
      <c r="AK1936" s="20">
        <f t="shared" si="382"/>
        <v>0.14586180158193707</v>
      </c>
      <c r="AL1936" s="17"/>
      <c r="AM1936" s="17"/>
      <c r="AN1936" s="17"/>
      <c r="AO1936" s="17"/>
      <c r="AP1936" s="28" t="str">
        <f t="shared" si="383"/>
        <v>20225</v>
      </c>
      <c r="AQ1936" s="28" t="str">
        <f t="shared" si="384"/>
        <v>20225JPY</v>
      </c>
    </row>
    <row r="1937" spans="1:43" s="12" customFormat="1">
      <c r="A1937" s="13" t="s">
        <v>40</v>
      </c>
      <c r="B1937" s="179">
        <v>2021</v>
      </c>
      <c r="C1937" s="179">
        <v>6</v>
      </c>
      <c r="D1937" s="39" t="str">
        <f t="shared" si="37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37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37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375"/>
        <v>1</v>
      </c>
      <c r="Z1937" s="18">
        <f t="shared" si="374"/>
        <v>10877781</v>
      </c>
      <c r="AA1937" s="13">
        <v>6.2799999999999995E-2</v>
      </c>
      <c r="AB1937" s="21">
        <f t="shared" si="385"/>
        <v>683124.64679999999</v>
      </c>
      <c r="AC1937" s="185">
        <f t="shared" si="378"/>
        <v>76100.08565352</v>
      </c>
      <c r="AD1937" s="141">
        <v>0.1114</v>
      </c>
      <c r="AE1937" s="186">
        <f t="shared" si="37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380"/>
        <v>44014086.982070781</v>
      </c>
      <c r="AJ1937" s="19">
        <f t="shared" si="381"/>
        <v>6419974.022188928</v>
      </c>
      <c r="AK1937" s="20">
        <f t="shared" si="382"/>
        <v>0.14586180158193707</v>
      </c>
      <c r="AL1937" s="17"/>
      <c r="AM1937" s="17"/>
      <c r="AN1937" s="17"/>
      <c r="AO1937" s="17"/>
      <c r="AP1937" s="28" t="str">
        <f t="shared" si="383"/>
        <v>20225</v>
      </c>
      <c r="AQ1937" s="28" t="str">
        <f t="shared" si="384"/>
        <v>20225JPY</v>
      </c>
    </row>
    <row r="1938" spans="1:43" s="12" customFormat="1">
      <c r="A1938" s="13" t="s">
        <v>40</v>
      </c>
      <c r="B1938" s="179">
        <v>2021</v>
      </c>
      <c r="C1938" s="179">
        <v>6</v>
      </c>
      <c r="D1938" s="39" t="str">
        <f t="shared" si="37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37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37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375"/>
        <v>1</v>
      </c>
      <c r="Z1938" s="18">
        <f t="shared" si="374"/>
        <v>7781117</v>
      </c>
      <c r="AA1938" s="13">
        <v>6.2799999999999995E-2</v>
      </c>
      <c r="AB1938" s="21">
        <f t="shared" si="385"/>
        <v>488654.14759999997</v>
      </c>
      <c r="AC1938" s="185">
        <f t="shared" si="378"/>
        <v>54436.072042639993</v>
      </c>
      <c r="AD1938" s="141">
        <v>0.1114</v>
      </c>
      <c r="AE1938" s="186">
        <f t="shared" si="37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380"/>
        <v>44014086.982070781</v>
      </c>
      <c r="AJ1938" s="19">
        <f t="shared" si="381"/>
        <v>6419974.022188928</v>
      </c>
      <c r="AK1938" s="20">
        <f t="shared" si="382"/>
        <v>0.14586180158193707</v>
      </c>
      <c r="AL1938" s="17"/>
      <c r="AM1938" s="17"/>
      <c r="AN1938" s="17"/>
      <c r="AO1938" s="17"/>
      <c r="AP1938" s="28" t="str">
        <f t="shared" si="383"/>
        <v>20225</v>
      </c>
      <c r="AQ1938" s="28" t="str">
        <f t="shared" si="384"/>
        <v>20225JPY</v>
      </c>
    </row>
    <row r="1939" spans="1:43" s="12" customFormat="1">
      <c r="A1939" s="13" t="s">
        <v>40</v>
      </c>
      <c r="B1939" s="179">
        <v>2021</v>
      </c>
      <c r="C1939" s="179">
        <v>6</v>
      </c>
      <c r="D1939" s="39" t="str">
        <f t="shared" si="37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37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37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375"/>
        <v>1</v>
      </c>
      <c r="Z1939" s="18">
        <f t="shared" si="374"/>
        <v>7781117</v>
      </c>
      <c r="AA1939" s="13">
        <v>6.2799999999999995E-2</v>
      </c>
      <c r="AB1939" s="21">
        <f t="shared" si="385"/>
        <v>488654.14759999997</v>
      </c>
      <c r="AC1939" s="185">
        <f t="shared" si="378"/>
        <v>58638.497711999997</v>
      </c>
      <c r="AD1939" s="141">
        <v>0.12</v>
      </c>
      <c r="AE1939" s="186">
        <f t="shared" si="37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380"/>
        <v>44014086.982070781</v>
      </c>
      <c r="AJ1939" s="19">
        <f t="shared" si="381"/>
        <v>6419974.022188928</v>
      </c>
      <c r="AK1939" s="20">
        <f t="shared" si="382"/>
        <v>0.14586180158193707</v>
      </c>
      <c r="AL1939" s="17"/>
      <c r="AM1939" s="17"/>
      <c r="AN1939" s="17"/>
      <c r="AO1939" s="17"/>
      <c r="AP1939" s="28" t="str">
        <f t="shared" si="383"/>
        <v>20225</v>
      </c>
      <c r="AQ1939" s="28" t="str">
        <f t="shared" si="384"/>
        <v>20225JPY</v>
      </c>
    </row>
    <row r="1940" spans="1:43" s="12" customFormat="1">
      <c r="A1940" s="13" t="s">
        <v>40</v>
      </c>
      <c r="B1940" s="179">
        <v>2021</v>
      </c>
      <c r="C1940" s="179">
        <v>6</v>
      </c>
      <c r="D1940" s="39" t="str">
        <f t="shared" si="37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37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37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375"/>
        <v>1</v>
      </c>
      <c r="Z1940" s="18">
        <f t="shared" si="374"/>
        <v>7781117</v>
      </c>
      <c r="AA1940" s="13">
        <v>6.2799999999999995E-2</v>
      </c>
      <c r="AB1940" s="21">
        <f t="shared" si="385"/>
        <v>488654.14759999997</v>
      </c>
      <c r="AC1940" s="185">
        <f t="shared" si="378"/>
        <v>58638.497711999997</v>
      </c>
      <c r="AD1940" s="141">
        <v>0.12</v>
      </c>
      <c r="AE1940" s="186">
        <f t="shared" si="37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380"/>
        <v>44014086.982070781</v>
      </c>
      <c r="AJ1940" s="19">
        <f t="shared" si="381"/>
        <v>6419974.022188928</v>
      </c>
      <c r="AK1940" s="20">
        <f t="shared" si="382"/>
        <v>0.14586180158193707</v>
      </c>
      <c r="AL1940" s="17"/>
      <c r="AM1940" s="17"/>
      <c r="AN1940" s="17"/>
      <c r="AO1940" s="17"/>
      <c r="AP1940" s="28" t="str">
        <f t="shared" si="383"/>
        <v>20225</v>
      </c>
      <c r="AQ1940" s="28" t="str">
        <f t="shared" si="384"/>
        <v>20225JPY</v>
      </c>
    </row>
    <row r="1941" spans="1:43" s="12" customFormat="1">
      <c r="A1941" s="13" t="s">
        <v>40</v>
      </c>
      <c r="B1941" s="179">
        <v>2021</v>
      </c>
      <c r="C1941" s="179">
        <v>11</v>
      </c>
      <c r="D1941" s="39" t="str">
        <f t="shared" si="37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37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37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375"/>
        <v>1</v>
      </c>
      <c r="Z1941" s="18">
        <f t="shared" si="374"/>
        <v>15000000</v>
      </c>
      <c r="AA1941" s="13">
        <v>6.2799999999999995E-2</v>
      </c>
      <c r="AB1941" s="21">
        <f t="shared" si="385"/>
        <v>941999.99999999988</v>
      </c>
      <c r="AC1941" s="185">
        <f t="shared" si="378"/>
        <v>120199.19999999998</v>
      </c>
      <c r="AD1941" s="141">
        <v>0.12759999999999999</v>
      </c>
      <c r="AE1941" s="186">
        <f t="shared" si="37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380"/>
        <v>44014086.982070781</v>
      </c>
      <c r="AJ1941" s="19">
        <f t="shared" si="381"/>
        <v>6419974.022188928</v>
      </c>
      <c r="AK1941" s="20">
        <f t="shared" si="382"/>
        <v>0.14586180158193707</v>
      </c>
      <c r="AL1941" s="17"/>
      <c r="AM1941" s="17"/>
      <c r="AN1941" s="17"/>
      <c r="AO1941" s="17"/>
      <c r="AP1941" s="28" t="str">
        <f t="shared" si="383"/>
        <v>20225</v>
      </c>
      <c r="AQ1941" s="28" t="str">
        <f t="shared" si="384"/>
        <v>20225JPY</v>
      </c>
    </row>
    <row r="1942" spans="1:43" s="12" customFormat="1">
      <c r="A1942" s="13" t="s">
        <v>40</v>
      </c>
      <c r="B1942" s="179">
        <v>2021</v>
      </c>
      <c r="C1942" s="179">
        <v>11</v>
      </c>
      <c r="D1942" s="39" t="str">
        <f t="shared" si="37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37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37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375"/>
        <v>1</v>
      </c>
      <c r="Z1942" s="18">
        <f t="shared" si="374"/>
        <v>11000000</v>
      </c>
      <c r="AA1942" s="13">
        <v>6.2799999999999995E-2</v>
      </c>
      <c r="AB1942" s="21">
        <f t="shared" si="385"/>
        <v>690800</v>
      </c>
      <c r="AC1942" s="185">
        <f t="shared" si="378"/>
        <v>88146.079999999987</v>
      </c>
      <c r="AD1942" s="141">
        <v>0.12759999999999999</v>
      </c>
      <c r="AE1942" s="186">
        <f t="shared" si="37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380"/>
        <v>44014086.982070781</v>
      </c>
      <c r="AJ1942" s="19">
        <f t="shared" si="381"/>
        <v>6419974.022188928</v>
      </c>
      <c r="AK1942" s="20">
        <f t="shared" si="382"/>
        <v>0.14586180158193707</v>
      </c>
      <c r="AL1942" s="17"/>
      <c r="AM1942" s="17"/>
      <c r="AN1942" s="17"/>
      <c r="AO1942" s="17"/>
      <c r="AP1942" s="28" t="str">
        <f t="shared" si="383"/>
        <v>20225</v>
      </c>
      <c r="AQ1942" s="28" t="str">
        <f t="shared" si="384"/>
        <v>20225JPY</v>
      </c>
    </row>
    <row r="1943" spans="1:43" s="12" customFormat="1">
      <c r="A1943" s="13" t="s">
        <v>40</v>
      </c>
      <c r="B1943" s="179">
        <v>2021</v>
      </c>
      <c r="C1943" s="179">
        <v>11</v>
      </c>
      <c r="D1943" s="39" t="str">
        <f t="shared" si="37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37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37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375"/>
        <v>1</v>
      </c>
      <c r="Z1943" s="18">
        <f t="shared" si="374"/>
        <v>8100000</v>
      </c>
      <c r="AA1943" s="13">
        <v>6.2799999999999995E-2</v>
      </c>
      <c r="AB1943" s="21">
        <f t="shared" si="385"/>
        <v>508679.99999999994</v>
      </c>
      <c r="AC1943" s="185">
        <f t="shared" si="378"/>
        <v>97208.747999999978</v>
      </c>
      <c r="AD1943" s="141">
        <v>0.19109999999999999</v>
      </c>
      <c r="AE1943" s="186">
        <f t="shared" si="37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380"/>
        <v>44014086.982070781</v>
      </c>
      <c r="AJ1943" s="19">
        <f t="shared" si="381"/>
        <v>6419974.022188928</v>
      </c>
      <c r="AK1943" s="20">
        <f t="shared" si="382"/>
        <v>0.14586180158193707</v>
      </c>
      <c r="AL1943" s="17"/>
      <c r="AM1943" s="17"/>
      <c r="AN1943" s="17"/>
      <c r="AO1943" s="17"/>
      <c r="AP1943" s="28" t="str">
        <f t="shared" si="383"/>
        <v>20225</v>
      </c>
      <c r="AQ1943" s="28" t="str">
        <f t="shared" si="384"/>
        <v>20225JPY</v>
      </c>
    </row>
    <row r="1944" spans="1:43" s="12" customFormat="1">
      <c r="A1944" s="13" t="s">
        <v>40</v>
      </c>
      <c r="B1944" s="179">
        <v>2021</v>
      </c>
      <c r="C1944" s="179">
        <v>11</v>
      </c>
      <c r="D1944" s="39" t="str">
        <f t="shared" si="37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37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37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375"/>
        <v>1</v>
      </c>
      <c r="Z1944" s="18">
        <f t="shared" si="374"/>
        <v>8100000</v>
      </c>
      <c r="AA1944" s="13">
        <v>6.2799999999999995E-2</v>
      </c>
      <c r="AB1944" s="21">
        <f t="shared" si="385"/>
        <v>508679.99999999994</v>
      </c>
      <c r="AC1944" s="185">
        <f t="shared" si="378"/>
        <v>97208.747999999978</v>
      </c>
      <c r="AD1944" s="141">
        <v>0.19109999999999999</v>
      </c>
      <c r="AE1944" s="186">
        <f t="shared" si="37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380"/>
        <v>44014086.982070781</v>
      </c>
      <c r="AJ1944" s="19">
        <f t="shared" si="381"/>
        <v>6419974.022188928</v>
      </c>
      <c r="AK1944" s="20">
        <f t="shared" si="382"/>
        <v>0.14586180158193707</v>
      </c>
      <c r="AL1944" s="17"/>
      <c r="AM1944" s="17"/>
      <c r="AN1944" s="17"/>
      <c r="AO1944" s="17"/>
      <c r="AP1944" s="28" t="str">
        <f t="shared" si="383"/>
        <v>20225</v>
      </c>
      <c r="AQ1944" s="28" t="str">
        <f t="shared" si="384"/>
        <v>20225JPY</v>
      </c>
    </row>
    <row r="1945" spans="1:43" s="12" customFormat="1">
      <c r="A1945" s="13" t="s">
        <v>40</v>
      </c>
      <c r="B1945" s="179">
        <v>2021</v>
      </c>
      <c r="C1945" s="179">
        <v>12</v>
      </c>
      <c r="D1945" s="39" t="str">
        <f t="shared" si="37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37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37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375"/>
        <v>1</v>
      </c>
      <c r="Z1945" s="18">
        <f t="shared" si="374"/>
        <v>13220000</v>
      </c>
      <c r="AA1945" s="13">
        <v>6.2799999999999995E-2</v>
      </c>
      <c r="AB1945" s="21">
        <f t="shared" si="385"/>
        <v>830215.99999999988</v>
      </c>
      <c r="AC1945" s="185">
        <f t="shared" si="378"/>
        <v>74968.504799999995</v>
      </c>
      <c r="AD1945" s="141">
        <v>9.0300000000000005E-2</v>
      </c>
      <c r="AE1945" s="186">
        <f t="shared" si="37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380"/>
        <v>44014086.982070781</v>
      </c>
      <c r="AJ1945" s="19">
        <f t="shared" si="381"/>
        <v>6419974.022188928</v>
      </c>
      <c r="AK1945" s="20">
        <f t="shared" si="382"/>
        <v>0.14586180158193707</v>
      </c>
      <c r="AL1945" s="17"/>
      <c r="AM1945" s="17"/>
      <c r="AN1945" s="17"/>
      <c r="AO1945" s="17"/>
      <c r="AP1945" s="28" t="str">
        <f t="shared" si="383"/>
        <v>20225</v>
      </c>
      <c r="AQ1945" s="28" t="str">
        <f t="shared" si="384"/>
        <v>20225JPY</v>
      </c>
    </row>
    <row r="1946" spans="1:43" s="12" customFormat="1">
      <c r="A1946" s="13" t="s">
        <v>40</v>
      </c>
      <c r="B1946" s="179">
        <v>2021</v>
      </c>
      <c r="C1946" s="179">
        <v>12</v>
      </c>
      <c r="D1946" s="39" t="str">
        <f t="shared" si="37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37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37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375"/>
        <v>1</v>
      </c>
      <c r="Z1946" s="18">
        <f t="shared" si="374"/>
        <v>13220000</v>
      </c>
      <c r="AA1946" s="13">
        <v>6.2799999999999995E-2</v>
      </c>
      <c r="AB1946" s="21">
        <f t="shared" si="385"/>
        <v>830215.99999999988</v>
      </c>
      <c r="AC1946" s="185">
        <f t="shared" si="378"/>
        <v>74968.504799999995</v>
      </c>
      <c r="AD1946" s="141">
        <v>9.0300000000000005E-2</v>
      </c>
      <c r="AE1946" s="186">
        <f t="shared" si="37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380"/>
        <v>44014086.982070781</v>
      </c>
      <c r="AJ1946" s="19">
        <f t="shared" si="381"/>
        <v>6419974.022188928</v>
      </c>
      <c r="AK1946" s="20">
        <f t="shared" si="382"/>
        <v>0.14586180158193707</v>
      </c>
      <c r="AL1946" s="17"/>
      <c r="AM1946" s="17"/>
      <c r="AN1946" s="17"/>
      <c r="AO1946" s="17"/>
      <c r="AP1946" s="28" t="str">
        <f t="shared" si="383"/>
        <v>20225</v>
      </c>
      <c r="AQ1946" s="28" t="str">
        <f t="shared" si="384"/>
        <v>20225JPY</v>
      </c>
    </row>
    <row r="1947" spans="1:43" s="12" customFormat="1">
      <c r="A1947" s="13" t="s">
        <v>40</v>
      </c>
      <c r="B1947" s="179">
        <v>2021</v>
      </c>
      <c r="C1947" s="179">
        <v>12</v>
      </c>
      <c r="D1947" s="39" t="str">
        <f t="shared" si="37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37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37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375"/>
        <v>1</v>
      </c>
      <c r="Z1947" s="18">
        <f t="shared" si="374"/>
        <v>13220000</v>
      </c>
      <c r="AA1947" s="13">
        <v>6.2799999999999995E-2</v>
      </c>
      <c r="AB1947" s="21">
        <f t="shared" si="385"/>
        <v>830215.99999999988</v>
      </c>
      <c r="AC1947" s="185">
        <f t="shared" si="378"/>
        <v>74968.504799999995</v>
      </c>
      <c r="AD1947" s="141">
        <v>9.0300000000000005E-2</v>
      </c>
      <c r="AE1947" s="186">
        <f t="shared" si="37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380"/>
        <v>44014086.982070781</v>
      </c>
      <c r="AJ1947" s="19">
        <f t="shared" si="381"/>
        <v>6419974.022188928</v>
      </c>
      <c r="AK1947" s="20">
        <f t="shared" si="382"/>
        <v>0.14586180158193707</v>
      </c>
      <c r="AL1947" s="17"/>
      <c r="AM1947" s="17"/>
      <c r="AN1947" s="17"/>
      <c r="AO1947" s="17"/>
      <c r="AP1947" s="28" t="str">
        <f t="shared" si="383"/>
        <v>20225</v>
      </c>
      <c r="AQ1947" s="28" t="str">
        <f t="shared" si="384"/>
        <v>20225JPY</v>
      </c>
    </row>
    <row r="1948" spans="1:43" s="12" customFormat="1">
      <c r="A1948" s="13" t="s">
        <v>40</v>
      </c>
      <c r="B1948" s="179">
        <v>2021</v>
      </c>
      <c r="C1948" s="179">
        <v>12</v>
      </c>
      <c r="D1948" s="39" t="str">
        <f t="shared" si="37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37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37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375"/>
        <v>1</v>
      </c>
      <c r="Z1948" s="18">
        <f t="shared" si="374"/>
        <v>13220000</v>
      </c>
      <c r="AA1948" s="13">
        <v>6.2799999999999995E-2</v>
      </c>
      <c r="AB1948" s="21">
        <f t="shared" si="385"/>
        <v>830215.99999999988</v>
      </c>
      <c r="AC1948" s="185">
        <f t="shared" si="378"/>
        <v>74968.504799999995</v>
      </c>
      <c r="AD1948" s="141">
        <v>9.0300000000000005E-2</v>
      </c>
      <c r="AE1948" s="186">
        <f t="shared" si="37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380"/>
        <v>44014086.982070781</v>
      </c>
      <c r="AJ1948" s="19">
        <f t="shared" si="381"/>
        <v>6419974.022188928</v>
      </c>
      <c r="AK1948" s="20">
        <f t="shared" si="382"/>
        <v>0.14586180158193707</v>
      </c>
      <c r="AL1948" s="17"/>
      <c r="AM1948" s="17"/>
      <c r="AN1948" s="17"/>
      <c r="AO1948" s="17"/>
      <c r="AP1948" s="28" t="str">
        <f t="shared" si="383"/>
        <v>20225</v>
      </c>
      <c r="AQ1948" s="28" t="str">
        <f t="shared" si="384"/>
        <v>20225JPY</v>
      </c>
    </row>
    <row r="1949" spans="1:43" s="12" customFormat="1">
      <c r="A1949" s="13" t="s">
        <v>40</v>
      </c>
      <c r="B1949" s="179">
        <v>2021</v>
      </c>
      <c r="C1949" s="179">
        <v>12</v>
      </c>
      <c r="D1949" s="39" t="str">
        <f t="shared" si="37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37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37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375"/>
        <v>1.13</v>
      </c>
      <c r="Z1949" s="18">
        <f t="shared" si="374"/>
        <v>768000</v>
      </c>
      <c r="AA1949" s="13">
        <v>1.1950000000000001</v>
      </c>
      <c r="AB1949" s="21">
        <f t="shared" si="385"/>
        <v>812176.99115044263</v>
      </c>
      <c r="AC1949" s="185">
        <f t="shared" si="378"/>
        <v>122882.37876106196</v>
      </c>
      <c r="AD1949" s="141">
        <v>0.15129999999999999</v>
      </c>
      <c r="AE1949" s="186">
        <f t="shared" si="37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380"/>
        <v>44014086.982070781</v>
      </c>
      <c r="AJ1949" s="19">
        <f t="shared" si="381"/>
        <v>6419974.022188928</v>
      </c>
      <c r="AK1949" s="20">
        <f t="shared" si="382"/>
        <v>0.14586180158193707</v>
      </c>
      <c r="AL1949" s="17"/>
      <c r="AM1949" s="17"/>
      <c r="AN1949" s="17"/>
      <c r="AO1949" s="17"/>
      <c r="AP1949" s="28" t="str">
        <f t="shared" si="383"/>
        <v>20225</v>
      </c>
      <c r="AQ1949" s="28" t="str">
        <f t="shared" si="384"/>
        <v>20225RMB</v>
      </c>
    </row>
    <row r="1950" spans="1:43" s="12" customFormat="1">
      <c r="A1950" s="13" t="s">
        <v>40</v>
      </c>
      <c r="B1950" s="179">
        <v>2021</v>
      </c>
      <c r="C1950" s="179">
        <v>12</v>
      </c>
      <c r="D1950" s="39" t="str">
        <f t="shared" si="37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37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37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375"/>
        <v>1.13</v>
      </c>
      <c r="Z1950" s="18">
        <f t="shared" si="374"/>
        <v>730000</v>
      </c>
      <c r="AA1950" s="13">
        <v>1.1950000000000001</v>
      </c>
      <c r="AB1950" s="21">
        <f t="shared" si="385"/>
        <v>771991.15044247801</v>
      </c>
      <c r="AC1950" s="185">
        <f t="shared" si="378"/>
        <v>123827.38053097346</v>
      </c>
      <c r="AD1950" s="141">
        <v>0.16039999999999999</v>
      </c>
      <c r="AE1950" s="186">
        <f t="shared" si="37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380"/>
        <v>44014086.982070781</v>
      </c>
      <c r="AJ1950" s="19">
        <f t="shared" si="381"/>
        <v>6419974.022188928</v>
      </c>
      <c r="AK1950" s="20">
        <f t="shared" si="382"/>
        <v>0.14586180158193707</v>
      </c>
      <c r="AL1950" s="17"/>
      <c r="AM1950" s="17"/>
      <c r="AN1950" s="17"/>
      <c r="AO1950" s="17"/>
      <c r="AP1950" s="28" t="str">
        <f t="shared" si="383"/>
        <v>20225</v>
      </c>
      <c r="AQ1950" s="28" t="str">
        <f t="shared" si="384"/>
        <v>20225RMB</v>
      </c>
    </row>
    <row r="1951" spans="1:43" s="12" customFormat="1">
      <c r="A1951" s="13" t="s">
        <v>40</v>
      </c>
      <c r="B1951" s="179">
        <v>2021</v>
      </c>
      <c r="C1951" s="179">
        <v>4</v>
      </c>
      <c r="D1951" s="39" t="str">
        <f t="shared" si="37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37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37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375"/>
        <v>1.13</v>
      </c>
      <c r="Z1951" s="18">
        <f t="shared" si="374"/>
        <v>500000</v>
      </c>
      <c r="AA1951" s="13">
        <v>1.175</v>
      </c>
      <c r="AB1951" s="21">
        <f t="shared" si="385"/>
        <v>519911.50442477886</v>
      </c>
      <c r="AC1951" s="185">
        <f t="shared" si="378"/>
        <v>81678.097345132759</v>
      </c>
      <c r="AD1951" s="141">
        <v>0.15709999999999999</v>
      </c>
      <c r="AE1951" s="186">
        <f t="shared" si="37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380"/>
        <v>35682787.057522133</v>
      </c>
      <c r="AJ1951" s="19">
        <f t="shared" si="381"/>
        <v>5833368.3789623892</v>
      </c>
      <c r="AK1951" s="20">
        <f t="shared" si="382"/>
        <v>0.16347849649632909</v>
      </c>
      <c r="AL1951" s="17"/>
      <c r="AM1951" s="17"/>
      <c r="AN1951" s="17"/>
      <c r="AO1951" s="17"/>
      <c r="AP1951" s="28" t="str">
        <f t="shared" si="383"/>
        <v>20226</v>
      </c>
      <c r="AQ1951" s="28" t="str">
        <f t="shared" si="384"/>
        <v>20226RMB</v>
      </c>
    </row>
    <row r="1952" spans="1:43" s="12" customFormat="1">
      <c r="A1952" s="13" t="s">
        <v>40</v>
      </c>
      <c r="B1952" s="179">
        <v>2021</v>
      </c>
      <c r="C1952" s="179">
        <v>4</v>
      </c>
      <c r="D1952" s="39" t="str">
        <f t="shared" si="37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37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37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375"/>
        <v>1.13</v>
      </c>
      <c r="Z1952" s="18">
        <f t="shared" si="374"/>
        <v>500000</v>
      </c>
      <c r="AA1952" s="13">
        <v>1.175</v>
      </c>
      <c r="AB1952" s="21">
        <f t="shared" si="385"/>
        <v>519911.50442477886</v>
      </c>
      <c r="AC1952" s="185">
        <f t="shared" si="378"/>
        <v>81678.097345132759</v>
      </c>
      <c r="AD1952" s="141">
        <v>0.15709999999999999</v>
      </c>
      <c r="AE1952" s="186">
        <f t="shared" si="37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380"/>
        <v>35682787.057522133</v>
      </c>
      <c r="AJ1952" s="19">
        <f t="shared" si="381"/>
        <v>5833368.3789623892</v>
      </c>
      <c r="AK1952" s="20">
        <f t="shared" si="382"/>
        <v>0.16347849649632909</v>
      </c>
      <c r="AL1952" s="17"/>
      <c r="AM1952" s="17"/>
      <c r="AN1952" s="17"/>
      <c r="AO1952" s="17"/>
      <c r="AP1952" s="28" t="str">
        <f t="shared" si="383"/>
        <v>20226</v>
      </c>
      <c r="AQ1952" s="28" t="str">
        <f t="shared" si="384"/>
        <v>20226RMB</v>
      </c>
    </row>
    <row r="1953" spans="1:43" s="12" customFormat="1">
      <c r="A1953" s="13" t="s">
        <v>40</v>
      </c>
      <c r="B1953" s="179">
        <v>2021</v>
      </c>
      <c r="C1953" s="179">
        <v>6</v>
      </c>
      <c r="D1953" s="39" t="str">
        <f t="shared" si="37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37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37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375"/>
        <v>1.13</v>
      </c>
      <c r="Z1953" s="18">
        <f t="shared" si="374"/>
        <v>799000</v>
      </c>
      <c r="AA1953" s="13">
        <v>1.175</v>
      </c>
      <c r="AB1953" s="21">
        <f t="shared" si="385"/>
        <v>830818.5840707965</v>
      </c>
      <c r="AC1953" s="185">
        <f t="shared" si="378"/>
        <v>216594.40486725664</v>
      </c>
      <c r="AD1953" s="141">
        <v>0.26069999999999999</v>
      </c>
      <c r="AE1953" s="186">
        <f t="shared" si="37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380"/>
        <v>35682787.057522133</v>
      </c>
      <c r="AJ1953" s="19">
        <f t="shared" si="381"/>
        <v>5833368.3789623892</v>
      </c>
      <c r="AK1953" s="20">
        <f t="shared" si="382"/>
        <v>0.16347849649632909</v>
      </c>
      <c r="AL1953" s="17"/>
      <c r="AM1953" s="17"/>
      <c r="AN1953" s="17"/>
      <c r="AO1953" s="17"/>
      <c r="AP1953" s="28" t="str">
        <f t="shared" si="383"/>
        <v>20226</v>
      </c>
      <c r="AQ1953" s="28" t="str">
        <f t="shared" si="384"/>
        <v>20226RMB</v>
      </c>
    </row>
    <row r="1954" spans="1:43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37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37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375"/>
        <v>1.13</v>
      </c>
      <c r="Z1954" s="18">
        <f t="shared" ref="Z1954:Z2017" si="387">IF(X1954="","",X1954*MAX(O1954,N1954))</f>
        <v>495000</v>
      </c>
      <c r="AA1954" s="13">
        <v>1.175</v>
      </c>
      <c r="AB1954" s="21">
        <f t="shared" si="385"/>
        <v>514712.38938053104</v>
      </c>
      <c r="AC1954" s="185">
        <f t="shared" si="378"/>
        <v>56875.719026548679</v>
      </c>
      <c r="AD1954" s="141">
        <v>0.1105</v>
      </c>
      <c r="AE1954" s="186">
        <f t="shared" si="37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380"/>
        <v>35682787.057522133</v>
      </c>
      <c r="AJ1954" s="19">
        <f t="shared" si="381"/>
        <v>5833368.3789623892</v>
      </c>
      <c r="AK1954" s="20">
        <f t="shared" si="382"/>
        <v>0.16347849649632909</v>
      </c>
      <c r="AL1954" s="17"/>
      <c r="AM1954" s="17"/>
      <c r="AN1954" s="17"/>
      <c r="AO1954" s="17"/>
      <c r="AP1954" s="28" t="str">
        <f t="shared" si="383"/>
        <v>20226</v>
      </c>
      <c r="AQ1954" s="28" t="str">
        <f t="shared" si="384"/>
        <v>20226RMB</v>
      </c>
    </row>
    <row r="1955" spans="1:43" s="12" customFormat="1">
      <c r="A1955" s="13" t="s">
        <v>40</v>
      </c>
      <c r="B1955" s="179">
        <v>2021</v>
      </c>
      <c r="C1955" s="179">
        <v>6</v>
      </c>
      <c r="D1955" s="39" t="str">
        <f t="shared" si="386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37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37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375"/>
        <v>1.13</v>
      </c>
      <c r="Z1955" s="18">
        <f t="shared" si="387"/>
        <v>495000</v>
      </c>
      <c r="AA1955" s="13">
        <v>1.175</v>
      </c>
      <c r="AB1955" s="21">
        <f t="shared" si="385"/>
        <v>514712.38938053104</v>
      </c>
      <c r="AC1955" s="185">
        <f t="shared" si="378"/>
        <v>56875.719026548679</v>
      </c>
      <c r="AD1955" s="141">
        <v>0.1105</v>
      </c>
      <c r="AE1955" s="186">
        <f t="shared" si="37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380"/>
        <v>35682787.057522133</v>
      </c>
      <c r="AJ1955" s="19">
        <f t="shared" si="381"/>
        <v>5833368.3789623892</v>
      </c>
      <c r="AK1955" s="20">
        <f t="shared" si="382"/>
        <v>0.16347849649632909</v>
      </c>
      <c r="AL1955" s="17"/>
      <c r="AM1955" s="17"/>
      <c r="AN1955" s="17"/>
      <c r="AO1955" s="17"/>
      <c r="AP1955" s="28" t="str">
        <f t="shared" si="383"/>
        <v>20226</v>
      </c>
      <c r="AQ1955" s="28" t="str">
        <f t="shared" si="384"/>
        <v>20226RMB</v>
      </c>
    </row>
    <row r="1956" spans="1:43" s="12" customFormat="1">
      <c r="A1956" s="13" t="s">
        <v>40</v>
      </c>
      <c r="B1956" s="179">
        <v>2021</v>
      </c>
      <c r="C1956" s="179">
        <v>6</v>
      </c>
      <c r="D1956" s="39" t="str">
        <f t="shared" si="386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37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37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375"/>
        <v>1.13</v>
      </c>
      <c r="Z1956" s="18">
        <f t="shared" si="387"/>
        <v>495000</v>
      </c>
      <c r="AA1956" s="13">
        <v>1.175</v>
      </c>
      <c r="AB1956" s="21">
        <f t="shared" si="385"/>
        <v>514712.38938053104</v>
      </c>
      <c r="AC1956" s="185">
        <f t="shared" si="378"/>
        <v>56875.719026548679</v>
      </c>
      <c r="AD1956" s="141">
        <v>0.1105</v>
      </c>
      <c r="AE1956" s="186">
        <f t="shared" si="37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380"/>
        <v>35682787.057522133</v>
      </c>
      <c r="AJ1956" s="19">
        <f t="shared" si="381"/>
        <v>5833368.3789623892</v>
      </c>
      <c r="AK1956" s="20">
        <f t="shared" si="382"/>
        <v>0.16347849649632909</v>
      </c>
      <c r="AL1956" s="17"/>
      <c r="AM1956" s="17"/>
      <c r="AN1956" s="17"/>
      <c r="AO1956" s="17"/>
      <c r="AP1956" s="28" t="str">
        <f t="shared" si="383"/>
        <v>20226</v>
      </c>
      <c r="AQ1956" s="28" t="str">
        <f t="shared" si="384"/>
        <v>20226RMB</v>
      </c>
    </row>
    <row r="1957" spans="1:43" s="12" customFormat="1">
      <c r="A1957" s="13" t="s">
        <v>40</v>
      </c>
      <c r="B1957" s="179">
        <v>2021</v>
      </c>
      <c r="C1957" s="179">
        <v>6</v>
      </c>
      <c r="D1957" s="39" t="str">
        <f t="shared" si="386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37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37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375"/>
        <v>1</v>
      </c>
      <c r="Z1957" s="18">
        <f t="shared" si="387"/>
        <v>12270000</v>
      </c>
      <c r="AA1957" s="13">
        <v>6.25E-2</v>
      </c>
      <c r="AB1957" s="21">
        <f t="shared" si="385"/>
        <v>766875</v>
      </c>
      <c r="AC1957" s="185">
        <f t="shared" si="378"/>
        <v>71779.5</v>
      </c>
      <c r="AD1957" s="141">
        <v>9.3600000000000003E-2</v>
      </c>
      <c r="AE1957" s="186">
        <f t="shared" si="37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380"/>
        <v>35682787.057522133</v>
      </c>
      <c r="AJ1957" s="19">
        <f t="shared" si="381"/>
        <v>5833368.3789623892</v>
      </c>
      <c r="AK1957" s="20">
        <f t="shared" si="382"/>
        <v>0.16347849649632909</v>
      </c>
      <c r="AL1957" s="17"/>
      <c r="AM1957" s="17"/>
      <c r="AN1957" s="17"/>
      <c r="AO1957" s="17"/>
      <c r="AP1957" s="28" t="str">
        <f t="shared" si="383"/>
        <v>20226</v>
      </c>
      <c r="AQ1957" s="28" t="str">
        <f t="shared" si="384"/>
        <v>20226JPY</v>
      </c>
    </row>
    <row r="1958" spans="1:43" s="12" customFormat="1">
      <c r="A1958" s="13" t="s">
        <v>40</v>
      </c>
      <c r="B1958" s="179">
        <v>2021</v>
      </c>
      <c r="C1958" s="179">
        <v>6</v>
      </c>
      <c r="D1958" s="39" t="str">
        <f t="shared" si="386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37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37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375"/>
        <v>1</v>
      </c>
      <c r="Z1958" s="18">
        <f t="shared" si="387"/>
        <v>12270000</v>
      </c>
      <c r="AA1958" s="13">
        <v>6.25E-2</v>
      </c>
      <c r="AB1958" s="21">
        <f t="shared" si="385"/>
        <v>766875</v>
      </c>
      <c r="AC1958" s="185">
        <f t="shared" si="378"/>
        <v>71779.5</v>
      </c>
      <c r="AD1958" s="141">
        <v>9.3600000000000003E-2</v>
      </c>
      <c r="AE1958" s="186">
        <f t="shared" si="37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380"/>
        <v>35682787.057522133</v>
      </c>
      <c r="AJ1958" s="19">
        <f t="shared" si="381"/>
        <v>5833368.3789623892</v>
      </c>
      <c r="AK1958" s="20">
        <f t="shared" si="382"/>
        <v>0.16347849649632909</v>
      </c>
      <c r="AL1958" s="17"/>
      <c r="AM1958" s="17"/>
      <c r="AN1958" s="17"/>
      <c r="AO1958" s="17"/>
      <c r="AP1958" s="28" t="str">
        <f t="shared" si="383"/>
        <v>20226</v>
      </c>
      <c r="AQ1958" s="28" t="str">
        <f t="shared" si="384"/>
        <v>20226JPY</v>
      </c>
    </row>
    <row r="1959" spans="1:43" s="12" customFormat="1">
      <c r="A1959" s="13" t="s">
        <v>40</v>
      </c>
      <c r="B1959" s="179">
        <v>2021</v>
      </c>
      <c r="C1959" s="179">
        <v>9</v>
      </c>
      <c r="D1959" s="39" t="str">
        <f t="shared" si="386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37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37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375"/>
        <v>1.13</v>
      </c>
      <c r="Z1959" s="18">
        <f t="shared" si="387"/>
        <v>756000</v>
      </c>
      <c r="AA1959" s="13">
        <v>1.175</v>
      </c>
      <c r="AB1959" s="21">
        <f t="shared" si="385"/>
        <v>786106.19469026558</v>
      </c>
      <c r="AC1959" s="185">
        <f t="shared" si="378"/>
        <v>163745.92035398234</v>
      </c>
      <c r="AD1959" s="141">
        <v>0.20830000000000001</v>
      </c>
      <c r="AE1959" s="186">
        <f t="shared" si="37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380"/>
        <v>35682787.057522133</v>
      </c>
      <c r="AJ1959" s="19">
        <f t="shared" si="381"/>
        <v>5833368.3789623892</v>
      </c>
      <c r="AK1959" s="20">
        <f t="shared" si="382"/>
        <v>0.16347849649632909</v>
      </c>
      <c r="AL1959" s="17"/>
      <c r="AM1959" s="17"/>
      <c r="AN1959" s="17"/>
      <c r="AO1959" s="17"/>
      <c r="AP1959" s="28" t="str">
        <f t="shared" si="383"/>
        <v>20226</v>
      </c>
      <c r="AQ1959" s="28" t="str">
        <f t="shared" si="384"/>
        <v>20226RMB</v>
      </c>
    </row>
    <row r="1960" spans="1:43" s="12" customFormat="1">
      <c r="A1960" s="13" t="s">
        <v>40</v>
      </c>
      <c r="B1960" s="179">
        <v>2021</v>
      </c>
      <c r="C1960" s="179">
        <v>9</v>
      </c>
      <c r="D1960" s="39" t="str">
        <f t="shared" si="386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37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37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375"/>
        <v>1.13</v>
      </c>
      <c r="Z1960" s="18">
        <f t="shared" si="387"/>
        <v>1238000</v>
      </c>
      <c r="AA1960" s="13">
        <v>1.175</v>
      </c>
      <c r="AB1960" s="21">
        <f t="shared" si="385"/>
        <v>1287300.8849557524</v>
      </c>
      <c r="AC1960" s="185">
        <f t="shared" si="378"/>
        <v>215236.70796460178</v>
      </c>
      <c r="AD1960" s="141">
        <v>0.16719999999999999</v>
      </c>
      <c r="AE1960" s="186">
        <f t="shared" si="37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380"/>
        <v>35682787.057522133</v>
      </c>
      <c r="AJ1960" s="19">
        <f t="shared" si="381"/>
        <v>5833368.3789623892</v>
      </c>
      <c r="AK1960" s="20">
        <f t="shared" si="382"/>
        <v>0.16347849649632909</v>
      </c>
      <c r="AL1960" s="17"/>
      <c r="AM1960" s="17"/>
      <c r="AN1960" s="17"/>
      <c r="AO1960" s="17"/>
      <c r="AP1960" s="28" t="str">
        <f t="shared" si="383"/>
        <v>20226</v>
      </c>
      <c r="AQ1960" s="28" t="str">
        <f t="shared" si="384"/>
        <v>20226RMB</v>
      </c>
    </row>
    <row r="1961" spans="1:43" s="12" customFormat="1">
      <c r="A1961" s="13" t="s">
        <v>40</v>
      </c>
      <c r="B1961" s="179">
        <v>2021</v>
      </c>
      <c r="C1961" s="179">
        <v>10</v>
      </c>
      <c r="D1961" s="39" t="str">
        <f t="shared" si="386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37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37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375"/>
        <v>1.13</v>
      </c>
      <c r="Z1961" s="18">
        <f t="shared" si="387"/>
        <v>681500</v>
      </c>
      <c r="AA1961" s="13">
        <v>1.175</v>
      </c>
      <c r="AB1961" s="21">
        <f t="shared" si="385"/>
        <v>708639.38053097366</v>
      </c>
      <c r="AC1961" s="185">
        <f t="shared" si="378"/>
        <v>145412.8008849558</v>
      </c>
      <c r="AD1961" s="141">
        <v>0.20519999999999999</v>
      </c>
      <c r="AE1961" s="186">
        <f t="shared" si="37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380"/>
        <v>35682787.057522133</v>
      </c>
      <c r="AJ1961" s="19">
        <f t="shared" si="381"/>
        <v>5833368.3789623892</v>
      </c>
      <c r="AK1961" s="20">
        <f t="shared" si="382"/>
        <v>0.16347849649632909</v>
      </c>
      <c r="AL1961" s="17"/>
      <c r="AM1961" s="17"/>
      <c r="AN1961" s="17"/>
      <c r="AO1961" s="17"/>
      <c r="AP1961" s="28" t="str">
        <f t="shared" si="383"/>
        <v>20226</v>
      </c>
      <c r="AQ1961" s="28" t="str">
        <f t="shared" si="384"/>
        <v>20226RMB</v>
      </c>
    </row>
    <row r="1962" spans="1:43" s="12" customFormat="1">
      <c r="A1962" s="13" t="s">
        <v>40</v>
      </c>
      <c r="B1962" s="179">
        <v>2021</v>
      </c>
      <c r="C1962" s="179">
        <v>10</v>
      </c>
      <c r="D1962" s="39" t="str">
        <f t="shared" si="386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37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37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375"/>
        <v>1</v>
      </c>
      <c r="Z1962" s="18">
        <f t="shared" si="387"/>
        <v>8600000</v>
      </c>
      <c r="AA1962" s="13">
        <v>6.25E-2</v>
      </c>
      <c r="AB1962" s="21">
        <f t="shared" si="385"/>
        <v>537500</v>
      </c>
      <c r="AC1962" s="185">
        <f t="shared" si="378"/>
        <v>125183.75</v>
      </c>
      <c r="AD1962" s="141">
        <v>0.2329</v>
      </c>
      <c r="AE1962" s="186">
        <f t="shared" si="37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380"/>
        <v>35682787.057522133</v>
      </c>
      <c r="AJ1962" s="19">
        <f t="shared" si="381"/>
        <v>5833368.3789623892</v>
      </c>
      <c r="AK1962" s="20">
        <f t="shared" si="382"/>
        <v>0.16347849649632909</v>
      </c>
      <c r="AL1962" s="17"/>
      <c r="AM1962" s="17"/>
      <c r="AN1962" s="17"/>
      <c r="AO1962" s="17"/>
      <c r="AP1962" s="28" t="str">
        <f t="shared" si="383"/>
        <v>20226</v>
      </c>
      <c r="AQ1962" s="28" t="str">
        <f t="shared" si="384"/>
        <v>20226JPY</v>
      </c>
    </row>
    <row r="1963" spans="1:43" s="12" customFormat="1">
      <c r="A1963" s="13" t="s">
        <v>40</v>
      </c>
      <c r="B1963" s="179">
        <v>2021</v>
      </c>
      <c r="C1963" s="179">
        <v>12</v>
      </c>
      <c r="D1963" s="39" t="str">
        <f t="shared" si="386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37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37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375"/>
        <v>1.13</v>
      </c>
      <c r="Z1963" s="18">
        <f t="shared" si="387"/>
        <v>706050</v>
      </c>
      <c r="AA1963" s="13">
        <v>1.175</v>
      </c>
      <c r="AB1963" s="21">
        <f t="shared" si="385"/>
        <v>734167.03539823019</v>
      </c>
      <c r="AC1963" s="185">
        <f t="shared" si="378"/>
        <v>134279.1507743363</v>
      </c>
      <c r="AD1963" s="141">
        <v>0.18290000000000001</v>
      </c>
      <c r="AE1963" s="186">
        <f t="shared" si="37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380"/>
        <v>35682787.057522133</v>
      </c>
      <c r="AJ1963" s="19">
        <f t="shared" si="381"/>
        <v>5833368.3789623892</v>
      </c>
      <c r="AK1963" s="20">
        <f t="shared" si="382"/>
        <v>0.16347849649632909</v>
      </c>
      <c r="AL1963" s="17"/>
      <c r="AM1963" s="17"/>
      <c r="AN1963" s="17"/>
      <c r="AO1963" s="17"/>
      <c r="AP1963" s="28" t="str">
        <f t="shared" si="383"/>
        <v>20226</v>
      </c>
      <c r="AQ1963" s="28" t="str">
        <f t="shared" si="384"/>
        <v>20226RMB</v>
      </c>
    </row>
    <row r="1964" spans="1:43" s="12" customFormat="1">
      <c r="A1964" s="13" t="s">
        <v>40</v>
      </c>
      <c r="B1964" s="179">
        <v>2021</v>
      </c>
      <c r="C1964" s="179">
        <v>12</v>
      </c>
      <c r="D1964" s="39" t="str">
        <f t="shared" si="386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37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37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375"/>
        <v>1.13</v>
      </c>
      <c r="Z1964" s="18">
        <f t="shared" si="387"/>
        <v>575000</v>
      </c>
      <c r="AA1964" s="13">
        <v>1.175</v>
      </c>
      <c r="AB1964" s="21">
        <f t="shared" si="385"/>
        <v>597898.23008849565</v>
      </c>
      <c r="AC1964" s="185">
        <f t="shared" si="378"/>
        <v>107382.52212389382</v>
      </c>
      <c r="AD1964" s="141">
        <v>0.17960000000000001</v>
      </c>
      <c r="AE1964" s="186">
        <f t="shared" si="37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380"/>
        <v>35682787.057522133</v>
      </c>
      <c r="AJ1964" s="19">
        <f t="shared" si="381"/>
        <v>5833368.3789623892</v>
      </c>
      <c r="AK1964" s="20">
        <f t="shared" si="382"/>
        <v>0.16347849649632909</v>
      </c>
      <c r="AL1964" s="17"/>
      <c r="AM1964" s="17"/>
      <c r="AN1964" s="17"/>
      <c r="AO1964" s="17"/>
      <c r="AP1964" s="28" t="str">
        <f t="shared" si="383"/>
        <v>20226</v>
      </c>
      <c r="AQ1964" s="28" t="str">
        <f t="shared" si="384"/>
        <v>20226RMB</v>
      </c>
    </row>
    <row r="1965" spans="1:43" s="12" customFormat="1">
      <c r="A1965" s="13" t="s">
        <v>40</v>
      </c>
      <c r="B1965" s="179">
        <v>2021</v>
      </c>
      <c r="C1965" s="179">
        <v>11</v>
      </c>
      <c r="D1965" s="39" t="str">
        <f t="shared" si="386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37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37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375"/>
        <v>1.13</v>
      </c>
      <c r="Z1965" s="18">
        <f t="shared" si="387"/>
        <v>607171</v>
      </c>
      <c r="AA1965" s="13">
        <v>1.175</v>
      </c>
      <c r="AB1965" s="21">
        <f t="shared" si="385"/>
        <v>631350.37610619469</v>
      </c>
      <c r="AC1965" s="185">
        <f t="shared" si="378"/>
        <v>117494.30499336282</v>
      </c>
      <c r="AD1965" s="141">
        <v>0.18609999999999999</v>
      </c>
      <c r="AE1965" s="186">
        <f t="shared" si="37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380"/>
        <v>35682787.057522133</v>
      </c>
      <c r="AJ1965" s="19">
        <f t="shared" si="381"/>
        <v>5833368.3789623892</v>
      </c>
      <c r="AK1965" s="20">
        <f t="shared" si="382"/>
        <v>0.16347849649632909</v>
      </c>
      <c r="AL1965" s="17"/>
      <c r="AM1965" s="17"/>
      <c r="AN1965" s="17"/>
      <c r="AO1965" s="17"/>
      <c r="AP1965" s="28" t="str">
        <f t="shared" si="383"/>
        <v>20226</v>
      </c>
      <c r="AQ1965" s="28" t="str">
        <f t="shared" si="384"/>
        <v>20226RMB</v>
      </c>
    </row>
    <row r="1966" spans="1:43" s="12" customFormat="1">
      <c r="A1966" s="13" t="s">
        <v>40</v>
      </c>
      <c r="B1966" s="179">
        <v>2021</v>
      </c>
      <c r="C1966" s="179">
        <v>11</v>
      </c>
      <c r="D1966" s="39" t="str">
        <f t="shared" si="386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37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37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375"/>
        <v>1.13</v>
      </c>
      <c r="Z1966" s="18">
        <f t="shared" si="387"/>
        <v>607171</v>
      </c>
      <c r="AA1966" s="13">
        <v>1.175</v>
      </c>
      <c r="AB1966" s="21">
        <f t="shared" si="385"/>
        <v>631350.37610619469</v>
      </c>
      <c r="AC1966" s="185">
        <f t="shared" si="378"/>
        <v>117494.30499336282</v>
      </c>
      <c r="AD1966" s="141">
        <v>0.18609999999999999</v>
      </c>
      <c r="AE1966" s="186">
        <f t="shared" si="37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380"/>
        <v>35682787.057522133</v>
      </c>
      <c r="AJ1966" s="19">
        <f t="shared" si="381"/>
        <v>5833368.3789623892</v>
      </c>
      <c r="AK1966" s="20">
        <f t="shared" si="382"/>
        <v>0.16347849649632909</v>
      </c>
      <c r="AL1966" s="17"/>
      <c r="AM1966" s="17"/>
      <c r="AN1966" s="17"/>
      <c r="AO1966" s="17"/>
      <c r="AP1966" s="28" t="str">
        <f t="shared" si="383"/>
        <v>20226</v>
      </c>
      <c r="AQ1966" s="28" t="str">
        <f t="shared" si="384"/>
        <v>20226RMB</v>
      </c>
    </row>
    <row r="1967" spans="1:43" s="12" customFormat="1">
      <c r="A1967" s="13" t="s">
        <v>35</v>
      </c>
      <c r="B1967" s="179">
        <v>2021</v>
      </c>
      <c r="C1967" s="179">
        <v>1</v>
      </c>
      <c r="D1967" s="39" t="str">
        <f t="shared" si="386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37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37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388">IF(W1967="RMB","1.13", "1")</f>
        <v>1.13</v>
      </c>
      <c r="Z1967" s="18">
        <f t="shared" si="387"/>
        <v>626000</v>
      </c>
      <c r="AA1967" s="13">
        <v>1.17</v>
      </c>
      <c r="AB1967" s="21">
        <f t="shared" si="385"/>
        <v>648159.29203539819</v>
      </c>
      <c r="AC1967" s="185">
        <f t="shared" si="378"/>
        <v>118613.15044247787</v>
      </c>
      <c r="AD1967" s="141">
        <v>0.183</v>
      </c>
      <c r="AE1967" s="186">
        <f t="shared" si="37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380"/>
        <v>36480247.665929191</v>
      </c>
      <c r="AJ1967" s="19">
        <f t="shared" si="381"/>
        <v>5330996.6372757507</v>
      </c>
      <c r="AK1967" s="20">
        <f t="shared" si="382"/>
        <v>0.14613378412599559</v>
      </c>
      <c r="AL1967" s="17"/>
      <c r="AM1967" s="17"/>
      <c r="AN1967" s="17"/>
      <c r="AO1967" s="17"/>
      <c r="AP1967" s="28" t="str">
        <f t="shared" si="383"/>
        <v>20227</v>
      </c>
      <c r="AQ1967" s="28" t="str">
        <f t="shared" si="384"/>
        <v>20227RMB</v>
      </c>
    </row>
    <row r="1968" spans="1:43" s="12" customFormat="1">
      <c r="A1968" s="13" t="s">
        <v>35</v>
      </c>
      <c r="B1968" s="179">
        <v>2021</v>
      </c>
      <c r="C1968" s="179">
        <v>3</v>
      </c>
      <c r="D1968" s="39" t="str">
        <f t="shared" si="386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37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37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388"/>
        <v>1</v>
      </c>
      <c r="Z1968" s="18">
        <f t="shared" si="387"/>
        <v>8350000</v>
      </c>
      <c r="AA1968" s="13">
        <v>5.8700000000000002E-2</v>
      </c>
      <c r="AB1968" s="21">
        <f t="shared" si="385"/>
        <v>490145</v>
      </c>
      <c r="AC1968" s="185">
        <f t="shared" si="378"/>
        <v>56758.790999999997</v>
      </c>
      <c r="AD1968" s="141">
        <v>0.1158</v>
      </c>
      <c r="AE1968" s="186">
        <f t="shared" si="37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380"/>
        <v>36480247.665929191</v>
      </c>
      <c r="AJ1968" s="19">
        <f t="shared" si="381"/>
        <v>5330996.6372757507</v>
      </c>
      <c r="AK1968" s="20">
        <f t="shared" si="382"/>
        <v>0.14613378412599559</v>
      </c>
      <c r="AL1968" s="17"/>
      <c r="AM1968" s="17"/>
      <c r="AN1968" s="17"/>
      <c r="AO1968" s="17"/>
      <c r="AP1968" s="28" t="str">
        <f t="shared" si="383"/>
        <v>20227</v>
      </c>
      <c r="AQ1968" s="28" t="str">
        <f t="shared" si="384"/>
        <v>20227JPY</v>
      </c>
    </row>
    <row r="1969" spans="1:43" s="12" customFormat="1">
      <c r="A1969" s="13" t="s">
        <v>40</v>
      </c>
      <c r="B1969" s="179">
        <v>2021</v>
      </c>
      <c r="C1969" s="179">
        <v>4</v>
      </c>
      <c r="D1969" s="39" t="str">
        <f t="shared" si="386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37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37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388"/>
        <v>1</v>
      </c>
      <c r="Z1969" s="18">
        <f t="shared" si="387"/>
        <v>11530000</v>
      </c>
      <c r="AA1969" s="13">
        <v>5.8700000000000002E-2</v>
      </c>
      <c r="AB1969" s="21">
        <f t="shared" si="385"/>
        <v>676811</v>
      </c>
      <c r="AC1969" s="185">
        <f t="shared" si="378"/>
        <v>51572.998200000002</v>
      </c>
      <c r="AD1969" s="141">
        <v>7.6200000000000004E-2</v>
      </c>
      <c r="AE1969" s="186">
        <f t="shared" si="37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380"/>
        <v>36480247.665929191</v>
      </c>
      <c r="AJ1969" s="19">
        <f t="shared" si="381"/>
        <v>5330996.6372757507</v>
      </c>
      <c r="AK1969" s="20">
        <f t="shared" si="382"/>
        <v>0.14613378412599559</v>
      </c>
      <c r="AL1969" s="17"/>
      <c r="AM1969" s="17"/>
      <c r="AN1969" s="17"/>
      <c r="AO1969" s="17"/>
      <c r="AP1969" s="28" t="str">
        <f t="shared" si="383"/>
        <v>20227</v>
      </c>
      <c r="AQ1969" s="28" t="str">
        <f t="shared" si="384"/>
        <v>20227JPY</v>
      </c>
    </row>
    <row r="1970" spans="1:43" s="12" customFormat="1">
      <c r="A1970" s="13" t="s">
        <v>40</v>
      </c>
      <c r="B1970" s="179">
        <v>2021</v>
      </c>
      <c r="C1970" s="179">
        <v>4</v>
      </c>
      <c r="D1970" s="39" t="str">
        <f t="shared" si="386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37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37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388"/>
        <v>1</v>
      </c>
      <c r="Z1970" s="18">
        <f t="shared" si="387"/>
        <v>7500000</v>
      </c>
      <c r="AA1970" s="13">
        <v>5.8700000000000002E-2</v>
      </c>
      <c r="AB1970" s="21">
        <f t="shared" si="385"/>
        <v>440250</v>
      </c>
      <c r="AC1970" s="185">
        <f t="shared" si="378"/>
        <v>33547.050000000003</v>
      </c>
      <c r="AD1970" s="141">
        <v>7.6200000000000004E-2</v>
      </c>
      <c r="AE1970" s="186">
        <f t="shared" si="37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380"/>
        <v>36480247.665929191</v>
      </c>
      <c r="AJ1970" s="19">
        <f t="shared" si="381"/>
        <v>5330996.6372757507</v>
      </c>
      <c r="AK1970" s="20">
        <f t="shared" si="382"/>
        <v>0.14613378412599559</v>
      </c>
      <c r="AL1970" s="17"/>
      <c r="AM1970" s="17"/>
      <c r="AN1970" s="17"/>
      <c r="AO1970" s="17"/>
      <c r="AP1970" s="28" t="str">
        <f t="shared" si="383"/>
        <v>20227</v>
      </c>
      <c r="AQ1970" s="28" t="str">
        <f t="shared" si="384"/>
        <v>20227JPY</v>
      </c>
    </row>
    <row r="1971" spans="1:43" s="12" customFormat="1">
      <c r="A1971" s="13" t="s">
        <v>40</v>
      </c>
      <c r="B1971" s="179">
        <v>2021</v>
      </c>
      <c r="C1971" s="179">
        <v>4</v>
      </c>
      <c r="D1971" s="39" t="str">
        <f t="shared" si="386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37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37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388"/>
        <v>1</v>
      </c>
      <c r="Z1971" s="18">
        <f t="shared" si="387"/>
        <v>15220000</v>
      </c>
      <c r="AA1971" s="13">
        <v>5.8700000000000002E-2</v>
      </c>
      <c r="AB1971" s="21">
        <f t="shared" si="385"/>
        <v>893414</v>
      </c>
      <c r="AC1971" s="185">
        <f t="shared" si="378"/>
        <v>29929.369000000002</v>
      </c>
      <c r="AD1971" s="141">
        <v>3.3500000000000002E-2</v>
      </c>
      <c r="AE1971" s="186">
        <f t="shared" si="37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380"/>
        <v>36480247.665929191</v>
      </c>
      <c r="AJ1971" s="19">
        <f t="shared" si="381"/>
        <v>5330996.6372757507</v>
      </c>
      <c r="AK1971" s="20">
        <f t="shared" si="382"/>
        <v>0.14613378412599559</v>
      </c>
      <c r="AL1971" s="17"/>
      <c r="AM1971" s="17"/>
      <c r="AN1971" s="17"/>
      <c r="AO1971" s="17" t="s">
        <v>1957</v>
      </c>
      <c r="AP1971" s="28" t="str">
        <f t="shared" si="383"/>
        <v>20227</v>
      </c>
      <c r="AQ1971" s="28" t="str">
        <f t="shared" si="384"/>
        <v>20227JPY</v>
      </c>
    </row>
    <row r="1972" spans="1:43" s="12" customFormat="1">
      <c r="A1972" s="13" t="s">
        <v>40</v>
      </c>
      <c r="B1972" s="179">
        <v>2021</v>
      </c>
      <c r="C1972" s="179">
        <v>12</v>
      </c>
      <c r="D1972" s="39" t="str">
        <f t="shared" si="386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37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37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388"/>
        <v>1</v>
      </c>
      <c r="Z1972" s="18">
        <f t="shared" si="387"/>
        <v>15000000</v>
      </c>
      <c r="AA1972" s="13">
        <v>5.8700000000000002E-2</v>
      </c>
      <c r="AB1972" s="21">
        <f t="shared" si="385"/>
        <v>880500</v>
      </c>
      <c r="AC1972" s="185">
        <f t="shared" si="378"/>
        <v>118251.15000000001</v>
      </c>
      <c r="AD1972" s="141">
        <v>0.1343</v>
      </c>
      <c r="AE1972" s="186">
        <f t="shared" si="37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380"/>
        <v>36480247.665929191</v>
      </c>
      <c r="AJ1972" s="19">
        <f t="shared" si="381"/>
        <v>5330996.6372757507</v>
      </c>
      <c r="AK1972" s="20">
        <f t="shared" si="382"/>
        <v>0.14613378412599559</v>
      </c>
      <c r="AL1972" s="17"/>
      <c r="AM1972" s="17"/>
      <c r="AN1972" s="17"/>
      <c r="AO1972" s="17"/>
      <c r="AP1972" s="28" t="str">
        <f t="shared" si="383"/>
        <v>20227</v>
      </c>
      <c r="AQ1972" s="28" t="str">
        <f t="shared" si="384"/>
        <v>20227JPY</v>
      </c>
    </row>
    <row r="1973" spans="1:43" s="12" customFormat="1">
      <c r="A1973" s="13" t="s">
        <v>40</v>
      </c>
      <c r="B1973" s="179">
        <v>2021</v>
      </c>
      <c r="C1973" s="179">
        <v>12</v>
      </c>
      <c r="D1973" s="39" t="str">
        <f t="shared" si="386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37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37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388"/>
        <v>1</v>
      </c>
      <c r="Z1973" s="18">
        <f t="shared" si="387"/>
        <v>9500000</v>
      </c>
      <c r="AA1973" s="13">
        <v>5.8700000000000002E-2</v>
      </c>
      <c r="AB1973" s="21">
        <f t="shared" si="385"/>
        <v>557650</v>
      </c>
      <c r="AC1973" s="185">
        <f t="shared" si="378"/>
        <v>74892.395000000004</v>
      </c>
      <c r="AD1973" s="141">
        <v>0.1343</v>
      </c>
      <c r="AE1973" s="186">
        <f t="shared" si="37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380"/>
        <v>36480247.665929191</v>
      </c>
      <c r="AJ1973" s="19">
        <f t="shared" si="381"/>
        <v>5330996.6372757507</v>
      </c>
      <c r="AK1973" s="20">
        <f t="shared" si="382"/>
        <v>0.14613378412599559</v>
      </c>
      <c r="AL1973" s="17"/>
      <c r="AM1973" s="17"/>
      <c r="AN1973" s="17"/>
      <c r="AO1973" s="17"/>
      <c r="AP1973" s="28" t="str">
        <f t="shared" si="383"/>
        <v>20227</v>
      </c>
      <c r="AQ1973" s="28" t="str">
        <f t="shared" si="384"/>
        <v>20227JPY</v>
      </c>
    </row>
    <row r="1974" spans="1:43" s="12" customFormat="1">
      <c r="A1974" s="13" t="s">
        <v>40</v>
      </c>
      <c r="B1974" s="179">
        <v>2021</v>
      </c>
      <c r="C1974" s="179">
        <v>6</v>
      </c>
      <c r="D1974" s="39" t="str">
        <f t="shared" si="386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37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37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388"/>
        <v>1</v>
      </c>
      <c r="Z1974" s="18">
        <f t="shared" si="387"/>
        <v>9200000</v>
      </c>
      <c r="AA1974" s="13">
        <v>5.96E-2</v>
      </c>
      <c r="AB1974" s="21">
        <f t="shared" si="385"/>
        <v>548320</v>
      </c>
      <c r="AC1974" s="185">
        <f t="shared" si="378"/>
        <v>50884.095999999998</v>
      </c>
      <c r="AD1974" s="141">
        <v>9.2799999999999994E-2</v>
      </c>
      <c r="AE1974" s="186">
        <f t="shared" si="37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380"/>
        <v>35073581.838938065</v>
      </c>
      <c r="AJ1974" s="19">
        <f t="shared" si="381"/>
        <v>5034113.9728989378</v>
      </c>
      <c r="AK1974" s="20">
        <f t="shared" si="382"/>
        <v>0.1435300790211895</v>
      </c>
      <c r="AL1974" s="17"/>
      <c r="AM1974" s="17"/>
      <c r="AN1974" s="17"/>
      <c r="AO1974" s="17"/>
      <c r="AP1974" s="28" t="str">
        <f t="shared" si="383"/>
        <v>20228</v>
      </c>
      <c r="AQ1974" s="28" t="str">
        <f t="shared" si="384"/>
        <v>20228JPY</v>
      </c>
    </row>
    <row r="1975" spans="1:43" s="12" customFormat="1">
      <c r="A1975" s="13" t="s">
        <v>35</v>
      </c>
      <c r="B1975" s="179">
        <v>2021</v>
      </c>
      <c r="C1975" s="179">
        <v>3</v>
      </c>
      <c r="D1975" s="39" t="str">
        <f t="shared" si="386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37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37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388"/>
        <v>1</v>
      </c>
      <c r="Z1975" s="18">
        <f t="shared" si="387"/>
        <v>10900000</v>
      </c>
      <c r="AA1975" s="13">
        <v>5.96E-2</v>
      </c>
      <c r="AB1975" s="21">
        <f t="shared" si="385"/>
        <v>649640</v>
      </c>
      <c r="AC1975" s="185">
        <f t="shared" si="378"/>
        <v>68212.2</v>
      </c>
      <c r="AD1975" s="141">
        <v>0.105</v>
      </c>
      <c r="AE1975" s="186">
        <f t="shared" si="37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380"/>
        <v>35073581.838938065</v>
      </c>
      <c r="AJ1975" s="19">
        <f t="shared" si="381"/>
        <v>5034113.9728989378</v>
      </c>
      <c r="AK1975" s="20">
        <f t="shared" si="382"/>
        <v>0.1435300790211895</v>
      </c>
      <c r="AL1975" s="17"/>
      <c r="AM1975" s="17"/>
      <c r="AN1975" s="17"/>
      <c r="AO1975" s="17"/>
      <c r="AP1975" s="28" t="str">
        <f t="shared" si="383"/>
        <v>20228</v>
      </c>
      <c r="AQ1975" s="28" t="str">
        <f t="shared" si="384"/>
        <v>20228JPY</v>
      </c>
    </row>
    <row r="1976" spans="1:43" s="12" customFormat="1">
      <c r="A1976" s="13" t="s">
        <v>40</v>
      </c>
      <c r="B1976" s="179">
        <v>2021</v>
      </c>
      <c r="C1976" s="179">
        <v>12</v>
      </c>
      <c r="D1976" s="39" t="str">
        <f t="shared" si="386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37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37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388"/>
        <v>1</v>
      </c>
      <c r="Z1976" s="18">
        <f t="shared" si="387"/>
        <v>14500000</v>
      </c>
      <c r="AA1976" s="13">
        <v>5.7799999999999997E-2</v>
      </c>
      <c r="AB1976" s="21">
        <f t="shared" si="385"/>
        <v>838100</v>
      </c>
      <c r="AC1976" s="185">
        <f t="shared" si="378"/>
        <v>113897.79</v>
      </c>
      <c r="AD1976" s="141">
        <v>0.13589999999999999</v>
      </c>
      <c r="AE1976" s="186">
        <f t="shared" si="37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380"/>
        <v>15948576.102654872</v>
      </c>
      <c r="AJ1976" s="19">
        <f t="shared" si="381"/>
        <v>2739848.7004853101</v>
      </c>
      <c r="AK1976" s="20">
        <f t="shared" si="382"/>
        <v>0.17179268436567341</v>
      </c>
      <c r="AL1976" s="17"/>
      <c r="AM1976" s="17"/>
      <c r="AN1976" s="17"/>
      <c r="AO1976" s="17"/>
      <c r="AP1976" s="28" t="str">
        <f t="shared" si="383"/>
        <v>20229</v>
      </c>
      <c r="AQ1976" s="28" t="str">
        <f t="shared" si="384"/>
        <v>20229JPY</v>
      </c>
    </row>
    <row r="1977" spans="1:43" s="12" customFormat="1">
      <c r="A1977" s="13" t="s">
        <v>40</v>
      </c>
      <c r="B1977" s="179">
        <v>2021</v>
      </c>
      <c r="C1977" s="179">
        <v>12</v>
      </c>
      <c r="D1977" s="39" t="str">
        <f t="shared" si="386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37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37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388"/>
        <v>1</v>
      </c>
      <c r="Z1977" s="18">
        <f t="shared" si="387"/>
        <v>14500000</v>
      </c>
      <c r="AA1977" s="13">
        <v>5.7799999999999997E-2</v>
      </c>
      <c r="AB1977" s="21">
        <f t="shared" si="385"/>
        <v>838100</v>
      </c>
      <c r="AC1977" s="185">
        <f t="shared" si="378"/>
        <v>113897.79</v>
      </c>
      <c r="AD1977" s="141">
        <v>0.13589999999999999</v>
      </c>
      <c r="AE1977" s="186">
        <f t="shared" si="37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380"/>
        <v>15948576.102654872</v>
      </c>
      <c r="AJ1977" s="19">
        <f t="shared" si="381"/>
        <v>2739848.7004853101</v>
      </c>
      <c r="AK1977" s="20">
        <f t="shared" si="382"/>
        <v>0.17179268436567341</v>
      </c>
      <c r="AL1977" s="17"/>
      <c r="AM1977" s="17"/>
      <c r="AN1977" s="17"/>
      <c r="AO1977" s="17"/>
      <c r="AP1977" s="28" t="str">
        <f t="shared" si="383"/>
        <v>20229</v>
      </c>
      <c r="AQ1977" s="28" t="str">
        <f t="shared" si="384"/>
        <v>20229JPY</v>
      </c>
    </row>
    <row r="1978" spans="1:43" s="12" customFormat="1">
      <c r="A1978" s="13" t="s">
        <v>40</v>
      </c>
      <c r="B1978" s="179">
        <v>2021</v>
      </c>
      <c r="C1978" s="179">
        <v>12</v>
      </c>
      <c r="D1978" s="39" t="str">
        <f t="shared" si="386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37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37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388"/>
        <v>1</v>
      </c>
      <c r="Z1978" s="18">
        <f t="shared" si="387"/>
        <v>11000000</v>
      </c>
      <c r="AA1978" s="13">
        <v>5.7799999999999997E-2</v>
      </c>
      <c r="AB1978" s="21">
        <f t="shared" si="385"/>
        <v>635800</v>
      </c>
      <c r="AC1978" s="185">
        <f t="shared" si="378"/>
        <v>86405.22</v>
      </c>
      <c r="AD1978" s="141">
        <v>0.13589999999999999</v>
      </c>
      <c r="AE1978" s="186">
        <f t="shared" si="37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380"/>
        <v>15948576.102654872</v>
      </c>
      <c r="AJ1978" s="19">
        <f t="shared" si="381"/>
        <v>2739848.7004853101</v>
      </c>
      <c r="AK1978" s="20">
        <f t="shared" si="382"/>
        <v>0.17179268436567341</v>
      </c>
      <c r="AL1978" s="17"/>
      <c r="AM1978" s="17"/>
      <c r="AN1978" s="17"/>
      <c r="AO1978" s="17"/>
      <c r="AP1978" s="28" t="str">
        <f t="shared" si="383"/>
        <v>20229</v>
      </c>
      <c r="AQ1978" s="28" t="str">
        <f t="shared" si="384"/>
        <v>20229JPY</v>
      </c>
    </row>
    <row r="1979" spans="1:43" s="12" customFormat="1">
      <c r="A1979" s="13" t="s">
        <v>40</v>
      </c>
      <c r="B1979" s="179">
        <v>2021</v>
      </c>
      <c r="C1979" s="179">
        <v>12</v>
      </c>
      <c r="D1979" s="39" t="str">
        <f t="shared" si="386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37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37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388"/>
        <v>1</v>
      </c>
      <c r="Z1979" s="18">
        <f t="shared" si="387"/>
        <v>11000000</v>
      </c>
      <c r="AA1979" s="13">
        <v>5.7799999999999997E-2</v>
      </c>
      <c r="AB1979" s="21">
        <f t="shared" si="385"/>
        <v>635800</v>
      </c>
      <c r="AC1979" s="185">
        <f t="shared" si="378"/>
        <v>86405.22</v>
      </c>
      <c r="AD1979" s="141">
        <v>0.13589999999999999</v>
      </c>
      <c r="AE1979" s="186">
        <f t="shared" si="37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380"/>
        <v>15948576.102654872</v>
      </c>
      <c r="AJ1979" s="19">
        <f t="shared" si="381"/>
        <v>2739848.7004853101</v>
      </c>
      <c r="AK1979" s="20">
        <f t="shared" si="382"/>
        <v>0.17179268436567341</v>
      </c>
      <c r="AL1979" s="17"/>
      <c r="AM1979" s="17"/>
      <c r="AN1979" s="17"/>
      <c r="AO1979" s="17"/>
      <c r="AP1979" s="28" t="str">
        <f t="shared" si="383"/>
        <v>20229</v>
      </c>
      <c r="AQ1979" s="28" t="str">
        <f t="shared" si="384"/>
        <v>20229JPY</v>
      </c>
    </row>
    <row r="1980" spans="1:43" s="12" customFormat="1">
      <c r="A1980" s="13" t="s">
        <v>40</v>
      </c>
      <c r="B1980" s="179">
        <v>2021</v>
      </c>
      <c r="C1980" s="179">
        <v>9</v>
      </c>
      <c r="D1980" s="39" t="str">
        <f t="shared" si="386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37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37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388"/>
        <v>1</v>
      </c>
      <c r="Z1980" s="18">
        <f t="shared" si="387"/>
        <v>13000000</v>
      </c>
      <c r="AA1980" s="13">
        <v>5.9799999999999999E-2</v>
      </c>
      <c r="AB1980" s="21">
        <f t="shared" si="385"/>
        <v>777400</v>
      </c>
      <c r="AC1980" s="185">
        <f t="shared" si="378"/>
        <v>115521.64000000001</v>
      </c>
      <c r="AD1980" s="141">
        <v>0.14860000000000001</v>
      </c>
      <c r="AE1980" s="186">
        <f t="shared" si="37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380"/>
        <v>28177779.013274323</v>
      </c>
      <c r="AJ1980" s="19">
        <f t="shared" si="381"/>
        <v>4727216.637619026</v>
      </c>
      <c r="AK1980" s="20">
        <f t="shared" si="382"/>
        <v>0.16776399003598091</v>
      </c>
      <c r="AL1980" s="17"/>
      <c r="AM1980" s="17"/>
      <c r="AN1980" s="17"/>
      <c r="AO1980" s="17"/>
      <c r="AP1980" s="28" t="str">
        <f t="shared" si="383"/>
        <v>20235</v>
      </c>
      <c r="AQ1980" s="28" t="str">
        <f t="shared" si="384"/>
        <v>20235JPY</v>
      </c>
    </row>
    <row r="1981" spans="1:43" s="12" customFormat="1">
      <c r="A1981" s="13" t="s">
        <v>40</v>
      </c>
      <c r="B1981" s="179">
        <v>2021</v>
      </c>
      <c r="C1981" s="179">
        <v>9</v>
      </c>
      <c r="D1981" s="39" t="str">
        <f t="shared" si="386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37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37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388"/>
        <v>1</v>
      </c>
      <c r="Z1981" s="18">
        <f t="shared" si="387"/>
        <v>12460000</v>
      </c>
      <c r="AA1981" s="13">
        <v>5.9799999999999999E-2</v>
      </c>
      <c r="AB1981" s="21">
        <f t="shared" si="385"/>
        <v>745108</v>
      </c>
      <c r="AC1981" s="185">
        <f t="shared" si="378"/>
        <v>110723.0488</v>
      </c>
      <c r="AD1981" s="141">
        <v>0.14860000000000001</v>
      </c>
      <c r="AE1981" s="186">
        <f t="shared" si="37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380"/>
        <v>28177779.013274323</v>
      </c>
      <c r="AJ1981" s="19">
        <f t="shared" si="381"/>
        <v>4727216.637619026</v>
      </c>
      <c r="AK1981" s="20">
        <f t="shared" si="382"/>
        <v>0.16776399003598091</v>
      </c>
      <c r="AL1981" s="17"/>
      <c r="AM1981" s="17"/>
      <c r="AN1981" s="17"/>
      <c r="AO1981" s="17"/>
      <c r="AP1981" s="28" t="str">
        <f t="shared" si="383"/>
        <v>20235</v>
      </c>
      <c r="AQ1981" s="28" t="str">
        <f t="shared" si="384"/>
        <v>20235JPY</v>
      </c>
    </row>
    <row r="1982" spans="1:43" s="12" customFormat="1">
      <c r="A1982" s="13" t="s">
        <v>40</v>
      </c>
      <c r="B1982" s="179">
        <v>2021</v>
      </c>
      <c r="C1982" s="179">
        <v>12</v>
      </c>
      <c r="D1982" s="39" t="str">
        <f t="shared" si="386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37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37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388"/>
        <v>1</v>
      </c>
      <c r="Z1982" s="18">
        <f t="shared" si="387"/>
        <v>14000000</v>
      </c>
      <c r="AA1982" s="13">
        <v>5.5199999999999999E-2</v>
      </c>
      <c r="AB1982" s="21">
        <f t="shared" si="385"/>
        <v>772800</v>
      </c>
      <c r="AC1982" s="185">
        <f t="shared" si="378"/>
        <v>141808.79999999999</v>
      </c>
      <c r="AD1982" s="141">
        <v>0.1835</v>
      </c>
      <c r="AE1982" s="186">
        <f t="shared" si="37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380"/>
        <v>15951056.41591504</v>
      </c>
      <c r="AJ1982" s="19">
        <f t="shared" si="381"/>
        <v>1966354.6022462985</v>
      </c>
      <c r="AK1982" s="20">
        <f t="shared" si="382"/>
        <v>0.12327425538313461</v>
      </c>
      <c r="AL1982" s="17"/>
      <c r="AM1982" s="17"/>
      <c r="AN1982" s="17"/>
      <c r="AO1982" s="17" t="s">
        <v>1888</v>
      </c>
      <c r="AP1982" s="28" t="str">
        <f t="shared" si="383"/>
        <v>20237</v>
      </c>
      <c r="AQ1982" s="28" t="str">
        <f t="shared" si="384"/>
        <v>20237JPY</v>
      </c>
    </row>
    <row r="1983" spans="1:43" s="12" customFormat="1">
      <c r="A1983" s="13" t="s">
        <v>40</v>
      </c>
      <c r="B1983" s="179">
        <v>2021</v>
      </c>
      <c r="C1983" s="179">
        <v>12</v>
      </c>
      <c r="D1983" s="39" t="str">
        <f t="shared" si="386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37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37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388"/>
        <v>1</v>
      </c>
      <c r="Z1983" s="18">
        <f t="shared" si="387"/>
        <v>14000000</v>
      </c>
      <c r="AA1983" s="13">
        <v>5.5199999999999999E-2</v>
      </c>
      <c r="AB1983" s="21">
        <f t="shared" si="385"/>
        <v>772800</v>
      </c>
      <c r="AC1983" s="185">
        <f t="shared" si="378"/>
        <v>141808.79999999999</v>
      </c>
      <c r="AD1983" s="141">
        <v>0.1835</v>
      </c>
      <c r="AE1983" s="186">
        <f t="shared" si="37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380"/>
        <v>15951056.41591504</v>
      </c>
      <c r="AJ1983" s="19">
        <f t="shared" si="381"/>
        <v>1966354.6022462985</v>
      </c>
      <c r="AK1983" s="20">
        <f t="shared" si="382"/>
        <v>0.12327425538313461</v>
      </c>
      <c r="AL1983" s="17"/>
      <c r="AM1983" s="17"/>
      <c r="AN1983" s="17"/>
      <c r="AO1983" s="17" t="s">
        <v>1888</v>
      </c>
      <c r="AP1983" s="28" t="str">
        <f t="shared" si="383"/>
        <v>20237</v>
      </c>
      <c r="AQ1983" s="28" t="str">
        <f t="shared" si="384"/>
        <v>20237JPY</v>
      </c>
    </row>
    <row r="1984" spans="1:43" s="12" customFormat="1">
      <c r="A1984" s="13" t="s">
        <v>42</v>
      </c>
      <c r="B1984" s="179">
        <v>2023</v>
      </c>
      <c r="C1984" s="179">
        <v>9</v>
      </c>
      <c r="D1984" s="39" t="str">
        <f t="shared" si="386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37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37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387"/>
        <v>7650</v>
      </c>
      <c r="AA1984" s="13">
        <v>7.8</v>
      </c>
      <c r="AB1984" s="21">
        <f t="shared" si="385"/>
        <v>59670</v>
      </c>
      <c r="AC1984" s="185">
        <f t="shared" si="378"/>
        <v>17399.772000000001</v>
      </c>
      <c r="AD1984" s="141">
        <v>0.29160000000000003</v>
      </c>
      <c r="AE1984" s="186">
        <f t="shared" si="37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380"/>
        <v>5219988.5752212387</v>
      </c>
      <c r="AJ1984" s="19">
        <f t="shared" si="381"/>
        <v>631627.0013460177</v>
      </c>
      <c r="AK1984" s="20">
        <f t="shared" si="382"/>
        <v>0.12100160608478869</v>
      </c>
      <c r="AL1984" s="17"/>
      <c r="AM1984" s="17"/>
      <c r="AN1984" s="17"/>
      <c r="AO1984" s="17"/>
      <c r="AP1984" s="28" t="str">
        <f t="shared" si="383"/>
        <v>202310</v>
      </c>
      <c r="AQ1984" s="28" t="str">
        <f t="shared" si="384"/>
        <v>202310USD</v>
      </c>
    </row>
    <row r="1985" spans="1:43" s="12" customFormat="1">
      <c r="A1985" s="13" t="s">
        <v>42</v>
      </c>
      <c r="B1985" s="179">
        <v>2023</v>
      </c>
      <c r="C1985" s="179">
        <v>10</v>
      </c>
      <c r="D1985" s="39" t="str">
        <f t="shared" si="386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37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37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387"/>
        <v>30000</v>
      </c>
      <c r="AA1985" s="13">
        <v>1.07</v>
      </c>
      <c r="AB1985" s="21">
        <f t="shared" si="385"/>
        <v>28407.079646017701</v>
      </c>
      <c r="AC1985" s="185">
        <f t="shared" si="378"/>
        <v>7070.5221238938057</v>
      </c>
      <c r="AD1985" s="141">
        <v>0.24890000000000001</v>
      </c>
      <c r="AE1985" s="186">
        <f t="shared" si="37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380"/>
        <v>11730565.00042478</v>
      </c>
      <c r="AJ1985" s="19">
        <f t="shared" si="381"/>
        <v>1439625.5685810829</v>
      </c>
      <c r="AK1985" s="20">
        <f t="shared" si="382"/>
        <v>0.1227243162225308</v>
      </c>
      <c r="AL1985" s="17"/>
      <c r="AM1985" s="17"/>
      <c r="AN1985" s="17"/>
      <c r="AO1985" s="17"/>
      <c r="AP1985" s="28" t="str">
        <f t="shared" si="383"/>
        <v>202311</v>
      </c>
      <c r="AQ1985" s="28" t="str">
        <f t="shared" si="384"/>
        <v>202311RMB</v>
      </c>
    </row>
    <row r="1986" spans="1:43" s="12" customFormat="1">
      <c r="A1986" s="13" t="s">
        <v>170</v>
      </c>
      <c r="B1986" s="179">
        <v>2021</v>
      </c>
      <c r="C1986" s="179">
        <v>1</v>
      </c>
      <c r="D1986" s="39" t="str">
        <f t="shared" si="386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390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391">IF(W1986="RMB","1.13", "1")</f>
        <v>1</v>
      </c>
      <c r="Z1986" s="18">
        <f t="shared" si="387"/>
        <v>14400000</v>
      </c>
      <c r="AA1986" s="13">
        <v>7.17E-2</v>
      </c>
      <c r="AB1986" s="21">
        <f t="shared" si="385"/>
        <v>1032480</v>
      </c>
      <c r="AC1986" s="185">
        <f t="shared" ref="AC1986:AC2049" si="392">IF(R1986&lt;&gt;"",AB1986*AD1986,"")</f>
        <v>123897.59999999999</v>
      </c>
      <c r="AD1986" s="141">
        <v>0.12</v>
      </c>
      <c r="AE1986" s="186">
        <f t="shared" ref="AE1986:AE2049" si="393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394">IF(P1986="C66 SERVICE","",SUMIFS(AB:AB,F:F,F1986,G:G,G1986,E:E,E1986))</f>
        <v>468573419.10712183</v>
      </c>
      <c r="AJ1986" s="19">
        <f t="shared" ref="AJ1986:AJ2049" si="395">IF(P1986="C66 SERVICE","",SUMIFS(AC:AC,F:F,F1986,G:G,G1986,E:E,E1986))</f>
        <v>55829466.862621114</v>
      </c>
      <c r="AK1986" s="20">
        <f t="shared" ref="AK1986:AK2049" si="396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397">IF(F1986="","",F1986&amp;G1986)</f>
        <v>CancelCancel</v>
      </c>
      <c r="AQ1986" s="28" t="str">
        <f t="shared" ref="AQ1986:AQ2049" si="398">IF(W1986="","",F1986&amp;G1986&amp;W1986)</f>
        <v>CancelCancelJPY</v>
      </c>
    </row>
    <row r="1987" spans="1:43" s="12" customFormat="1">
      <c r="A1987" s="13" t="s">
        <v>170</v>
      </c>
      <c r="B1987" s="179">
        <v>2021</v>
      </c>
      <c r="C1987" s="179">
        <v>1</v>
      </c>
      <c r="D1987" s="39" t="str">
        <f t="shared" si="386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389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390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391"/>
        <v>1</v>
      </c>
      <c r="Z1987" s="18">
        <f t="shared" si="387"/>
        <v>14400000</v>
      </c>
      <c r="AA1987" s="13">
        <v>7.17E-2</v>
      </c>
      <c r="AB1987" s="21">
        <f t="shared" si="385"/>
        <v>1032480</v>
      </c>
      <c r="AC1987" s="185">
        <f t="shared" si="392"/>
        <v>123897.59999999999</v>
      </c>
      <c r="AD1987" s="141">
        <v>0.12</v>
      </c>
      <c r="AE1987" s="186">
        <f t="shared" si="393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394"/>
        <v>468573419.10712183</v>
      </c>
      <c r="AJ1987" s="19">
        <f t="shared" si="395"/>
        <v>55829466.862621114</v>
      </c>
      <c r="AK1987" s="20">
        <f t="shared" si="396"/>
        <v>0.11914774629983395</v>
      </c>
      <c r="AL1987" s="17"/>
      <c r="AM1987" s="17"/>
      <c r="AN1987" s="17"/>
      <c r="AO1987" s="17"/>
      <c r="AP1987" s="28" t="str">
        <f t="shared" si="397"/>
        <v>CancelCancel</v>
      </c>
      <c r="AQ1987" s="28" t="str">
        <f t="shared" si="398"/>
        <v>CancelCancelJPY</v>
      </c>
    </row>
    <row r="1988" spans="1:43" s="12" customFormat="1">
      <c r="A1988" s="13" t="s">
        <v>170</v>
      </c>
      <c r="B1988" s="179">
        <v>2021</v>
      </c>
      <c r="C1988" s="179">
        <v>1</v>
      </c>
      <c r="D1988" s="39" t="str">
        <f t="shared" si="386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389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390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391"/>
        <v>1</v>
      </c>
      <c r="Z1988" s="18">
        <f t="shared" si="387"/>
        <v>14400000</v>
      </c>
      <c r="AA1988" s="13">
        <v>7.17E-2</v>
      </c>
      <c r="AB1988" s="21">
        <f t="shared" si="385"/>
        <v>1032480</v>
      </c>
      <c r="AC1988" s="185">
        <f t="shared" si="392"/>
        <v>123897.59999999999</v>
      </c>
      <c r="AD1988" s="141">
        <v>0.12</v>
      </c>
      <c r="AE1988" s="186">
        <f t="shared" si="393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394"/>
        <v>468573419.10712183</v>
      </c>
      <c r="AJ1988" s="19">
        <f t="shared" si="395"/>
        <v>55829466.862621114</v>
      </c>
      <c r="AK1988" s="20">
        <f t="shared" si="396"/>
        <v>0.11914774629983395</v>
      </c>
      <c r="AL1988" s="17"/>
      <c r="AM1988" s="17"/>
      <c r="AN1988" s="17"/>
      <c r="AO1988" s="17"/>
      <c r="AP1988" s="28" t="str">
        <f t="shared" si="397"/>
        <v>CancelCancel</v>
      </c>
      <c r="AQ1988" s="28" t="str">
        <f t="shared" si="398"/>
        <v>CancelCancelJPY</v>
      </c>
    </row>
    <row r="1989" spans="1:43" s="12" customFormat="1">
      <c r="A1989" s="13" t="s">
        <v>170</v>
      </c>
      <c r="B1989" s="179">
        <v>2021</v>
      </c>
      <c r="C1989" s="179">
        <v>1</v>
      </c>
      <c r="D1989" s="39" t="str">
        <f t="shared" si="386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389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390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391"/>
        <v>1</v>
      </c>
      <c r="Z1989" s="18">
        <f t="shared" si="387"/>
        <v>9000000</v>
      </c>
      <c r="AA1989" s="13">
        <v>7.17E-2</v>
      </c>
      <c r="AB1989" s="21">
        <f t="shared" si="385"/>
        <v>645300</v>
      </c>
      <c r="AC1989" s="185">
        <f t="shared" si="392"/>
        <v>77436</v>
      </c>
      <c r="AD1989" s="141">
        <v>0.12</v>
      </c>
      <c r="AE1989" s="186">
        <f t="shared" si="393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394"/>
        <v>468573419.10712183</v>
      </c>
      <c r="AJ1989" s="19">
        <f t="shared" si="395"/>
        <v>55829466.862621114</v>
      </c>
      <c r="AK1989" s="20">
        <f t="shared" si="396"/>
        <v>0.11914774629983395</v>
      </c>
      <c r="AL1989" s="17"/>
      <c r="AM1989" s="17"/>
      <c r="AN1989" s="17"/>
      <c r="AO1989" s="17"/>
      <c r="AP1989" s="28" t="str">
        <f t="shared" si="397"/>
        <v>CancelCancel</v>
      </c>
      <c r="AQ1989" s="28" t="str">
        <f t="shared" si="398"/>
        <v>CancelCancelJPY</v>
      </c>
    </row>
    <row r="1990" spans="1:43" s="12" customFormat="1">
      <c r="A1990" s="13" t="s">
        <v>170</v>
      </c>
      <c r="B1990" s="179">
        <v>2021</v>
      </c>
      <c r="C1990" s="179">
        <v>1</v>
      </c>
      <c r="D1990" s="39" t="str">
        <f t="shared" si="386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389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390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391"/>
        <v>1</v>
      </c>
      <c r="Z1990" s="18">
        <f t="shared" si="387"/>
        <v>9000000</v>
      </c>
      <c r="AA1990" s="13">
        <v>7.17E-2</v>
      </c>
      <c r="AB1990" s="21">
        <f t="shared" si="385"/>
        <v>645300</v>
      </c>
      <c r="AC1990" s="185">
        <f t="shared" si="392"/>
        <v>77436</v>
      </c>
      <c r="AD1990" s="141">
        <v>0.12</v>
      </c>
      <c r="AE1990" s="186">
        <f t="shared" si="393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394"/>
        <v>468573419.10712183</v>
      </c>
      <c r="AJ1990" s="19">
        <f t="shared" si="395"/>
        <v>55829466.862621114</v>
      </c>
      <c r="AK1990" s="20">
        <f t="shared" si="396"/>
        <v>0.11914774629983395</v>
      </c>
      <c r="AL1990" s="17"/>
      <c r="AM1990" s="17"/>
      <c r="AN1990" s="17"/>
      <c r="AO1990" s="17"/>
      <c r="AP1990" s="28" t="str">
        <f t="shared" si="397"/>
        <v>CancelCancel</v>
      </c>
      <c r="AQ1990" s="28" t="str">
        <f t="shared" si="398"/>
        <v>CancelCancelJPY</v>
      </c>
    </row>
    <row r="1991" spans="1:43" s="12" customFormat="1">
      <c r="A1991" s="13" t="s">
        <v>170</v>
      </c>
      <c r="B1991" s="179">
        <v>2021</v>
      </c>
      <c r="C1991" s="179">
        <v>1</v>
      </c>
      <c r="D1991" s="39" t="str">
        <f t="shared" si="386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389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390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391"/>
        <v>1</v>
      </c>
      <c r="Z1991" s="18">
        <f t="shared" si="387"/>
        <v>9000000</v>
      </c>
      <c r="AA1991" s="13">
        <v>7.17E-2</v>
      </c>
      <c r="AB1991" s="21">
        <f t="shared" si="385"/>
        <v>645300</v>
      </c>
      <c r="AC1991" s="185">
        <f t="shared" si="392"/>
        <v>77436</v>
      </c>
      <c r="AD1991" s="141">
        <v>0.12</v>
      </c>
      <c r="AE1991" s="186">
        <f t="shared" si="393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394"/>
        <v>468573419.10712183</v>
      </c>
      <c r="AJ1991" s="19">
        <f t="shared" si="395"/>
        <v>55829466.862621114</v>
      </c>
      <c r="AK1991" s="20">
        <f t="shared" si="396"/>
        <v>0.11914774629983395</v>
      </c>
      <c r="AL1991" s="17"/>
      <c r="AM1991" s="17"/>
      <c r="AN1991" s="17"/>
      <c r="AO1991" s="17"/>
      <c r="AP1991" s="28" t="str">
        <f t="shared" si="397"/>
        <v>CancelCancel</v>
      </c>
      <c r="AQ1991" s="28" t="str">
        <f t="shared" si="398"/>
        <v>CancelCancelJPY</v>
      </c>
    </row>
    <row r="1992" spans="1:43" s="12" customFormat="1">
      <c r="A1992" s="13" t="s">
        <v>170</v>
      </c>
      <c r="B1992" s="179">
        <v>2021</v>
      </c>
      <c r="C1992" s="179">
        <v>1</v>
      </c>
      <c r="D1992" s="39" t="str">
        <f t="shared" si="386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389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390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391"/>
        <v>1</v>
      </c>
      <c r="Z1992" s="18">
        <f t="shared" si="387"/>
        <v>9000000</v>
      </c>
      <c r="AA1992" s="13">
        <v>7.17E-2</v>
      </c>
      <c r="AB1992" s="21">
        <f t="shared" si="385"/>
        <v>645300</v>
      </c>
      <c r="AC1992" s="185">
        <f t="shared" si="392"/>
        <v>77436</v>
      </c>
      <c r="AD1992" s="141">
        <v>0.12</v>
      </c>
      <c r="AE1992" s="186">
        <f t="shared" si="393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394"/>
        <v>468573419.10712183</v>
      </c>
      <c r="AJ1992" s="19">
        <f t="shared" si="395"/>
        <v>55829466.862621114</v>
      </c>
      <c r="AK1992" s="20">
        <f t="shared" si="396"/>
        <v>0.11914774629983395</v>
      </c>
      <c r="AL1992" s="17"/>
      <c r="AM1992" s="17"/>
      <c r="AN1992" s="17"/>
      <c r="AO1992" s="17"/>
      <c r="AP1992" s="28" t="str">
        <f t="shared" si="397"/>
        <v>CancelCancel</v>
      </c>
      <c r="AQ1992" s="28" t="str">
        <f t="shared" si="398"/>
        <v>CancelCancelJPY</v>
      </c>
    </row>
    <row r="1993" spans="1:43" s="12" customFormat="1">
      <c r="A1993" s="13" t="s">
        <v>35</v>
      </c>
      <c r="B1993" s="179">
        <v>2021</v>
      </c>
      <c r="C1993" s="179">
        <v>1</v>
      </c>
      <c r="D1993" s="39" t="str">
        <f t="shared" si="386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389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390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391"/>
        <v>1</v>
      </c>
      <c r="Z1993" s="18">
        <f t="shared" si="387"/>
        <v>13300000</v>
      </c>
      <c r="AA1993" s="13">
        <v>6.25E-2</v>
      </c>
      <c r="AB1993" s="21">
        <f t="shared" si="385"/>
        <v>831250</v>
      </c>
      <c r="AC1993" s="185">
        <f t="shared" si="392"/>
        <v>99750</v>
      </c>
      <c r="AD1993" s="141">
        <v>0.12</v>
      </c>
      <c r="AE1993" s="186">
        <f t="shared" si="393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394"/>
        <v>468573419.10712183</v>
      </c>
      <c r="AJ1993" s="19">
        <f t="shared" si="395"/>
        <v>55829466.862621114</v>
      </c>
      <c r="AK1993" s="20">
        <f t="shared" si="396"/>
        <v>0.11914774629983395</v>
      </c>
      <c r="AL1993" s="17"/>
      <c r="AM1993" s="17"/>
      <c r="AN1993" s="17"/>
      <c r="AO1993" s="17"/>
      <c r="AP1993" s="28" t="str">
        <f t="shared" si="397"/>
        <v>CancelCancel</v>
      </c>
      <c r="AQ1993" s="28" t="str">
        <f t="shared" si="398"/>
        <v>CancelCancelJPY</v>
      </c>
    </row>
    <row r="1994" spans="1:43" s="12" customFormat="1">
      <c r="A1994" s="13" t="s">
        <v>35</v>
      </c>
      <c r="B1994" s="179">
        <v>2021</v>
      </c>
      <c r="C1994" s="179">
        <v>1</v>
      </c>
      <c r="D1994" s="39" t="str">
        <f t="shared" si="386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389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390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391"/>
        <v>1</v>
      </c>
      <c r="Z1994" s="18">
        <f t="shared" si="387"/>
        <v>11570000</v>
      </c>
      <c r="AA1994" s="13">
        <v>7.2400000000000006E-2</v>
      </c>
      <c r="AB1994" s="21">
        <f t="shared" ref="AB1994:AB2057" si="399">IF(AND(R1994&lt;&gt;"C66",R1994&lt;&gt;""),Z1994/Y1994*AA1994,"")</f>
        <v>837668.00000000012</v>
      </c>
      <c r="AC1994" s="185">
        <f t="shared" si="392"/>
        <v>100520.16</v>
      </c>
      <c r="AD1994" s="141">
        <v>0.12</v>
      </c>
      <c r="AE1994" s="186">
        <f t="shared" si="393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394"/>
        <v>468573419.10712183</v>
      </c>
      <c r="AJ1994" s="19">
        <f t="shared" si="395"/>
        <v>55829466.862621114</v>
      </c>
      <c r="AK1994" s="20">
        <f t="shared" si="396"/>
        <v>0.11914774629983395</v>
      </c>
      <c r="AL1994" s="17"/>
      <c r="AM1994" s="17"/>
      <c r="AN1994" s="17"/>
      <c r="AO1994" s="17"/>
      <c r="AP1994" s="28" t="str">
        <f t="shared" si="397"/>
        <v>CancelCancel</v>
      </c>
      <c r="AQ1994" s="28" t="str">
        <f t="shared" si="398"/>
        <v>CancelCancelJPY</v>
      </c>
    </row>
    <row r="1995" spans="1:43" s="12" customFormat="1">
      <c r="A1995" s="13" t="s">
        <v>35</v>
      </c>
      <c r="B1995" s="179">
        <v>2021</v>
      </c>
      <c r="C1995" s="179">
        <v>1</v>
      </c>
      <c r="D1995" s="39" t="str">
        <f t="shared" si="386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389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390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391"/>
        <v>1</v>
      </c>
      <c r="Z1995" s="18">
        <f t="shared" si="387"/>
        <v>11570000</v>
      </c>
      <c r="AA1995" s="13">
        <v>7.2400000000000006E-2</v>
      </c>
      <c r="AB1995" s="21">
        <f t="shared" si="399"/>
        <v>837668.00000000012</v>
      </c>
      <c r="AC1995" s="185">
        <f t="shared" si="392"/>
        <v>100520.16</v>
      </c>
      <c r="AD1995" s="141">
        <v>0.12</v>
      </c>
      <c r="AE1995" s="186">
        <f t="shared" si="393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394"/>
        <v>468573419.10712183</v>
      </c>
      <c r="AJ1995" s="19">
        <f t="shared" si="395"/>
        <v>55829466.862621114</v>
      </c>
      <c r="AK1995" s="20">
        <f t="shared" si="396"/>
        <v>0.11914774629983395</v>
      </c>
      <c r="AL1995" s="17"/>
      <c r="AM1995" s="17"/>
      <c r="AN1995" s="17"/>
      <c r="AO1995" s="17"/>
      <c r="AP1995" s="28" t="str">
        <f t="shared" si="397"/>
        <v>CancelCancel</v>
      </c>
      <c r="AQ1995" s="28" t="str">
        <f t="shared" si="398"/>
        <v>CancelCancelJPY</v>
      </c>
    </row>
    <row r="1996" spans="1:43" s="12" customFormat="1">
      <c r="A1996" s="13" t="s">
        <v>35</v>
      </c>
      <c r="B1996" s="179">
        <v>2021</v>
      </c>
      <c r="C1996" s="179">
        <v>1</v>
      </c>
      <c r="D1996" s="39" t="str">
        <f t="shared" si="386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389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390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391"/>
        <v>1</v>
      </c>
      <c r="Z1996" s="18">
        <f t="shared" si="387"/>
        <v>11570000</v>
      </c>
      <c r="AA1996" s="13">
        <v>7.2400000000000006E-2</v>
      </c>
      <c r="AB1996" s="21">
        <f t="shared" si="399"/>
        <v>837668.00000000012</v>
      </c>
      <c r="AC1996" s="185">
        <f t="shared" si="392"/>
        <v>100520.16</v>
      </c>
      <c r="AD1996" s="141">
        <v>0.12</v>
      </c>
      <c r="AE1996" s="186">
        <f t="shared" si="393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394"/>
        <v>468573419.10712183</v>
      </c>
      <c r="AJ1996" s="19">
        <f t="shared" si="395"/>
        <v>55829466.862621114</v>
      </c>
      <c r="AK1996" s="20">
        <f t="shared" si="396"/>
        <v>0.11914774629983395</v>
      </c>
      <c r="AL1996" s="17"/>
      <c r="AM1996" s="17"/>
      <c r="AN1996" s="17"/>
      <c r="AO1996" s="17"/>
      <c r="AP1996" s="28" t="str">
        <f t="shared" si="397"/>
        <v>CancelCancel</v>
      </c>
      <c r="AQ1996" s="28" t="str">
        <f t="shared" si="398"/>
        <v>CancelCancelJPY</v>
      </c>
    </row>
    <row r="1997" spans="1:43" s="12" customFormat="1">
      <c r="A1997" s="13" t="s">
        <v>35</v>
      </c>
      <c r="B1997" s="179">
        <v>2021</v>
      </c>
      <c r="C1997" s="179">
        <v>1</v>
      </c>
      <c r="D1997" s="39" t="str">
        <f t="shared" si="386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389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390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391"/>
        <v>1</v>
      </c>
      <c r="Z1997" s="18">
        <f t="shared" si="387"/>
        <v>8150000</v>
      </c>
      <c r="AA1997" s="13">
        <v>7.2400000000000006E-2</v>
      </c>
      <c r="AB1997" s="21">
        <f t="shared" si="399"/>
        <v>590060</v>
      </c>
      <c r="AC1997" s="185">
        <f t="shared" si="392"/>
        <v>70807.199999999997</v>
      </c>
      <c r="AD1997" s="141">
        <v>0.12</v>
      </c>
      <c r="AE1997" s="186">
        <f t="shared" si="393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394"/>
        <v>468573419.10712183</v>
      </c>
      <c r="AJ1997" s="19">
        <f t="shared" si="395"/>
        <v>55829466.862621114</v>
      </c>
      <c r="AK1997" s="20">
        <f t="shared" si="396"/>
        <v>0.11914774629983395</v>
      </c>
      <c r="AL1997" s="17"/>
      <c r="AM1997" s="17"/>
      <c r="AN1997" s="17"/>
      <c r="AO1997" s="17"/>
      <c r="AP1997" s="28" t="str">
        <f t="shared" si="397"/>
        <v>CancelCancel</v>
      </c>
      <c r="AQ1997" s="28" t="str">
        <f t="shared" si="398"/>
        <v>CancelCancelJPY</v>
      </c>
    </row>
    <row r="1998" spans="1:43" s="12" customFormat="1">
      <c r="A1998" s="13" t="s">
        <v>35</v>
      </c>
      <c r="B1998" s="179">
        <v>2021</v>
      </c>
      <c r="C1998" s="179">
        <v>1</v>
      </c>
      <c r="D1998" s="39" t="str">
        <f t="shared" si="386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389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390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391"/>
        <v>1</v>
      </c>
      <c r="Z1998" s="18">
        <f t="shared" si="387"/>
        <v>9300000</v>
      </c>
      <c r="AA1998" s="13">
        <v>7.0000000000000007E-2</v>
      </c>
      <c r="AB1998" s="21">
        <f t="shared" si="399"/>
        <v>651000.00000000012</v>
      </c>
      <c r="AC1998" s="185">
        <f t="shared" si="392"/>
        <v>78120.000000000015</v>
      </c>
      <c r="AD1998" s="141">
        <v>0.12</v>
      </c>
      <c r="AE1998" s="186">
        <f t="shared" si="393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394"/>
        <v>468573419.10712183</v>
      </c>
      <c r="AJ1998" s="19">
        <f t="shared" si="395"/>
        <v>55829466.862621114</v>
      </c>
      <c r="AK1998" s="20">
        <f t="shared" si="396"/>
        <v>0.11914774629983395</v>
      </c>
      <c r="AL1998" s="17"/>
      <c r="AM1998" s="17"/>
      <c r="AN1998" s="17"/>
      <c r="AO1998" s="17"/>
      <c r="AP1998" s="28" t="str">
        <f t="shared" si="397"/>
        <v>CancelCancel</v>
      </c>
      <c r="AQ1998" s="28" t="str">
        <f t="shared" si="398"/>
        <v>CancelCancelJPY</v>
      </c>
    </row>
    <row r="1999" spans="1:43" s="12" customFormat="1">
      <c r="A1999" s="13" t="s">
        <v>35</v>
      </c>
      <c r="B1999" s="179">
        <v>2021</v>
      </c>
      <c r="C1999" s="179">
        <v>3</v>
      </c>
      <c r="D1999" s="39" t="str">
        <f t="shared" si="386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389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390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391"/>
        <v>1</v>
      </c>
      <c r="Z1999" s="18">
        <f t="shared" si="387"/>
        <v>10900000</v>
      </c>
      <c r="AA1999" s="13">
        <v>5.8700000000000002E-2</v>
      </c>
      <c r="AB1999" s="21">
        <f t="shared" si="399"/>
        <v>639830</v>
      </c>
      <c r="AC1999" s="185">
        <f t="shared" si="392"/>
        <v>58672.411</v>
      </c>
      <c r="AD1999" s="141">
        <v>9.1700000000000004E-2</v>
      </c>
      <c r="AE1999" s="186">
        <f t="shared" si="393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394"/>
        <v>468573419.10712183</v>
      </c>
      <c r="AJ1999" s="19">
        <f t="shared" si="395"/>
        <v>55829466.862621114</v>
      </c>
      <c r="AK1999" s="20">
        <f t="shared" si="396"/>
        <v>0.11914774629983395</v>
      </c>
      <c r="AL1999" s="17"/>
      <c r="AM1999" s="17"/>
      <c r="AN1999" s="17"/>
      <c r="AO1999" s="17"/>
      <c r="AP1999" s="28" t="str">
        <f t="shared" si="397"/>
        <v>CancelCancel</v>
      </c>
      <c r="AQ1999" s="28" t="str">
        <f t="shared" si="398"/>
        <v>CancelCancelJPY</v>
      </c>
    </row>
    <row r="2000" spans="1:43" s="12" customFormat="1">
      <c r="A2000" s="13" t="s">
        <v>35</v>
      </c>
      <c r="B2000" s="179">
        <v>2021</v>
      </c>
      <c r="C2000" s="179">
        <v>3</v>
      </c>
      <c r="D2000" s="39" t="str">
        <f t="shared" si="386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389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390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391"/>
        <v>1</v>
      </c>
      <c r="Z2000" s="18">
        <f t="shared" si="387"/>
        <v>10900000</v>
      </c>
      <c r="AA2000" s="13">
        <v>5.8700000000000002E-2</v>
      </c>
      <c r="AB2000" s="21">
        <f t="shared" si="399"/>
        <v>639830</v>
      </c>
      <c r="AC2000" s="185">
        <f t="shared" si="392"/>
        <v>58672.411</v>
      </c>
      <c r="AD2000" s="141">
        <v>9.1700000000000004E-2</v>
      </c>
      <c r="AE2000" s="186">
        <f t="shared" si="393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394"/>
        <v>468573419.10712183</v>
      </c>
      <c r="AJ2000" s="19">
        <f t="shared" si="395"/>
        <v>55829466.862621114</v>
      </c>
      <c r="AK2000" s="20">
        <f t="shared" si="396"/>
        <v>0.11914774629983395</v>
      </c>
      <c r="AL2000" s="17"/>
      <c r="AM2000" s="17"/>
      <c r="AN2000" s="17"/>
      <c r="AO2000" s="17"/>
      <c r="AP2000" s="28" t="str">
        <f t="shared" si="397"/>
        <v>CancelCancel</v>
      </c>
      <c r="AQ2000" s="28" t="str">
        <f t="shared" si="398"/>
        <v>CancelCancelJPY</v>
      </c>
    </row>
    <row r="2001" spans="1:43" s="12" customFormat="1">
      <c r="A2001" s="13" t="s">
        <v>35</v>
      </c>
      <c r="B2001" s="179">
        <v>2021</v>
      </c>
      <c r="C2001" s="179">
        <v>3</v>
      </c>
      <c r="D2001" s="39" t="str">
        <f t="shared" si="386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389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390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391"/>
        <v>1</v>
      </c>
      <c r="Z2001" s="18">
        <f t="shared" si="387"/>
        <v>10900000</v>
      </c>
      <c r="AA2001" s="13">
        <v>5.8700000000000002E-2</v>
      </c>
      <c r="AB2001" s="21">
        <f t="shared" si="399"/>
        <v>639830</v>
      </c>
      <c r="AC2001" s="185">
        <f t="shared" si="392"/>
        <v>58672.411</v>
      </c>
      <c r="AD2001" s="141">
        <v>9.1700000000000004E-2</v>
      </c>
      <c r="AE2001" s="186">
        <f t="shared" si="393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394"/>
        <v>468573419.10712183</v>
      </c>
      <c r="AJ2001" s="19">
        <f t="shared" si="395"/>
        <v>55829466.862621114</v>
      </c>
      <c r="AK2001" s="20">
        <f t="shared" si="396"/>
        <v>0.11914774629983395</v>
      </c>
      <c r="AL2001" s="17"/>
      <c r="AM2001" s="17"/>
      <c r="AN2001" s="17"/>
      <c r="AO2001" s="17"/>
      <c r="AP2001" s="28" t="str">
        <f t="shared" si="397"/>
        <v>CancelCancel</v>
      </c>
      <c r="AQ2001" s="28" t="str">
        <f t="shared" si="398"/>
        <v>CancelCancelJPY</v>
      </c>
    </row>
    <row r="2002" spans="1:43" s="12" customFormat="1">
      <c r="A2002" s="13" t="s">
        <v>35</v>
      </c>
      <c r="B2002" s="179">
        <v>2021</v>
      </c>
      <c r="C2002" s="179">
        <v>3</v>
      </c>
      <c r="D2002" s="39" t="str">
        <f t="shared" si="386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389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390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391"/>
        <v>1</v>
      </c>
      <c r="Z2002" s="18">
        <f t="shared" si="387"/>
        <v>10900000</v>
      </c>
      <c r="AA2002" s="13">
        <v>5.8700000000000002E-2</v>
      </c>
      <c r="AB2002" s="21">
        <f t="shared" si="399"/>
        <v>639830</v>
      </c>
      <c r="AC2002" s="185">
        <f t="shared" si="392"/>
        <v>58672.411</v>
      </c>
      <c r="AD2002" s="141">
        <v>9.1700000000000004E-2</v>
      </c>
      <c r="AE2002" s="186">
        <f t="shared" si="393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394"/>
        <v>468573419.10712183</v>
      </c>
      <c r="AJ2002" s="19">
        <f t="shared" si="395"/>
        <v>55829466.862621114</v>
      </c>
      <c r="AK2002" s="20">
        <f t="shared" si="396"/>
        <v>0.11914774629983395</v>
      </c>
      <c r="AL2002" s="17"/>
      <c r="AM2002" s="17"/>
      <c r="AN2002" s="17"/>
      <c r="AO2002" s="17"/>
      <c r="AP2002" s="28" t="str">
        <f t="shared" si="397"/>
        <v>CancelCancel</v>
      </c>
      <c r="AQ2002" s="28" t="str">
        <f t="shared" si="398"/>
        <v>CancelCancelJPY</v>
      </c>
    </row>
    <row r="2003" spans="1:43" s="12" customFormat="1">
      <c r="A2003" s="13" t="s">
        <v>35</v>
      </c>
      <c r="B2003" s="179">
        <v>2021</v>
      </c>
      <c r="C2003" s="179">
        <v>3</v>
      </c>
      <c r="D2003" s="39" t="str">
        <f t="shared" si="386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389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390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391"/>
        <v>1</v>
      </c>
      <c r="Z2003" s="18">
        <f t="shared" si="387"/>
        <v>16165000</v>
      </c>
      <c r="AA2003" s="13">
        <v>7.2099999999999997E-2</v>
      </c>
      <c r="AB2003" s="21">
        <f t="shared" si="399"/>
        <v>1165496.5</v>
      </c>
      <c r="AC2003" s="185">
        <f t="shared" si="392"/>
        <v>139859.57999999999</v>
      </c>
      <c r="AD2003" s="141">
        <v>0.12</v>
      </c>
      <c r="AE2003" s="186">
        <f t="shared" si="393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394"/>
        <v>468573419.10712183</v>
      </c>
      <c r="AJ2003" s="19">
        <f t="shared" si="395"/>
        <v>55829466.862621114</v>
      </c>
      <c r="AK2003" s="20">
        <f t="shared" si="396"/>
        <v>0.11914774629983395</v>
      </c>
      <c r="AL2003" s="17"/>
      <c r="AM2003" s="17"/>
      <c r="AN2003" s="17"/>
      <c r="AO2003" s="17"/>
      <c r="AP2003" s="28" t="str">
        <f t="shared" si="397"/>
        <v>CancelCANCEL</v>
      </c>
      <c r="AQ2003" s="28" t="str">
        <f t="shared" si="398"/>
        <v>CancelCANCELJPY</v>
      </c>
    </row>
    <row r="2004" spans="1:43" s="12" customFormat="1">
      <c r="A2004" s="13" t="s">
        <v>35</v>
      </c>
      <c r="B2004" s="179">
        <v>2021</v>
      </c>
      <c r="C2004" s="179">
        <v>3</v>
      </c>
      <c r="D2004" s="39" t="str">
        <f t="shared" si="386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389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390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391"/>
        <v>1</v>
      </c>
      <c r="Z2004" s="18">
        <f t="shared" si="387"/>
        <v>16165000</v>
      </c>
      <c r="AA2004" s="13">
        <v>7.2099999999999997E-2</v>
      </c>
      <c r="AB2004" s="21">
        <f t="shared" si="399"/>
        <v>1165496.5</v>
      </c>
      <c r="AC2004" s="185">
        <f t="shared" si="392"/>
        <v>139859.57999999999</v>
      </c>
      <c r="AD2004" s="141">
        <v>0.12</v>
      </c>
      <c r="AE2004" s="186">
        <f t="shared" si="393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394"/>
        <v>468573419.10712183</v>
      </c>
      <c r="AJ2004" s="19">
        <f t="shared" si="395"/>
        <v>55829466.862621114</v>
      </c>
      <c r="AK2004" s="20">
        <f t="shared" si="396"/>
        <v>0.11914774629983395</v>
      </c>
      <c r="AL2004" s="17"/>
      <c r="AM2004" s="17"/>
      <c r="AN2004" s="17"/>
      <c r="AO2004" s="17"/>
      <c r="AP2004" s="28" t="str">
        <f t="shared" si="397"/>
        <v>CancelCANCEL</v>
      </c>
      <c r="AQ2004" s="28" t="str">
        <f t="shared" si="398"/>
        <v>CancelCANCELJPY</v>
      </c>
    </row>
    <row r="2005" spans="1:43" s="12" customFormat="1">
      <c r="A2005" s="13" t="s">
        <v>35</v>
      </c>
      <c r="B2005" s="179">
        <v>2021</v>
      </c>
      <c r="C2005" s="179">
        <v>3</v>
      </c>
      <c r="D2005" s="39" t="str">
        <f t="shared" si="386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389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390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391"/>
        <v>1</v>
      </c>
      <c r="Z2005" s="18">
        <f t="shared" si="387"/>
        <v>16165000</v>
      </c>
      <c r="AA2005" s="13">
        <v>7.2099999999999997E-2</v>
      </c>
      <c r="AB2005" s="21">
        <f t="shared" si="399"/>
        <v>1165496.5</v>
      </c>
      <c r="AC2005" s="185">
        <f t="shared" si="392"/>
        <v>139859.57999999999</v>
      </c>
      <c r="AD2005" s="141">
        <v>0.12</v>
      </c>
      <c r="AE2005" s="186">
        <f t="shared" si="393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394"/>
        <v>468573419.10712183</v>
      </c>
      <c r="AJ2005" s="19">
        <f t="shared" si="395"/>
        <v>55829466.862621114</v>
      </c>
      <c r="AK2005" s="20">
        <f t="shared" si="396"/>
        <v>0.11914774629983395</v>
      </c>
      <c r="AL2005" s="17"/>
      <c r="AM2005" s="17"/>
      <c r="AN2005" s="17"/>
      <c r="AO2005" s="17"/>
      <c r="AP2005" s="28" t="str">
        <f t="shared" si="397"/>
        <v>CancelCANCEL</v>
      </c>
      <c r="AQ2005" s="28" t="str">
        <f t="shared" si="398"/>
        <v>CancelCANCELJPY</v>
      </c>
    </row>
    <row r="2006" spans="1:43" s="12" customFormat="1">
      <c r="A2006" s="13" t="s">
        <v>35</v>
      </c>
      <c r="B2006" s="179">
        <v>2021</v>
      </c>
      <c r="C2006" s="179">
        <v>3</v>
      </c>
      <c r="D2006" s="39" t="str">
        <f t="shared" si="386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389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390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391"/>
        <v>1</v>
      </c>
      <c r="Z2006" s="18">
        <f t="shared" si="387"/>
        <v>16165000</v>
      </c>
      <c r="AA2006" s="13">
        <v>7.2099999999999997E-2</v>
      </c>
      <c r="AB2006" s="21">
        <f t="shared" si="399"/>
        <v>1165496.5</v>
      </c>
      <c r="AC2006" s="185">
        <f t="shared" si="392"/>
        <v>139859.57999999999</v>
      </c>
      <c r="AD2006" s="141">
        <v>0.12</v>
      </c>
      <c r="AE2006" s="186">
        <f t="shared" si="393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394"/>
        <v>468573419.10712183</v>
      </c>
      <c r="AJ2006" s="19">
        <f t="shared" si="395"/>
        <v>55829466.862621114</v>
      </c>
      <c r="AK2006" s="20">
        <f t="shared" si="396"/>
        <v>0.11914774629983395</v>
      </c>
      <c r="AL2006" s="17"/>
      <c r="AM2006" s="17"/>
      <c r="AN2006" s="17"/>
      <c r="AO2006" s="17"/>
      <c r="AP2006" s="28" t="str">
        <f t="shared" si="397"/>
        <v>CancelCANCEL</v>
      </c>
      <c r="AQ2006" s="28" t="str">
        <f t="shared" si="398"/>
        <v>CancelCANCELJPY</v>
      </c>
    </row>
    <row r="2007" spans="1:43" s="12" customFormat="1">
      <c r="A2007" s="13" t="s">
        <v>35</v>
      </c>
      <c r="B2007" s="179">
        <v>2021</v>
      </c>
      <c r="C2007" s="179">
        <v>3</v>
      </c>
      <c r="D2007" s="39" t="str">
        <f t="shared" si="386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389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390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391"/>
        <v>1</v>
      </c>
      <c r="Z2007" s="18">
        <f t="shared" si="387"/>
        <v>14645000</v>
      </c>
      <c r="AA2007" s="13">
        <v>5.8700000000000002E-2</v>
      </c>
      <c r="AB2007" s="21">
        <f t="shared" si="399"/>
        <v>859661.5</v>
      </c>
      <c r="AC2007" s="185">
        <f t="shared" si="392"/>
        <v>103159.37999999999</v>
      </c>
      <c r="AD2007" s="141">
        <v>0.12</v>
      </c>
      <c r="AE2007" s="186">
        <f t="shared" si="393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394"/>
        <v>468573419.10712183</v>
      </c>
      <c r="AJ2007" s="19">
        <f t="shared" si="395"/>
        <v>55829466.862621114</v>
      </c>
      <c r="AK2007" s="20">
        <f t="shared" si="396"/>
        <v>0.11914774629983395</v>
      </c>
      <c r="AL2007" s="17"/>
      <c r="AM2007" s="17"/>
      <c r="AN2007" s="17"/>
      <c r="AO2007" s="17"/>
      <c r="AP2007" s="28" t="str">
        <f t="shared" si="397"/>
        <v>CancelCancel</v>
      </c>
      <c r="AQ2007" s="28" t="str">
        <f t="shared" si="398"/>
        <v>CancelCancelJPY</v>
      </c>
    </row>
    <row r="2008" spans="1:43" s="12" customFormat="1">
      <c r="A2008" s="13" t="s">
        <v>35</v>
      </c>
      <c r="B2008" s="179">
        <v>2021</v>
      </c>
      <c r="C2008" s="179">
        <v>3</v>
      </c>
      <c r="D2008" s="39" t="str">
        <f t="shared" si="386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389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390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391"/>
        <v>1</v>
      </c>
      <c r="Z2008" s="18">
        <f t="shared" si="387"/>
        <v>14645000</v>
      </c>
      <c r="AA2008" s="13">
        <v>5.8700000000000002E-2</v>
      </c>
      <c r="AB2008" s="21">
        <f t="shared" si="399"/>
        <v>859661.5</v>
      </c>
      <c r="AC2008" s="185">
        <f t="shared" si="392"/>
        <v>103159.37999999999</v>
      </c>
      <c r="AD2008" s="141">
        <v>0.12</v>
      </c>
      <c r="AE2008" s="186">
        <f t="shared" si="393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394"/>
        <v>468573419.10712183</v>
      </c>
      <c r="AJ2008" s="19">
        <f t="shared" si="395"/>
        <v>55829466.862621114</v>
      </c>
      <c r="AK2008" s="20">
        <f t="shared" si="396"/>
        <v>0.11914774629983395</v>
      </c>
      <c r="AL2008" s="17"/>
      <c r="AM2008" s="17"/>
      <c r="AN2008" s="17"/>
      <c r="AO2008" s="17"/>
      <c r="AP2008" s="28" t="str">
        <f t="shared" si="397"/>
        <v>CancelCancel</v>
      </c>
      <c r="AQ2008" s="28" t="str">
        <f t="shared" si="398"/>
        <v>CancelCancelJPY</v>
      </c>
    </row>
    <row r="2009" spans="1:43" s="12" customFormat="1">
      <c r="A2009" s="13" t="s">
        <v>35</v>
      </c>
      <c r="B2009" s="179">
        <v>2021</v>
      </c>
      <c r="C2009" s="179">
        <v>3</v>
      </c>
      <c r="D2009" s="39" t="str">
        <f t="shared" si="386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389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390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391"/>
        <v>1</v>
      </c>
      <c r="Z2009" s="18">
        <f t="shared" si="387"/>
        <v>14645000</v>
      </c>
      <c r="AA2009" s="13">
        <v>5.8700000000000002E-2</v>
      </c>
      <c r="AB2009" s="21">
        <f t="shared" si="399"/>
        <v>859661.5</v>
      </c>
      <c r="AC2009" s="185">
        <f t="shared" si="392"/>
        <v>103159.37999999999</v>
      </c>
      <c r="AD2009" s="141">
        <v>0.12</v>
      </c>
      <c r="AE2009" s="186">
        <f t="shared" si="393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394"/>
        <v>468573419.10712183</v>
      </c>
      <c r="AJ2009" s="19">
        <f t="shared" si="395"/>
        <v>55829466.862621114</v>
      </c>
      <c r="AK2009" s="20">
        <f t="shared" si="396"/>
        <v>0.11914774629983395</v>
      </c>
      <c r="AL2009" s="17"/>
      <c r="AM2009" s="17"/>
      <c r="AN2009" s="17"/>
      <c r="AO2009" s="17"/>
      <c r="AP2009" s="28" t="str">
        <f t="shared" si="397"/>
        <v>CancelCancel</v>
      </c>
      <c r="AQ2009" s="28" t="str">
        <f t="shared" si="398"/>
        <v>CancelCancelJPY</v>
      </c>
    </row>
    <row r="2010" spans="1:43" s="12" customFormat="1">
      <c r="A2010" s="13" t="s">
        <v>35</v>
      </c>
      <c r="B2010" s="179">
        <v>2021</v>
      </c>
      <c r="C2010" s="179">
        <v>3</v>
      </c>
      <c r="D2010" s="39" t="str">
        <f t="shared" si="386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389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390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391"/>
        <v>1</v>
      </c>
      <c r="Z2010" s="18">
        <f t="shared" si="387"/>
        <v>14645000</v>
      </c>
      <c r="AA2010" s="13">
        <v>5.8700000000000002E-2</v>
      </c>
      <c r="AB2010" s="21">
        <f t="shared" si="399"/>
        <v>859661.5</v>
      </c>
      <c r="AC2010" s="185">
        <f t="shared" si="392"/>
        <v>103159.37999999999</v>
      </c>
      <c r="AD2010" s="141">
        <v>0.12</v>
      </c>
      <c r="AE2010" s="186">
        <f t="shared" si="393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394"/>
        <v>468573419.10712183</v>
      </c>
      <c r="AJ2010" s="19">
        <f t="shared" si="395"/>
        <v>55829466.862621114</v>
      </c>
      <c r="AK2010" s="20">
        <f t="shared" si="396"/>
        <v>0.11914774629983395</v>
      </c>
      <c r="AL2010" s="17"/>
      <c r="AM2010" s="17"/>
      <c r="AN2010" s="17"/>
      <c r="AO2010" s="17"/>
      <c r="AP2010" s="28" t="str">
        <f t="shared" si="397"/>
        <v>CancelCancel</v>
      </c>
      <c r="AQ2010" s="28" t="str">
        <f t="shared" si="398"/>
        <v>CancelCancelJPY</v>
      </c>
    </row>
    <row r="2011" spans="1:43" s="12" customFormat="1">
      <c r="A2011" s="13" t="s">
        <v>35</v>
      </c>
      <c r="B2011" s="179">
        <v>2021</v>
      </c>
      <c r="C2011" s="179">
        <v>3</v>
      </c>
      <c r="D2011" s="39" t="str">
        <f t="shared" si="386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389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390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391"/>
        <v>1</v>
      </c>
      <c r="Z2011" s="18">
        <f t="shared" si="387"/>
        <v>14645000</v>
      </c>
      <c r="AA2011" s="13">
        <v>5.8700000000000002E-2</v>
      </c>
      <c r="AB2011" s="21">
        <f t="shared" si="399"/>
        <v>859661.5</v>
      </c>
      <c r="AC2011" s="185">
        <f t="shared" si="392"/>
        <v>103159.37999999999</v>
      </c>
      <c r="AD2011" s="141">
        <v>0.12</v>
      </c>
      <c r="AE2011" s="186">
        <f t="shared" si="393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394"/>
        <v>468573419.10712183</v>
      </c>
      <c r="AJ2011" s="19">
        <f t="shared" si="395"/>
        <v>55829466.862621114</v>
      </c>
      <c r="AK2011" s="20">
        <f t="shared" si="396"/>
        <v>0.11914774629983395</v>
      </c>
      <c r="AL2011" s="17"/>
      <c r="AM2011" s="17"/>
      <c r="AN2011" s="17"/>
      <c r="AO2011" s="17"/>
      <c r="AP2011" s="28" t="str">
        <f t="shared" si="397"/>
        <v>CancelCancel</v>
      </c>
      <c r="AQ2011" s="28" t="str">
        <f t="shared" si="398"/>
        <v>CancelCancelJPY</v>
      </c>
    </row>
    <row r="2012" spans="1:43" s="12" customFormat="1">
      <c r="A2012" s="13" t="s">
        <v>35</v>
      </c>
      <c r="B2012" s="179">
        <v>2021</v>
      </c>
      <c r="C2012" s="179">
        <v>3</v>
      </c>
      <c r="D2012" s="39" t="str">
        <f t="shared" si="386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389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390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391"/>
        <v>1</v>
      </c>
      <c r="Z2012" s="18">
        <f t="shared" si="387"/>
        <v>14645000</v>
      </c>
      <c r="AA2012" s="13">
        <v>5.8700000000000002E-2</v>
      </c>
      <c r="AB2012" s="21">
        <f t="shared" si="399"/>
        <v>859661.5</v>
      </c>
      <c r="AC2012" s="185">
        <f t="shared" si="392"/>
        <v>103159.37999999999</v>
      </c>
      <c r="AD2012" s="141">
        <v>0.12</v>
      </c>
      <c r="AE2012" s="186">
        <f t="shared" si="393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394"/>
        <v>468573419.10712183</v>
      </c>
      <c r="AJ2012" s="19">
        <f t="shared" si="395"/>
        <v>55829466.862621114</v>
      </c>
      <c r="AK2012" s="20">
        <f t="shared" si="396"/>
        <v>0.11914774629983395</v>
      </c>
      <c r="AL2012" s="17"/>
      <c r="AM2012" s="17"/>
      <c r="AN2012" s="17"/>
      <c r="AO2012" s="17"/>
      <c r="AP2012" s="28" t="str">
        <f t="shared" si="397"/>
        <v>CancelCancel</v>
      </c>
      <c r="AQ2012" s="28" t="str">
        <f t="shared" si="398"/>
        <v>CancelCancelJPY</v>
      </c>
    </row>
    <row r="2013" spans="1:43" s="12" customFormat="1">
      <c r="A2013" s="13" t="s">
        <v>35</v>
      </c>
      <c r="B2013" s="179">
        <v>2021</v>
      </c>
      <c r="C2013" s="179">
        <v>3</v>
      </c>
      <c r="D2013" s="39" t="str">
        <f t="shared" si="386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389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390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391"/>
        <v>1</v>
      </c>
      <c r="Z2013" s="18">
        <f t="shared" si="387"/>
        <v>14645000</v>
      </c>
      <c r="AA2013" s="13">
        <v>5.8700000000000002E-2</v>
      </c>
      <c r="AB2013" s="21">
        <f t="shared" si="399"/>
        <v>859661.5</v>
      </c>
      <c r="AC2013" s="185">
        <f t="shared" si="392"/>
        <v>103159.37999999999</v>
      </c>
      <c r="AD2013" s="141">
        <v>0.12</v>
      </c>
      <c r="AE2013" s="186">
        <f t="shared" si="393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394"/>
        <v>468573419.10712183</v>
      </c>
      <c r="AJ2013" s="19">
        <f t="shared" si="395"/>
        <v>55829466.862621114</v>
      </c>
      <c r="AK2013" s="20">
        <f t="shared" si="396"/>
        <v>0.11914774629983395</v>
      </c>
      <c r="AL2013" s="17"/>
      <c r="AM2013" s="17"/>
      <c r="AN2013" s="17"/>
      <c r="AO2013" s="17"/>
      <c r="AP2013" s="28" t="str">
        <f t="shared" si="397"/>
        <v>CancelCancel</v>
      </c>
      <c r="AQ2013" s="28" t="str">
        <f t="shared" si="398"/>
        <v>CancelCancelJPY</v>
      </c>
    </row>
    <row r="2014" spans="1:43" s="12" customFormat="1">
      <c r="A2014" s="13" t="s">
        <v>35</v>
      </c>
      <c r="B2014" s="179">
        <v>2021</v>
      </c>
      <c r="C2014" s="179">
        <v>3</v>
      </c>
      <c r="D2014" s="39" t="str">
        <f t="shared" si="386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389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390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391"/>
        <v>1</v>
      </c>
      <c r="Z2014" s="18">
        <f t="shared" si="387"/>
        <v>14645000</v>
      </c>
      <c r="AA2014" s="13">
        <v>5.8700000000000002E-2</v>
      </c>
      <c r="AB2014" s="21">
        <f t="shared" si="399"/>
        <v>859661.5</v>
      </c>
      <c r="AC2014" s="185">
        <f t="shared" si="392"/>
        <v>103159.37999999999</v>
      </c>
      <c r="AD2014" s="141">
        <v>0.12</v>
      </c>
      <c r="AE2014" s="186">
        <f t="shared" si="393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394"/>
        <v>468573419.10712183</v>
      </c>
      <c r="AJ2014" s="19">
        <f t="shared" si="395"/>
        <v>55829466.862621114</v>
      </c>
      <c r="AK2014" s="20">
        <f t="shared" si="396"/>
        <v>0.11914774629983395</v>
      </c>
      <c r="AL2014" s="17"/>
      <c r="AM2014" s="17"/>
      <c r="AN2014" s="17"/>
      <c r="AO2014" s="17"/>
      <c r="AP2014" s="28" t="str">
        <f t="shared" si="397"/>
        <v>CancelCancel</v>
      </c>
      <c r="AQ2014" s="28" t="str">
        <f t="shared" si="398"/>
        <v>CancelCancelJPY</v>
      </c>
    </row>
    <row r="2015" spans="1:43" s="12" customFormat="1">
      <c r="A2015" s="13" t="s">
        <v>35</v>
      </c>
      <c r="B2015" s="179">
        <v>2021</v>
      </c>
      <c r="C2015" s="179">
        <v>3</v>
      </c>
      <c r="D2015" s="39" t="str">
        <f t="shared" si="386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389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390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391"/>
        <v>1</v>
      </c>
      <c r="Z2015" s="18">
        <f t="shared" si="387"/>
        <v>14645000</v>
      </c>
      <c r="AA2015" s="13">
        <v>5.8700000000000002E-2</v>
      </c>
      <c r="AB2015" s="21">
        <f t="shared" si="399"/>
        <v>859661.5</v>
      </c>
      <c r="AC2015" s="185">
        <f t="shared" si="392"/>
        <v>103159.37999999999</v>
      </c>
      <c r="AD2015" s="141">
        <v>0.12</v>
      </c>
      <c r="AE2015" s="186">
        <f t="shared" si="393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394"/>
        <v>468573419.10712183</v>
      </c>
      <c r="AJ2015" s="19">
        <f t="shared" si="395"/>
        <v>55829466.862621114</v>
      </c>
      <c r="AK2015" s="20">
        <f t="shared" si="396"/>
        <v>0.11914774629983395</v>
      </c>
      <c r="AL2015" s="17"/>
      <c r="AM2015" s="17"/>
      <c r="AN2015" s="17"/>
      <c r="AO2015" s="17"/>
      <c r="AP2015" s="28" t="str">
        <f t="shared" si="397"/>
        <v>CancelCancel</v>
      </c>
      <c r="AQ2015" s="28" t="str">
        <f t="shared" si="398"/>
        <v>CancelCancelJPY</v>
      </c>
    </row>
    <row r="2016" spans="1:43" s="12" customFormat="1">
      <c r="A2016" s="13" t="s">
        <v>35</v>
      </c>
      <c r="B2016" s="179">
        <v>2021</v>
      </c>
      <c r="C2016" s="179">
        <v>3</v>
      </c>
      <c r="D2016" s="39" t="str">
        <f t="shared" si="386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389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390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391"/>
        <v>1</v>
      </c>
      <c r="Z2016" s="18">
        <f t="shared" si="387"/>
        <v>14645000</v>
      </c>
      <c r="AA2016" s="13">
        <v>5.8700000000000002E-2</v>
      </c>
      <c r="AB2016" s="21">
        <f t="shared" si="399"/>
        <v>859661.5</v>
      </c>
      <c r="AC2016" s="185">
        <f t="shared" si="392"/>
        <v>103159.37999999999</v>
      </c>
      <c r="AD2016" s="141">
        <v>0.12</v>
      </c>
      <c r="AE2016" s="186">
        <f t="shared" si="393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394"/>
        <v>468573419.10712183</v>
      </c>
      <c r="AJ2016" s="19">
        <f t="shared" si="395"/>
        <v>55829466.862621114</v>
      </c>
      <c r="AK2016" s="20">
        <f t="shared" si="396"/>
        <v>0.11914774629983395</v>
      </c>
      <c r="AL2016" s="17"/>
      <c r="AM2016" s="17"/>
      <c r="AN2016" s="17"/>
      <c r="AO2016" s="17"/>
      <c r="AP2016" s="28" t="str">
        <f t="shared" si="397"/>
        <v>CancelCancel</v>
      </c>
      <c r="AQ2016" s="28" t="str">
        <f t="shared" si="398"/>
        <v>CancelCancelJPY</v>
      </c>
    </row>
    <row r="2017" spans="1:43" s="12" customFormat="1">
      <c r="A2017" s="13" t="s">
        <v>35</v>
      </c>
      <c r="B2017" s="179">
        <v>2021</v>
      </c>
      <c r="C2017" s="179">
        <v>3</v>
      </c>
      <c r="D2017" s="39" t="str">
        <f t="shared" si="386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389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390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391"/>
        <v>1</v>
      </c>
      <c r="Z2017" s="18">
        <f t="shared" si="387"/>
        <v>8593800</v>
      </c>
      <c r="AA2017" s="13">
        <v>5.8700000000000002E-2</v>
      </c>
      <c r="AB2017" s="21">
        <f t="shared" si="399"/>
        <v>504456.06</v>
      </c>
      <c r="AC2017" s="185">
        <f t="shared" si="392"/>
        <v>60534.727199999994</v>
      </c>
      <c r="AD2017" s="141">
        <v>0.12</v>
      </c>
      <c r="AE2017" s="186">
        <f t="shared" si="393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394"/>
        <v>468573419.10712183</v>
      </c>
      <c r="AJ2017" s="19">
        <f t="shared" si="395"/>
        <v>55829466.862621114</v>
      </c>
      <c r="AK2017" s="20">
        <f t="shared" si="396"/>
        <v>0.11914774629983395</v>
      </c>
      <c r="AL2017" s="17"/>
      <c r="AM2017" s="17"/>
      <c r="AN2017" s="17"/>
      <c r="AO2017" s="17"/>
      <c r="AP2017" s="28" t="str">
        <f t="shared" si="397"/>
        <v>CancelCancel</v>
      </c>
      <c r="AQ2017" s="28" t="str">
        <f t="shared" si="398"/>
        <v>CancelCancelJPY</v>
      </c>
    </row>
    <row r="2018" spans="1:43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389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390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391"/>
        <v>1</v>
      </c>
      <c r="Z2018" s="18">
        <f t="shared" ref="Z2018:Z2072" si="401">IF(X2018="","",X2018*MAX(O2018,N2018))</f>
        <v>8593800</v>
      </c>
      <c r="AA2018" s="13">
        <v>5.8700000000000002E-2</v>
      </c>
      <c r="AB2018" s="21">
        <f t="shared" si="399"/>
        <v>504456.06</v>
      </c>
      <c r="AC2018" s="185">
        <f t="shared" si="392"/>
        <v>60534.727199999994</v>
      </c>
      <c r="AD2018" s="141">
        <v>0.12</v>
      </c>
      <c r="AE2018" s="186">
        <f t="shared" si="393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394"/>
        <v>468573419.10712183</v>
      </c>
      <c r="AJ2018" s="19">
        <f t="shared" si="395"/>
        <v>55829466.862621114</v>
      </c>
      <c r="AK2018" s="20">
        <f t="shared" si="396"/>
        <v>0.11914774629983395</v>
      </c>
      <c r="AL2018" s="17"/>
      <c r="AM2018" s="17"/>
      <c r="AN2018" s="17"/>
      <c r="AO2018" s="17"/>
      <c r="AP2018" s="28" t="str">
        <f t="shared" si="397"/>
        <v>CancelCancel</v>
      </c>
      <c r="AQ2018" s="28" t="str">
        <f t="shared" si="398"/>
        <v>CancelCancelJPY</v>
      </c>
    </row>
    <row r="2019" spans="1:43" s="12" customFormat="1">
      <c r="A2019" s="13" t="s">
        <v>35</v>
      </c>
      <c r="B2019" s="179">
        <v>2021</v>
      </c>
      <c r="C2019" s="179">
        <v>3</v>
      </c>
      <c r="D2019" s="39" t="str">
        <f t="shared" si="400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389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390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391"/>
        <v>1</v>
      </c>
      <c r="Z2019" s="18">
        <f t="shared" si="401"/>
        <v>8593800</v>
      </c>
      <c r="AA2019" s="13">
        <v>5.8700000000000002E-2</v>
      </c>
      <c r="AB2019" s="21">
        <f t="shared" si="399"/>
        <v>504456.06</v>
      </c>
      <c r="AC2019" s="185">
        <f t="shared" si="392"/>
        <v>60534.727199999994</v>
      </c>
      <c r="AD2019" s="141">
        <v>0.12</v>
      </c>
      <c r="AE2019" s="186">
        <f t="shared" si="393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394"/>
        <v>468573419.10712183</v>
      </c>
      <c r="AJ2019" s="19">
        <f t="shared" si="395"/>
        <v>55829466.862621114</v>
      </c>
      <c r="AK2019" s="20">
        <f t="shared" si="396"/>
        <v>0.11914774629983395</v>
      </c>
      <c r="AL2019" s="17"/>
      <c r="AM2019" s="17"/>
      <c r="AN2019" s="17"/>
      <c r="AO2019" s="17"/>
      <c r="AP2019" s="28" t="str">
        <f t="shared" si="397"/>
        <v>CancelCancel</v>
      </c>
      <c r="AQ2019" s="28" t="str">
        <f t="shared" si="398"/>
        <v>CancelCancelJPY</v>
      </c>
    </row>
    <row r="2020" spans="1:43" s="12" customFormat="1">
      <c r="A2020" s="13" t="s">
        <v>35</v>
      </c>
      <c r="B2020" s="179">
        <v>2021</v>
      </c>
      <c r="C2020" s="179">
        <v>3</v>
      </c>
      <c r="D2020" s="39" t="str">
        <f t="shared" si="400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389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390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391"/>
        <v>1</v>
      </c>
      <c r="Z2020" s="18">
        <f t="shared" si="401"/>
        <v>8593800</v>
      </c>
      <c r="AA2020" s="13">
        <v>5.8700000000000002E-2</v>
      </c>
      <c r="AB2020" s="21">
        <f t="shared" si="399"/>
        <v>504456.06</v>
      </c>
      <c r="AC2020" s="185">
        <f t="shared" si="392"/>
        <v>60534.727199999994</v>
      </c>
      <c r="AD2020" s="141">
        <v>0.12</v>
      </c>
      <c r="AE2020" s="186">
        <f t="shared" si="393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394"/>
        <v>468573419.10712183</v>
      </c>
      <c r="AJ2020" s="19">
        <f t="shared" si="395"/>
        <v>55829466.862621114</v>
      </c>
      <c r="AK2020" s="20">
        <f t="shared" si="396"/>
        <v>0.11914774629983395</v>
      </c>
      <c r="AL2020" s="17"/>
      <c r="AM2020" s="17"/>
      <c r="AN2020" s="17"/>
      <c r="AO2020" s="17"/>
      <c r="AP2020" s="28" t="str">
        <f t="shared" si="397"/>
        <v>CancelCancel</v>
      </c>
      <c r="AQ2020" s="28" t="str">
        <f t="shared" si="398"/>
        <v>CancelCancelJPY</v>
      </c>
    </row>
    <row r="2021" spans="1:43" s="12" customFormat="1">
      <c r="A2021" s="13" t="s">
        <v>35</v>
      </c>
      <c r="B2021" s="179">
        <v>2021</v>
      </c>
      <c r="C2021" s="179">
        <v>3</v>
      </c>
      <c r="D2021" s="39" t="str">
        <f t="shared" si="400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389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390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391"/>
        <v>1</v>
      </c>
      <c r="Z2021" s="18">
        <f t="shared" si="401"/>
        <v>8593800</v>
      </c>
      <c r="AA2021" s="13">
        <v>5.8700000000000002E-2</v>
      </c>
      <c r="AB2021" s="21">
        <f t="shared" si="399"/>
        <v>504456.06</v>
      </c>
      <c r="AC2021" s="185">
        <f t="shared" si="392"/>
        <v>60534.727199999994</v>
      </c>
      <c r="AD2021" s="141">
        <v>0.12</v>
      </c>
      <c r="AE2021" s="186">
        <f t="shared" si="393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394"/>
        <v>468573419.10712183</v>
      </c>
      <c r="AJ2021" s="19">
        <f t="shared" si="395"/>
        <v>55829466.862621114</v>
      </c>
      <c r="AK2021" s="20">
        <f t="shared" si="396"/>
        <v>0.11914774629983395</v>
      </c>
      <c r="AL2021" s="17"/>
      <c r="AM2021" s="17"/>
      <c r="AN2021" s="17"/>
      <c r="AO2021" s="17"/>
      <c r="AP2021" s="28" t="str">
        <f t="shared" si="397"/>
        <v>CancelCancel</v>
      </c>
      <c r="AQ2021" s="28" t="str">
        <f t="shared" si="398"/>
        <v>CancelCancelJPY</v>
      </c>
    </row>
    <row r="2022" spans="1:43" s="12" customFormat="1">
      <c r="A2022" s="13" t="s">
        <v>35</v>
      </c>
      <c r="B2022" s="179">
        <v>2021</v>
      </c>
      <c r="C2022" s="179">
        <v>3</v>
      </c>
      <c r="D2022" s="39" t="str">
        <f t="shared" si="400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389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390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391"/>
        <v>1</v>
      </c>
      <c r="Z2022" s="18">
        <f t="shared" si="401"/>
        <v>8593800</v>
      </c>
      <c r="AA2022" s="13">
        <v>5.8700000000000002E-2</v>
      </c>
      <c r="AB2022" s="21">
        <f t="shared" si="399"/>
        <v>504456.06</v>
      </c>
      <c r="AC2022" s="185">
        <f t="shared" si="392"/>
        <v>60534.727199999994</v>
      </c>
      <c r="AD2022" s="141">
        <v>0.12</v>
      </c>
      <c r="AE2022" s="186">
        <f t="shared" si="393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394"/>
        <v>468573419.10712183</v>
      </c>
      <c r="AJ2022" s="19">
        <f t="shared" si="395"/>
        <v>55829466.862621114</v>
      </c>
      <c r="AK2022" s="20">
        <f t="shared" si="396"/>
        <v>0.11914774629983395</v>
      </c>
      <c r="AL2022" s="17"/>
      <c r="AM2022" s="17"/>
      <c r="AN2022" s="17"/>
      <c r="AO2022" s="17"/>
      <c r="AP2022" s="28" t="str">
        <f t="shared" si="397"/>
        <v>CancelCancel</v>
      </c>
      <c r="AQ2022" s="28" t="str">
        <f t="shared" si="398"/>
        <v>CancelCancelJPY</v>
      </c>
    </row>
    <row r="2023" spans="1:43" s="12" customFormat="1">
      <c r="A2023" s="13" t="s">
        <v>35</v>
      </c>
      <c r="B2023" s="179">
        <v>2021</v>
      </c>
      <c r="C2023" s="179">
        <v>3</v>
      </c>
      <c r="D2023" s="39" t="str">
        <f t="shared" si="400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389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390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391"/>
        <v>1</v>
      </c>
      <c r="Z2023" s="18">
        <f t="shared" si="401"/>
        <v>8593800</v>
      </c>
      <c r="AA2023" s="13">
        <v>5.8700000000000002E-2</v>
      </c>
      <c r="AB2023" s="21">
        <f t="shared" si="399"/>
        <v>504456.06</v>
      </c>
      <c r="AC2023" s="185">
        <f t="shared" si="392"/>
        <v>60534.727199999994</v>
      </c>
      <c r="AD2023" s="141">
        <v>0.12</v>
      </c>
      <c r="AE2023" s="186">
        <f t="shared" si="393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394"/>
        <v>468573419.10712183</v>
      </c>
      <c r="AJ2023" s="19">
        <f t="shared" si="395"/>
        <v>55829466.862621114</v>
      </c>
      <c r="AK2023" s="20">
        <f t="shared" si="396"/>
        <v>0.11914774629983395</v>
      </c>
      <c r="AL2023" s="17"/>
      <c r="AM2023" s="17"/>
      <c r="AN2023" s="17"/>
      <c r="AO2023" s="17"/>
      <c r="AP2023" s="28" t="str">
        <f t="shared" si="397"/>
        <v>CancelCancel</v>
      </c>
      <c r="AQ2023" s="28" t="str">
        <f t="shared" si="398"/>
        <v>CancelCancelJPY</v>
      </c>
    </row>
    <row r="2024" spans="1:43" s="12" customFormat="1">
      <c r="A2024" s="13" t="s">
        <v>35</v>
      </c>
      <c r="B2024" s="179">
        <v>2021</v>
      </c>
      <c r="C2024" s="179">
        <v>3</v>
      </c>
      <c r="D2024" s="39" t="str">
        <f t="shared" si="400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389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390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391"/>
        <v>1</v>
      </c>
      <c r="Z2024" s="18">
        <f t="shared" si="401"/>
        <v>8593800</v>
      </c>
      <c r="AA2024" s="13">
        <v>5.8700000000000002E-2</v>
      </c>
      <c r="AB2024" s="21">
        <f t="shared" si="399"/>
        <v>504456.06</v>
      </c>
      <c r="AC2024" s="185">
        <f t="shared" si="392"/>
        <v>60534.727199999994</v>
      </c>
      <c r="AD2024" s="141">
        <v>0.12</v>
      </c>
      <c r="AE2024" s="186">
        <f t="shared" si="393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394"/>
        <v>468573419.10712183</v>
      </c>
      <c r="AJ2024" s="19">
        <f t="shared" si="395"/>
        <v>55829466.862621114</v>
      </c>
      <c r="AK2024" s="20">
        <f t="shared" si="396"/>
        <v>0.11914774629983395</v>
      </c>
      <c r="AL2024" s="17"/>
      <c r="AM2024" s="17"/>
      <c r="AN2024" s="17"/>
      <c r="AO2024" s="17"/>
      <c r="AP2024" s="28" t="str">
        <f t="shared" si="397"/>
        <v>CancelCancel</v>
      </c>
      <c r="AQ2024" s="28" t="str">
        <f t="shared" si="398"/>
        <v>CancelCancelJPY</v>
      </c>
    </row>
    <row r="2025" spans="1:43" s="12" customFormat="1">
      <c r="A2025" s="13" t="s">
        <v>35</v>
      </c>
      <c r="B2025" s="179">
        <v>2021</v>
      </c>
      <c r="C2025" s="179">
        <v>3</v>
      </c>
      <c r="D2025" s="39" t="str">
        <f t="shared" si="400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389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390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391"/>
        <v>1</v>
      </c>
      <c r="Z2025" s="18">
        <f t="shared" si="401"/>
        <v>8593800</v>
      </c>
      <c r="AA2025" s="13">
        <v>5.8700000000000002E-2</v>
      </c>
      <c r="AB2025" s="21">
        <f t="shared" si="399"/>
        <v>504456.06</v>
      </c>
      <c r="AC2025" s="185">
        <f t="shared" si="392"/>
        <v>60534.727199999994</v>
      </c>
      <c r="AD2025" s="141">
        <v>0.12</v>
      </c>
      <c r="AE2025" s="186">
        <f t="shared" si="393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394"/>
        <v>468573419.10712183</v>
      </c>
      <c r="AJ2025" s="19">
        <f t="shared" si="395"/>
        <v>55829466.862621114</v>
      </c>
      <c r="AK2025" s="20">
        <f t="shared" si="396"/>
        <v>0.11914774629983395</v>
      </c>
      <c r="AL2025" s="17"/>
      <c r="AM2025" s="17"/>
      <c r="AN2025" s="17"/>
      <c r="AO2025" s="17"/>
      <c r="AP2025" s="28" t="str">
        <f t="shared" si="397"/>
        <v>CancelCancel</v>
      </c>
      <c r="AQ2025" s="28" t="str">
        <f t="shared" si="398"/>
        <v>CancelCancelJPY</v>
      </c>
    </row>
    <row r="2026" spans="1:43" s="12" customFormat="1">
      <c r="A2026" s="13" t="s">
        <v>35</v>
      </c>
      <c r="B2026" s="179">
        <v>2021</v>
      </c>
      <c r="C2026" s="179">
        <v>3</v>
      </c>
      <c r="D2026" s="39" t="str">
        <f t="shared" si="400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389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390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391"/>
        <v>1</v>
      </c>
      <c r="Z2026" s="18">
        <f t="shared" si="401"/>
        <v>8593800</v>
      </c>
      <c r="AA2026" s="13">
        <v>5.8700000000000002E-2</v>
      </c>
      <c r="AB2026" s="21">
        <f t="shared" si="399"/>
        <v>504456.06</v>
      </c>
      <c r="AC2026" s="185">
        <f t="shared" si="392"/>
        <v>60534.727199999994</v>
      </c>
      <c r="AD2026" s="141">
        <v>0.12</v>
      </c>
      <c r="AE2026" s="186">
        <f t="shared" si="393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394"/>
        <v>468573419.10712183</v>
      </c>
      <c r="AJ2026" s="19">
        <f t="shared" si="395"/>
        <v>55829466.862621114</v>
      </c>
      <c r="AK2026" s="20">
        <f t="shared" si="396"/>
        <v>0.11914774629983395</v>
      </c>
      <c r="AL2026" s="17"/>
      <c r="AM2026" s="17"/>
      <c r="AN2026" s="17"/>
      <c r="AO2026" s="17"/>
      <c r="AP2026" s="28" t="str">
        <f t="shared" si="397"/>
        <v>CancelCancel</v>
      </c>
      <c r="AQ2026" s="28" t="str">
        <f t="shared" si="398"/>
        <v>CancelCancelJPY</v>
      </c>
    </row>
    <row r="2027" spans="1:43" s="12" customFormat="1">
      <c r="A2027" s="13" t="s">
        <v>35</v>
      </c>
      <c r="B2027" s="179">
        <v>2021</v>
      </c>
      <c r="C2027" s="179">
        <v>3</v>
      </c>
      <c r="D2027" s="39" t="str">
        <f t="shared" si="400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389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390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391"/>
        <v>1</v>
      </c>
      <c r="Z2027" s="18">
        <f t="shared" si="401"/>
        <v>11918157</v>
      </c>
      <c r="AA2027" s="13">
        <v>6.25E-2</v>
      </c>
      <c r="AB2027" s="21">
        <f t="shared" si="399"/>
        <v>744884.8125</v>
      </c>
      <c r="AC2027" s="185">
        <f t="shared" si="392"/>
        <v>89386.177499999991</v>
      </c>
      <c r="AD2027" s="141">
        <v>0.12</v>
      </c>
      <c r="AE2027" s="186">
        <f t="shared" si="393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394"/>
        <v>468573419.10712183</v>
      </c>
      <c r="AJ2027" s="19">
        <f t="shared" si="395"/>
        <v>55829466.862621114</v>
      </c>
      <c r="AK2027" s="20">
        <f t="shared" si="396"/>
        <v>0.11914774629983395</v>
      </c>
      <c r="AL2027" s="17"/>
      <c r="AM2027" s="17"/>
      <c r="AN2027" s="17"/>
      <c r="AO2027" s="17"/>
      <c r="AP2027" s="28" t="str">
        <f t="shared" si="397"/>
        <v>CancelCancel</v>
      </c>
      <c r="AQ2027" s="28" t="str">
        <f t="shared" si="398"/>
        <v>CancelCancelJPY</v>
      </c>
    </row>
    <row r="2028" spans="1:43" s="12" customFormat="1">
      <c r="A2028" s="13" t="s">
        <v>35</v>
      </c>
      <c r="B2028" s="179">
        <v>2021</v>
      </c>
      <c r="C2028" s="179">
        <v>3</v>
      </c>
      <c r="D2028" s="39" t="str">
        <f t="shared" si="400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389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390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391"/>
        <v>1</v>
      </c>
      <c r="Z2028" s="18">
        <f t="shared" si="401"/>
        <v>11918157</v>
      </c>
      <c r="AA2028" s="13">
        <v>6.25E-2</v>
      </c>
      <c r="AB2028" s="21">
        <f t="shared" si="399"/>
        <v>744884.8125</v>
      </c>
      <c r="AC2028" s="185">
        <f t="shared" si="392"/>
        <v>89386.177499999991</v>
      </c>
      <c r="AD2028" s="141">
        <v>0.12</v>
      </c>
      <c r="AE2028" s="186">
        <f t="shared" si="393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394"/>
        <v>468573419.10712183</v>
      </c>
      <c r="AJ2028" s="19">
        <f t="shared" si="395"/>
        <v>55829466.862621114</v>
      </c>
      <c r="AK2028" s="20">
        <f t="shared" si="396"/>
        <v>0.11914774629983395</v>
      </c>
      <c r="AL2028" s="17"/>
      <c r="AM2028" s="17"/>
      <c r="AN2028" s="17"/>
      <c r="AO2028" s="17"/>
      <c r="AP2028" s="28" t="str">
        <f t="shared" si="397"/>
        <v>CancelCancel</v>
      </c>
      <c r="AQ2028" s="28" t="str">
        <f t="shared" si="398"/>
        <v>CancelCancelJPY</v>
      </c>
    </row>
    <row r="2029" spans="1:43" s="12" customFormat="1">
      <c r="A2029" s="13" t="s">
        <v>35</v>
      </c>
      <c r="B2029" s="179">
        <v>2021</v>
      </c>
      <c r="C2029" s="179">
        <v>3</v>
      </c>
      <c r="D2029" s="39" t="str">
        <f t="shared" si="400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389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390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391"/>
        <v>1</v>
      </c>
      <c r="Z2029" s="18">
        <f t="shared" si="401"/>
        <v>11918157</v>
      </c>
      <c r="AA2029" s="13">
        <v>6.25E-2</v>
      </c>
      <c r="AB2029" s="21">
        <f t="shared" si="399"/>
        <v>744884.8125</v>
      </c>
      <c r="AC2029" s="185">
        <f t="shared" si="392"/>
        <v>89386.177499999991</v>
      </c>
      <c r="AD2029" s="141">
        <v>0.12</v>
      </c>
      <c r="AE2029" s="186">
        <f t="shared" si="393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394"/>
        <v>468573419.10712183</v>
      </c>
      <c r="AJ2029" s="19">
        <f t="shared" si="395"/>
        <v>55829466.862621114</v>
      </c>
      <c r="AK2029" s="20">
        <f t="shared" si="396"/>
        <v>0.11914774629983395</v>
      </c>
      <c r="AL2029" s="17"/>
      <c r="AM2029" s="17"/>
      <c r="AN2029" s="17"/>
      <c r="AO2029" s="17"/>
      <c r="AP2029" s="28" t="str">
        <f t="shared" si="397"/>
        <v>CancelCancel</v>
      </c>
      <c r="AQ2029" s="28" t="str">
        <f t="shared" si="398"/>
        <v>CancelCancelJPY</v>
      </c>
    </row>
    <row r="2030" spans="1:43" s="12" customFormat="1">
      <c r="A2030" s="13" t="s">
        <v>35</v>
      </c>
      <c r="B2030" s="179">
        <v>2021</v>
      </c>
      <c r="C2030" s="179">
        <v>3</v>
      </c>
      <c r="D2030" s="39" t="str">
        <f t="shared" si="400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389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390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391"/>
        <v>1</v>
      </c>
      <c r="Z2030" s="18">
        <f t="shared" si="401"/>
        <v>8000000</v>
      </c>
      <c r="AA2030" s="13">
        <v>6.25E-2</v>
      </c>
      <c r="AB2030" s="21">
        <f t="shared" si="399"/>
        <v>500000</v>
      </c>
      <c r="AC2030" s="185">
        <f t="shared" si="392"/>
        <v>60000</v>
      </c>
      <c r="AD2030" s="141">
        <v>0.12</v>
      </c>
      <c r="AE2030" s="186">
        <f t="shared" si="393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394"/>
        <v>468573419.10712183</v>
      </c>
      <c r="AJ2030" s="19">
        <f t="shared" si="395"/>
        <v>55829466.862621114</v>
      </c>
      <c r="AK2030" s="20">
        <f t="shared" si="396"/>
        <v>0.11914774629983395</v>
      </c>
      <c r="AL2030" s="17"/>
      <c r="AM2030" s="17"/>
      <c r="AN2030" s="17"/>
      <c r="AO2030" s="17"/>
      <c r="AP2030" s="28" t="str">
        <f t="shared" si="397"/>
        <v>CancelCancel</v>
      </c>
      <c r="AQ2030" s="28" t="str">
        <f t="shared" si="398"/>
        <v>CancelCancelJPY</v>
      </c>
    </row>
    <row r="2031" spans="1:43" s="12" customFormat="1">
      <c r="A2031" s="13" t="s">
        <v>35</v>
      </c>
      <c r="B2031" s="179">
        <v>2021</v>
      </c>
      <c r="C2031" s="179">
        <v>3</v>
      </c>
      <c r="D2031" s="39" t="str">
        <f t="shared" si="400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389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390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391"/>
        <v>1</v>
      </c>
      <c r="Z2031" s="18">
        <f t="shared" si="401"/>
        <v>8000000</v>
      </c>
      <c r="AA2031" s="13">
        <v>6.25E-2</v>
      </c>
      <c r="AB2031" s="21">
        <f t="shared" si="399"/>
        <v>500000</v>
      </c>
      <c r="AC2031" s="185">
        <f t="shared" si="392"/>
        <v>60000</v>
      </c>
      <c r="AD2031" s="141">
        <v>0.12</v>
      </c>
      <c r="AE2031" s="186">
        <f t="shared" si="393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394"/>
        <v>468573419.10712183</v>
      </c>
      <c r="AJ2031" s="19">
        <f t="shared" si="395"/>
        <v>55829466.862621114</v>
      </c>
      <c r="AK2031" s="20">
        <f t="shared" si="396"/>
        <v>0.11914774629983395</v>
      </c>
      <c r="AL2031" s="17"/>
      <c r="AM2031" s="17"/>
      <c r="AN2031" s="17"/>
      <c r="AO2031" s="17"/>
      <c r="AP2031" s="28" t="str">
        <f t="shared" si="397"/>
        <v>CancelCancel</v>
      </c>
      <c r="AQ2031" s="28" t="str">
        <f t="shared" si="398"/>
        <v>CancelCancelJPY</v>
      </c>
    </row>
    <row r="2032" spans="1:43" s="12" customFormat="1">
      <c r="A2032" s="13" t="s">
        <v>35</v>
      </c>
      <c r="B2032" s="179">
        <v>2021</v>
      </c>
      <c r="C2032" s="179">
        <v>3</v>
      </c>
      <c r="D2032" s="39" t="str">
        <f t="shared" si="400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389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390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391"/>
        <v>1</v>
      </c>
      <c r="Z2032" s="18">
        <f t="shared" si="401"/>
        <v>8000000</v>
      </c>
      <c r="AA2032" s="13">
        <v>6.25E-2</v>
      </c>
      <c r="AB2032" s="21">
        <f t="shared" si="399"/>
        <v>500000</v>
      </c>
      <c r="AC2032" s="185">
        <f t="shared" si="392"/>
        <v>60000</v>
      </c>
      <c r="AD2032" s="141">
        <v>0.12</v>
      </c>
      <c r="AE2032" s="186">
        <f t="shared" si="393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394"/>
        <v>468573419.10712183</v>
      </c>
      <c r="AJ2032" s="19">
        <f t="shared" si="395"/>
        <v>55829466.862621114</v>
      </c>
      <c r="AK2032" s="20">
        <f t="shared" si="396"/>
        <v>0.11914774629983395</v>
      </c>
      <c r="AL2032" s="17"/>
      <c r="AM2032" s="17"/>
      <c r="AN2032" s="17"/>
      <c r="AO2032" s="17"/>
      <c r="AP2032" s="28" t="str">
        <f t="shared" si="397"/>
        <v>CancelCancel</v>
      </c>
      <c r="AQ2032" s="28" t="str">
        <f t="shared" si="398"/>
        <v>CancelCancelJPY</v>
      </c>
    </row>
    <row r="2033" spans="1:43" s="12" customFormat="1">
      <c r="A2033" s="13" t="s">
        <v>170</v>
      </c>
      <c r="B2033" s="179">
        <v>2021</v>
      </c>
      <c r="C2033" s="179">
        <v>4</v>
      </c>
      <c r="D2033" s="39" t="str">
        <f t="shared" si="400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389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390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391"/>
        <v>1.13</v>
      </c>
      <c r="Z2033" s="18">
        <f t="shared" si="401"/>
        <v>575000</v>
      </c>
      <c r="AA2033" s="13">
        <v>1.18</v>
      </c>
      <c r="AB2033" s="21">
        <f t="shared" si="399"/>
        <v>600442.47787610628</v>
      </c>
      <c r="AC2033" s="185">
        <f t="shared" si="392"/>
        <v>72053.097345132745</v>
      </c>
      <c r="AD2033" s="141">
        <v>0.12</v>
      </c>
      <c r="AE2033" s="186">
        <f t="shared" si="393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394"/>
        <v>468573419.10712183</v>
      </c>
      <c r="AJ2033" s="19">
        <f t="shared" si="395"/>
        <v>55829466.862621114</v>
      </c>
      <c r="AK2033" s="20">
        <f t="shared" si="396"/>
        <v>0.11914774629983395</v>
      </c>
      <c r="AL2033" s="17"/>
      <c r="AM2033" s="17"/>
      <c r="AN2033" s="17"/>
      <c r="AO2033" s="17"/>
      <c r="AP2033" s="28" t="str">
        <f t="shared" si="397"/>
        <v>CancelCANCEL</v>
      </c>
      <c r="AQ2033" s="28" t="str">
        <f t="shared" si="398"/>
        <v>CancelCANCELRMB</v>
      </c>
    </row>
    <row r="2034" spans="1:43" s="12" customFormat="1">
      <c r="A2034" s="13" t="s">
        <v>170</v>
      </c>
      <c r="B2034" s="179">
        <v>2021</v>
      </c>
      <c r="C2034" s="179">
        <v>4</v>
      </c>
      <c r="D2034" s="39" t="str">
        <f t="shared" si="400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389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390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391"/>
        <v>1.13</v>
      </c>
      <c r="Z2034" s="18">
        <f t="shared" si="401"/>
        <v>575000</v>
      </c>
      <c r="AA2034" s="13">
        <v>1.18</v>
      </c>
      <c r="AB2034" s="21">
        <f t="shared" si="399"/>
        <v>600442.47787610628</v>
      </c>
      <c r="AC2034" s="185">
        <f t="shared" si="392"/>
        <v>72053.097345132745</v>
      </c>
      <c r="AD2034" s="141">
        <v>0.12</v>
      </c>
      <c r="AE2034" s="186">
        <f t="shared" si="393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394"/>
        <v>468573419.10712183</v>
      </c>
      <c r="AJ2034" s="19">
        <f t="shared" si="395"/>
        <v>55829466.862621114</v>
      </c>
      <c r="AK2034" s="20">
        <f t="shared" si="396"/>
        <v>0.11914774629983395</v>
      </c>
      <c r="AL2034" s="17"/>
      <c r="AM2034" s="17"/>
      <c r="AN2034" s="17"/>
      <c r="AO2034" s="17"/>
      <c r="AP2034" s="28" t="str">
        <f t="shared" si="397"/>
        <v>CancelCANCEL</v>
      </c>
      <c r="AQ2034" s="28" t="str">
        <f t="shared" si="398"/>
        <v>CancelCANCELRMB</v>
      </c>
    </row>
    <row r="2035" spans="1:43" s="12" customFormat="1">
      <c r="A2035" s="13" t="s">
        <v>170</v>
      </c>
      <c r="B2035" s="179">
        <v>2021</v>
      </c>
      <c r="C2035" s="179">
        <v>4</v>
      </c>
      <c r="D2035" s="39" t="str">
        <f t="shared" si="400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389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390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391"/>
        <v>1.13</v>
      </c>
      <c r="Z2035" s="18">
        <f t="shared" si="401"/>
        <v>575000</v>
      </c>
      <c r="AA2035" s="13">
        <v>1.18</v>
      </c>
      <c r="AB2035" s="21">
        <f t="shared" si="399"/>
        <v>600442.47787610628</v>
      </c>
      <c r="AC2035" s="185">
        <f t="shared" si="392"/>
        <v>72053.097345132745</v>
      </c>
      <c r="AD2035" s="141">
        <v>0.12</v>
      </c>
      <c r="AE2035" s="186">
        <f t="shared" si="393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394"/>
        <v>468573419.10712183</v>
      </c>
      <c r="AJ2035" s="19">
        <f t="shared" si="395"/>
        <v>55829466.862621114</v>
      </c>
      <c r="AK2035" s="20">
        <f t="shared" si="396"/>
        <v>0.11914774629983395</v>
      </c>
      <c r="AL2035" s="17"/>
      <c r="AM2035" s="17"/>
      <c r="AN2035" s="17"/>
      <c r="AO2035" s="17"/>
      <c r="AP2035" s="28" t="str">
        <f t="shared" si="397"/>
        <v>CancelCANCEL</v>
      </c>
      <c r="AQ2035" s="28" t="str">
        <f t="shared" si="398"/>
        <v>CancelCANCELRMB</v>
      </c>
    </row>
    <row r="2036" spans="1:43" s="12" customFormat="1">
      <c r="A2036" s="13" t="s">
        <v>170</v>
      </c>
      <c r="B2036" s="179">
        <v>2021</v>
      </c>
      <c r="C2036" s="179">
        <v>4</v>
      </c>
      <c r="D2036" s="39" t="str">
        <f t="shared" si="400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389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390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391"/>
        <v>1.13</v>
      </c>
      <c r="Z2036" s="18">
        <f t="shared" si="401"/>
        <v>575000</v>
      </c>
      <c r="AA2036" s="13">
        <v>1.18</v>
      </c>
      <c r="AB2036" s="21">
        <f t="shared" si="399"/>
        <v>600442.47787610628</v>
      </c>
      <c r="AC2036" s="185">
        <f t="shared" si="392"/>
        <v>72053.097345132745</v>
      </c>
      <c r="AD2036" s="141">
        <v>0.12</v>
      </c>
      <c r="AE2036" s="186">
        <f t="shared" si="393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394"/>
        <v>468573419.10712183</v>
      </c>
      <c r="AJ2036" s="19">
        <f t="shared" si="395"/>
        <v>55829466.862621114</v>
      </c>
      <c r="AK2036" s="20">
        <f t="shared" si="396"/>
        <v>0.11914774629983395</v>
      </c>
      <c r="AL2036" s="17"/>
      <c r="AM2036" s="17"/>
      <c r="AN2036" s="17"/>
      <c r="AO2036" s="17"/>
      <c r="AP2036" s="28" t="str">
        <f t="shared" si="397"/>
        <v>CancelCANCEL</v>
      </c>
      <c r="AQ2036" s="28" t="str">
        <f t="shared" si="398"/>
        <v>CancelCANCELRMB</v>
      </c>
    </row>
    <row r="2037" spans="1:43" s="12" customFormat="1">
      <c r="A2037" s="13" t="s">
        <v>40</v>
      </c>
      <c r="B2037" s="179">
        <v>2021</v>
      </c>
      <c r="C2037" s="179">
        <v>4</v>
      </c>
      <c r="D2037" s="39" t="str">
        <f t="shared" si="400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389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390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391"/>
        <v>1</v>
      </c>
      <c r="Z2037" s="18">
        <f t="shared" si="401"/>
        <v>12600000</v>
      </c>
      <c r="AA2037" s="13">
        <v>7.2400000000000006E-2</v>
      </c>
      <c r="AB2037" s="21">
        <f t="shared" si="399"/>
        <v>912240.00000000012</v>
      </c>
      <c r="AC2037" s="185">
        <f t="shared" si="392"/>
        <v>109468.8</v>
      </c>
      <c r="AD2037" s="141">
        <v>0.12</v>
      </c>
      <c r="AE2037" s="186">
        <f t="shared" si="393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394"/>
        <v>468573419.10712183</v>
      </c>
      <c r="AJ2037" s="19">
        <f t="shared" si="395"/>
        <v>55829466.862621114</v>
      </c>
      <c r="AK2037" s="20">
        <f t="shared" si="396"/>
        <v>0.11914774629983395</v>
      </c>
      <c r="AL2037" s="17"/>
      <c r="AM2037" s="17"/>
      <c r="AN2037" s="17"/>
      <c r="AO2037" s="17"/>
      <c r="AP2037" s="28" t="str">
        <f t="shared" si="397"/>
        <v>CancelCANCEL</v>
      </c>
      <c r="AQ2037" s="28" t="str">
        <f t="shared" si="398"/>
        <v>CancelCANCELJPY</v>
      </c>
    </row>
    <row r="2038" spans="1:43" s="12" customFormat="1">
      <c r="A2038" s="13" t="s">
        <v>40</v>
      </c>
      <c r="B2038" s="179">
        <v>2021</v>
      </c>
      <c r="C2038" s="179">
        <v>4</v>
      </c>
      <c r="D2038" s="39" t="str">
        <f t="shared" si="400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389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390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391"/>
        <v>1</v>
      </c>
      <c r="Z2038" s="18">
        <f t="shared" si="401"/>
        <v>12600000</v>
      </c>
      <c r="AA2038" s="13">
        <v>7.2400000000000006E-2</v>
      </c>
      <c r="AB2038" s="21">
        <f t="shared" si="399"/>
        <v>912240.00000000012</v>
      </c>
      <c r="AC2038" s="185">
        <f t="shared" si="392"/>
        <v>109468.8</v>
      </c>
      <c r="AD2038" s="141">
        <v>0.12</v>
      </c>
      <c r="AE2038" s="186">
        <f t="shared" si="393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394"/>
        <v>468573419.10712183</v>
      </c>
      <c r="AJ2038" s="19">
        <f t="shared" si="395"/>
        <v>55829466.862621114</v>
      </c>
      <c r="AK2038" s="20">
        <f t="shared" si="396"/>
        <v>0.11914774629983395</v>
      </c>
      <c r="AL2038" s="17"/>
      <c r="AM2038" s="17"/>
      <c r="AN2038" s="17"/>
      <c r="AO2038" s="17"/>
      <c r="AP2038" s="28" t="str">
        <f t="shared" si="397"/>
        <v>CancelCANCEL</v>
      </c>
      <c r="AQ2038" s="28" t="str">
        <f t="shared" si="398"/>
        <v>CancelCANCELJPY</v>
      </c>
    </row>
    <row r="2039" spans="1:43" s="12" customFormat="1">
      <c r="A2039" s="13" t="s">
        <v>40</v>
      </c>
      <c r="B2039" s="179">
        <v>2021</v>
      </c>
      <c r="C2039" s="179">
        <v>4</v>
      </c>
      <c r="D2039" s="39" t="str">
        <f t="shared" si="400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389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390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391"/>
        <v>1</v>
      </c>
      <c r="Z2039" s="18">
        <f t="shared" si="401"/>
        <v>11498600</v>
      </c>
      <c r="AA2039" s="13">
        <v>7.2400000000000006E-2</v>
      </c>
      <c r="AB2039" s="21">
        <f t="shared" si="399"/>
        <v>832498.64</v>
      </c>
      <c r="AC2039" s="185">
        <f t="shared" si="392"/>
        <v>99899.836800000005</v>
      </c>
      <c r="AD2039" s="141">
        <v>0.12</v>
      </c>
      <c r="AE2039" s="186">
        <f t="shared" si="393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394"/>
        <v>468573419.10712183</v>
      </c>
      <c r="AJ2039" s="19">
        <f t="shared" si="395"/>
        <v>55829466.862621114</v>
      </c>
      <c r="AK2039" s="20">
        <f t="shared" si="396"/>
        <v>0.11914774629983395</v>
      </c>
      <c r="AL2039" s="17"/>
      <c r="AM2039" s="17"/>
      <c r="AN2039" s="17"/>
      <c r="AO2039" s="17"/>
      <c r="AP2039" s="28" t="str">
        <f t="shared" si="397"/>
        <v>CancelCANCEL</v>
      </c>
      <c r="AQ2039" s="28" t="str">
        <f t="shared" si="398"/>
        <v>CancelCANCELJPY</v>
      </c>
    </row>
    <row r="2040" spans="1:43" s="12" customFormat="1">
      <c r="A2040" s="13" t="s">
        <v>40</v>
      </c>
      <c r="B2040" s="179">
        <v>2021</v>
      </c>
      <c r="C2040" s="179">
        <v>4</v>
      </c>
      <c r="D2040" s="39" t="str">
        <f t="shared" si="400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389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390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391"/>
        <v>1</v>
      </c>
      <c r="Z2040" s="18">
        <f t="shared" si="401"/>
        <v>11498600</v>
      </c>
      <c r="AA2040" s="13">
        <v>7.2400000000000006E-2</v>
      </c>
      <c r="AB2040" s="21">
        <f t="shared" si="399"/>
        <v>832498.64</v>
      </c>
      <c r="AC2040" s="185">
        <f t="shared" si="392"/>
        <v>99899.836800000005</v>
      </c>
      <c r="AD2040" s="141">
        <v>0.12</v>
      </c>
      <c r="AE2040" s="186">
        <f t="shared" si="393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394"/>
        <v>468573419.10712183</v>
      </c>
      <c r="AJ2040" s="19">
        <f t="shared" si="395"/>
        <v>55829466.862621114</v>
      </c>
      <c r="AK2040" s="20">
        <f t="shared" si="396"/>
        <v>0.11914774629983395</v>
      </c>
      <c r="AL2040" s="17"/>
      <c r="AM2040" s="17"/>
      <c r="AN2040" s="17"/>
      <c r="AO2040" s="17"/>
      <c r="AP2040" s="28" t="str">
        <f t="shared" si="397"/>
        <v>CancelCANCEL</v>
      </c>
      <c r="AQ2040" s="28" t="str">
        <f t="shared" si="398"/>
        <v>CancelCANCELJPY</v>
      </c>
    </row>
    <row r="2041" spans="1:43" s="12" customFormat="1">
      <c r="A2041" s="13" t="s">
        <v>170</v>
      </c>
      <c r="B2041" s="179">
        <v>2021</v>
      </c>
      <c r="C2041" s="179">
        <v>3</v>
      </c>
      <c r="D2041" s="39" t="str">
        <f t="shared" si="400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389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390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391"/>
        <v>1.13</v>
      </c>
      <c r="Z2041" s="18">
        <f t="shared" si="401"/>
        <v>480000</v>
      </c>
      <c r="AA2041" s="13">
        <v>1.2</v>
      </c>
      <c r="AB2041" s="21">
        <f t="shared" si="399"/>
        <v>509734.51327433629</v>
      </c>
      <c r="AC2041" s="185">
        <f t="shared" si="392"/>
        <v>61168.14159292035</v>
      </c>
      <c r="AD2041" s="141">
        <v>0.12</v>
      </c>
      <c r="AE2041" s="186">
        <f t="shared" si="393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394"/>
        <v>468573419.10712183</v>
      </c>
      <c r="AJ2041" s="19">
        <f t="shared" si="395"/>
        <v>55829466.862621114</v>
      </c>
      <c r="AK2041" s="20">
        <f t="shared" si="396"/>
        <v>0.11914774629983395</v>
      </c>
      <c r="AL2041" s="17"/>
      <c r="AM2041" s="17"/>
      <c r="AN2041" s="17"/>
      <c r="AO2041" s="17"/>
      <c r="AP2041" s="28" t="str">
        <f t="shared" si="397"/>
        <v>CancelCANCEL</v>
      </c>
      <c r="AQ2041" s="28" t="str">
        <f t="shared" si="398"/>
        <v>CancelCANCELRMB</v>
      </c>
    </row>
    <row r="2042" spans="1:43" s="12" customFormat="1">
      <c r="A2042" s="13" t="s">
        <v>170</v>
      </c>
      <c r="B2042" s="179">
        <v>2021</v>
      </c>
      <c r="C2042" s="179">
        <v>4</v>
      </c>
      <c r="D2042" s="39" t="str">
        <f t="shared" si="400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389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390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391"/>
        <v>1.13</v>
      </c>
      <c r="Z2042" s="18">
        <f t="shared" si="401"/>
        <v>621300</v>
      </c>
      <c r="AA2042" s="13">
        <v>1.2</v>
      </c>
      <c r="AB2042" s="21">
        <f t="shared" si="399"/>
        <v>659787.61061946908</v>
      </c>
      <c r="AC2042" s="185">
        <f t="shared" si="392"/>
        <v>79174.513274336292</v>
      </c>
      <c r="AD2042" s="141">
        <v>0.12</v>
      </c>
      <c r="AE2042" s="186">
        <f t="shared" si="393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394"/>
        <v>468573419.10712183</v>
      </c>
      <c r="AJ2042" s="19">
        <f t="shared" si="395"/>
        <v>55829466.862621114</v>
      </c>
      <c r="AK2042" s="20">
        <f t="shared" si="396"/>
        <v>0.11914774629983395</v>
      </c>
      <c r="AL2042" s="17"/>
      <c r="AM2042" s="17"/>
      <c r="AN2042" s="17"/>
      <c r="AO2042" s="17"/>
      <c r="AP2042" s="28" t="str">
        <f t="shared" si="397"/>
        <v>CancelCANCEL</v>
      </c>
      <c r="AQ2042" s="28" t="str">
        <f t="shared" si="398"/>
        <v>CancelCANCELRMB</v>
      </c>
    </row>
    <row r="2043" spans="1:43" s="12" customFormat="1">
      <c r="A2043" s="13" t="s">
        <v>40</v>
      </c>
      <c r="B2043" s="179">
        <v>2021</v>
      </c>
      <c r="C2043" s="179">
        <v>4</v>
      </c>
      <c r="D2043" s="39" t="str">
        <f t="shared" si="400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389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390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391"/>
        <v>1.13</v>
      </c>
      <c r="Z2043" s="18">
        <f t="shared" si="401"/>
        <v>500000</v>
      </c>
      <c r="AA2043" s="13">
        <v>1.175</v>
      </c>
      <c r="AB2043" s="21">
        <f t="shared" si="399"/>
        <v>519911.50442477886</v>
      </c>
      <c r="AC2043" s="185">
        <f t="shared" si="392"/>
        <v>62389.38053097346</v>
      </c>
      <c r="AD2043" s="141">
        <v>0.12</v>
      </c>
      <c r="AE2043" s="186">
        <f t="shared" si="393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394"/>
        <v>468573419.10712183</v>
      </c>
      <c r="AJ2043" s="19">
        <f t="shared" si="395"/>
        <v>55829466.862621114</v>
      </c>
      <c r="AK2043" s="20">
        <f t="shared" si="396"/>
        <v>0.11914774629983395</v>
      </c>
      <c r="AL2043" s="17"/>
      <c r="AM2043" s="17"/>
      <c r="AN2043" s="17"/>
      <c r="AO2043" s="17"/>
      <c r="AP2043" s="28" t="str">
        <f t="shared" si="397"/>
        <v>CancelCancel</v>
      </c>
      <c r="AQ2043" s="28" t="str">
        <f t="shared" si="398"/>
        <v>CancelCancelRMB</v>
      </c>
    </row>
    <row r="2044" spans="1:43" s="12" customFormat="1">
      <c r="A2044" s="13" t="s">
        <v>40</v>
      </c>
      <c r="B2044" s="179">
        <v>2021</v>
      </c>
      <c r="C2044" s="179">
        <v>4</v>
      </c>
      <c r="D2044" s="39" t="str">
        <f t="shared" si="400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389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390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391"/>
        <v>1.13</v>
      </c>
      <c r="Z2044" s="18">
        <f t="shared" si="401"/>
        <v>500000</v>
      </c>
      <c r="AA2044" s="13">
        <v>1.175</v>
      </c>
      <c r="AB2044" s="21">
        <f t="shared" si="399"/>
        <v>519911.50442477886</v>
      </c>
      <c r="AC2044" s="185">
        <f t="shared" si="392"/>
        <v>62389.38053097346</v>
      </c>
      <c r="AD2044" s="141">
        <v>0.12</v>
      </c>
      <c r="AE2044" s="186">
        <f t="shared" si="393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394"/>
        <v>468573419.10712183</v>
      </c>
      <c r="AJ2044" s="19">
        <f t="shared" si="395"/>
        <v>55829466.862621114</v>
      </c>
      <c r="AK2044" s="20">
        <f t="shared" si="396"/>
        <v>0.11914774629983395</v>
      </c>
      <c r="AL2044" s="17"/>
      <c r="AM2044" s="17"/>
      <c r="AN2044" s="17"/>
      <c r="AO2044" s="17"/>
      <c r="AP2044" s="28" t="str">
        <f t="shared" si="397"/>
        <v>CancelCancel</v>
      </c>
      <c r="AQ2044" s="28" t="str">
        <f t="shared" si="398"/>
        <v>CancelCancelRMB</v>
      </c>
    </row>
    <row r="2045" spans="1:43" s="12" customFormat="1">
      <c r="A2045" s="13" t="s">
        <v>170</v>
      </c>
      <c r="B2045" s="179">
        <v>2021</v>
      </c>
      <c r="C2045" s="179">
        <v>4</v>
      </c>
      <c r="D2045" s="39" t="str">
        <f t="shared" si="400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389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390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391"/>
        <v>1.13</v>
      </c>
      <c r="Z2045" s="18">
        <f t="shared" si="401"/>
        <v>979000</v>
      </c>
      <c r="AA2045" s="13">
        <v>1.175</v>
      </c>
      <c r="AB2045" s="21">
        <f t="shared" si="399"/>
        <v>1017986.725663717</v>
      </c>
      <c r="AC2045" s="185">
        <f t="shared" si="392"/>
        <v>122158.40707964604</v>
      </c>
      <c r="AD2045" s="141">
        <v>0.12</v>
      </c>
      <c r="AE2045" s="186">
        <f t="shared" si="393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394"/>
        <v>468573419.10712183</v>
      </c>
      <c r="AJ2045" s="19">
        <f t="shared" si="395"/>
        <v>55829466.862621114</v>
      </c>
      <c r="AK2045" s="20">
        <f t="shared" si="396"/>
        <v>0.11914774629983395</v>
      </c>
      <c r="AL2045" s="17"/>
      <c r="AM2045" s="17"/>
      <c r="AN2045" s="17"/>
      <c r="AO2045" s="17"/>
      <c r="AP2045" s="28" t="str">
        <f t="shared" si="397"/>
        <v>CancelCANCEL</v>
      </c>
      <c r="AQ2045" s="28" t="str">
        <f t="shared" si="398"/>
        <v>CancelCANCELRMB</v>
      </c>
    </row>
    <row r="2046" spans="1:43" s="12" customFormat="1">
      <c r="A2046" s="13" t="s">
        <v>40</v>
      </c>
      <c r="B2046" s="179">
        <v>2021</v>
      </c>
      <c r="C2046" s="179">
        <v>4</v>
      </c>
      <c r="D2046" s="39" t="str">
        <f t="shared" si="400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389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390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391"/>
        <v>1</v>
      </c>
      <c r="Z2046" s="18">
        <f t="shared" si="401"/>
        <v>12600000</v>
      </c>
      <c r="AA2046" s="13">
        <v>6.25E-2</v>
      </c>
      <c r="AB2046" s="21">
        <f t="shared" si="399"/>
        <v>787500</v>
      </c>
      <c r="AC2046" s="185">
        <f t="shared" si="392"/>
        <v>94500</v>
      </c>
      <c r="AD2046" s="141">
        <v>0.12</v>
      </c>
      <c r="AE2046" s="186">
        <f t="shared" si="393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394"/>
        <v>468573419.10712183</v>
      </c>
      <c r="AJ2046" s="19">
        <f t="shared" si="395"/>
        <v>55829466.862621114</v>
      </c>
      <c r="AK2046" s="20">
        <f t="shared" si="396"/>
        <v>0.11914774629983395</v>
      </c>
      <c r="AL2046" s="17"/>
      <c r="AM2046" s="17"/>
      <c r="AN2046" s="17"/>
      <c r="AO2046" s="17"/>
      <c r="AP2046" s="28" t="str">
        <f t="shared" si="397"/>
        <v>CancelCANCEL</v>
      </c>
      <c r="AQ2046" s="28" t="str">
        <f t="shared" si="398"/>
        <v>CancelCANCELJPY</v>
      </c>
    </row>
    <row r="2047" spans="1:43" s="12" customFormat="1">
      <c r="A2047" s="13" t="s">
        <v>40</v>
      </c>
      <c r="B2047" s="179">
        <v>2021</v>
      </c>
      <c r="C2047" s="179">
        <v>4</v>
      </c>
      <c r="D2047" s="39" t="str">
        <f t="shared" si="400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389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390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391"/>
        <v>1</v>
      </c>
      <c r="Z2047" s="18">
        <f t="shared" si="401"/>
        <v>8958000</v>
      </c>
      <c r="AA2047" s="13">
        <v>6.25E-2</v>
      </c>
      <c r="AB2047" s="21">
        <f t="shared" si="399"/>
        <v>559875</v>
      </c>
      <c r="AC2047" s="185">
        <f t="shared" si="392"/>
        <v>67185</v>
      </c>
      <c r="AD2047" s="141">
        <v>0.12</v>
      </c>
      <c r="AE2047" s="186">
        <f t="shared" si="393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394"/>
        <v>468573419.10712183</v>
      </c>
      <c r="AJ2047" s="19">
        <f t="shared" si="395"/>
        <v>55829466.862621114</v>
      </c>
      <c r="AK2047" s="20">
        <f t="shared" si="396"/>
        <v>0.11914774629983395</v>
      </c>
      <c r="AL2047" s="17"/>
      <c r="AM2047" s="17"/>
      <c r="AN2047" s="17"/>
      <c r="AO2047" s="17"/>
      <c r="AP2047" s="28" t="str">
        <f t="shared" si="397"/>
        <v>CancelCANCEL</v>
      </c>
      <c r="AQ2047" s="28" t="str">
        <f t="shared" si="398"/>
        <v>CancelCANCELJPY</v>
      </c>
    </row>
    <row r="2048" spans="1:43" s="12" customFormat="1">
      <c r="A2048" s="13" t="s">
        <v>40</v>
      </c>
      <c r="B2048" s="179">
        <v>2021</v>
      </c>
      <c r="C2048" s="179">
        <v>4</v>
      </c>
      <c r="D2048" s="39" t="str">
        <f t="shared" si="400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389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390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391"/>
        <v>1</v>
      </c>
      <c r="Z2048" s="18">
        <f t="shared" si="401"/>
        <v>8600000</v>
      </c>
      <c r="AA2048" s="13">
        <v>7.0000000000000007E-2</v>
      </c>
      <c r="AB2048" s="21">
        <f t="shared" si="399"/>
        <v>602000</v>
      </c>
      <c r="AC2048" s="185">
        <f t="shared" si="392"/>
        <v>72240</v>
      </c>
      <c r="AD2048" s="141">
        <v>0.12</v>
      </c>
      <c r="AE2048" s="186">
        <f t="shared" si="393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394"/>
        <v>468573419.10712183</v>
      </c>
      <c r="AJ2048" s="19">
        <f t="shared" si="395"/>
        <v>55829466.862621114</v>
      </c>
      <c r="AK2048" s="20">
        <f t="shared" si="396"/>
        <v>0.11914774629983395</v>
      </c>
      <c r="AL2048" s="17"/>
      <c r="AM2048" s="17"/>
      <c r="AN2048" s="17"/>
      <c r="AO2048" s="17"/>
      <c r="AP2048" s="28" t="str">
        <f t="shared" si="397"/>
        <v>CancelCANCEL</v>
      </c>
      <c r="AQ2048" s="28" t="str">
        <f t="shared" si="398"/>
        <v>CancelCANCELJPY</v>
      </c>
    </row>
    <row r="2049" spans="1:43" s="12" customFormat="1">
      <c r="A2049" s="13" t="s">
        <v>40</v>
      </c>
      <c r="B2049" s="179">
        <v>2021</v>
      </c>
      <c r="C2049" s="179">
        <v>4</v>
      </c>
      <c r="D2049" s="39" t="str">
        <f t="shared" si="400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389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390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391"/>
        <v>1</v>
      </c>
      <c r="Z2049" s="18">
        <f t="shared" si="401"/>
        <v>12000000</v>
      </c>
      <c r="AA2049" s="13">
        <v>7.0000000000000007E-2</v>
      </c>
      <c r="AB2049" s="21">
        <f t="shared" si="399"/>
        <v>840000.00000000012</v>
      </c>
      <c r="AC2049" s="185">
        <f t="shared" si="392"/>
        <v>100800.00000000001</v>
      </c>
      <c r="AD2049" s="141">
        <v>0.12</v>
      </c>
      <c r="AE2049" s="186">
        <f t="shared" si="393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394"/>
        <v>468573419.10712183</v>
      </c>
      <c r="AJ2049" s="19">
        <f t="shared" si="395"/>
        <v>55829466.862621114</v>
      </c>
      <c r="AK2049" s="20">
        <f t="shared" si="396"/>
        <v>0.11914774629983395</v>
      </c>
      <c r="AL2049" s="17"/>
      <c r="AM2049" s="17"/>
      <c r="AN2049" s="17"/>
      <c r="AO2049" s="17"/>
      <c r="AP2049" s="28" t="str">
        <f t="shared" si="397"/>
        <v>CancelCANCEL</v>
      </c>
      <c r="AQ2049" s="28" t="str">
        <f t="shared" si="398"/>
        <v>CancelCANCELJPY</v>
      </c>
    </row>
    <row r="2050" spans="1:43" s="12" customFormat="1">
      <c r="A2050" s="13" t="s">
        <v>40</v>
      </c>
      <c r="B2050" s="179">
        <v>2021</v>
      </c>
      <c r="C2050" s="179">
        <v>4</v>
      </c>
      <c r="D2050" s="39" t="str">
        <f t="shared" si="400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03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404">IF(W2050="RMB","1.13", "1")</f>
        <v>1.13</v>
      </c>
      <c r="Z2050" s="18">
        <f t="shared" si="401"/>
        <v>780000</v>
      </c>
      <c r="AA2050" s="13">
        <v>1.175</v>
      </c>
      <c r="AB2050" s="21">
        <f t="shared" si="399"/>
        <v>811061.94690265495</v>
      </c>
      <c r="AC2050" s="185">
        <f t="shared" ref="AC2050:AC2072" si="405">IF(R2050&lt;&gt;"",AB2050*AD2050,"")</f>
        <v>97327.433628318584</v>
      </c>
      <c r="AD2050" s="141">
        <v>0.12</v>
      </c>
      <c r="AE2050" s="186">
        <f t="shared" ref="AE2050:AE2072" si="406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407">IF(P2050="C66 SERVICE","",SUMIFS(AB:AB,F:F,F2050,G:G,G2050,E:E,E2050))</f>
        <v>468573419.10712183</v>
      </c>
      <c r="AJ2050" s="19">
        <f t="shared" ref="AJ2050:AJ2072" si="408">IF(P2050="C66 SERVICE","",SUMIFS(AC:AC,F:F,F2050,G:G,G2050,E:E,E2050))</f>
        <v>55829466.862621114</v>
      </c>
      <c r="AK2050" s="20">
        <f t="shared" ref="AK2050:AK2072" si="409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410">IF(F2050="","",F2050&amp;G2050)</f>
        <v>CancelCANCEL</v>
      </c>
      <c r="AQ2050" s="28" t="str">
        <f t="shared" ref="AQ2050:AQ2072" si="411">IF(W2050="","",F2050&amp;G2050&amp;W2050)</f>
        <v>CancelCANCELRMB</v>
      </c>
    </row>
    <row r="2051" spans="1:43" s="12" customFormat="1">
      <c r="A2051" s="13" t="s">
        <v>40</v>
      </c>
      <c r="B2051" s="179">
        <v>2021</v>
      </c>
      <c r="C2051" s="179">
        <v>4</v>
      </c>
      <c r="D2051" s="39" t="str">
        <f t="shared" si="400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02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03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404"/>
        <v>1.13</v>
      </c>
      <c r="Z2051" s="18">
        <f t="shared" si="401"/>
        <v>780000</v>
      </c>
      <c r="AA2051" s="13">
        <v>1.175</v>
      </c>
      <c r="AB2051" s="21">
        <f t="shared" si="399"/>
        <v>811061.94690265495</v>
      </c>
      <c r="AC2051" s="185">
        <f t="shared" si="405"/>
        <v>97327.433628318584</v>
      </c>
      <c r="AD2051" s="141">
        <v>0.12</v>
      </c>
      <c r="AE2051" s="186">
        <f t="shared" si="406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407"/>
        <v>468573419.10712183</v>
      </c>
      <c r="AJ2051" s="19">
        <f t="shared" si="408"/>
        <v>55829466.862621114</v>
      </c>
      <c r="AK2051" s="20">
        <f t="shared" si="409"/>
        <v>0.11914774629983395</v>
      </c>
      <c r="AL2051" s="17"/>
      <c r="AM2051" s="17"/>
      <c r="AN2051" s="17"/>
      <c r="AO2051" s="17"/>
      <c r="AP2051" s="28" t="str">
        <f t="shared" si="410"/>
        <v>CancelCANCEL</v>
      </c>
      <c r="AQ2051" s="28" t="str">
        <f t="shared" si="411"/>
        <v>CancelCANCELRMB</v>
      </c>
    </row>
    <row r="2052" spans="1:43" s="12" customFormat="1">
      <c r="A2052" s="13" t="s">
        <v>170</v>
      </c>
      <c r="B2052" s="179">
        <v>2021</v>
      </c>
      <c r="C2052" s="179">
        <v>4</v>
      </c>
      <c r="D2052" s="39" t="str">
        <f t="shared" si="400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02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03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404"/>
        <v>1</v>
      </c>
      <c r="Z2052" s="18">
        <f t="shared" si="401"/>
        <v>7590000</v>
      </c>
      <c r="AA2052" s="13">
        <v>7.17E-2</v>
      </c>
      <c r="AB2052" s="21">
        <f t="shared" si="399"/>
        <v>544203</v>
      </c>
      <c r="AC2052" s="185">
        <f t="shared" si="405"/>
        <v>65304.36</v>
      </c>
      <c r="AD2052" s="141">
        <v>0.12</v>
      </c>
      <c r="AE2052" s="186">
        <f t="shared" si="406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407"/>
        <v>468573419.10712183</v>
      </c>
      <c r="AJ2052" s="19">
        <f t="shared" si="408"/>
        <v>55829466.862621114</v>
      </c>
      <c r="AK2052" s="20">
        <f t="shared" si="409"/>
        <v>0.11914774629983395</v>
      </c>
      <c r="AL2052" s="17"/>
      <c r="AM2052" s="17"/>
      <c r="AN2052" s="17"/>
      <c r="AO2052" s="17"/>
      <c r="AP2052" s="28" t="str">
        <f t="shared" si="410"/>
        <v>CancelCANCEL</v>
      </c>
      <c r="AQ2052" s="28" t="str">
        <f t="shared" si="411"/>
        <v>CancelCANCELJPY</v>
      </c>
    </row>
    <row r="2053" spans="1:43" s="12" customFormat="1">
      <c r="A2053" s="13" t="s">
        <v>40</v>
      </c>
      <c r="B2053" s="179">
        <v>2021</v>
      </c>
      <c r="C2053" s="179">
        <v>5</v>
      </c>
      <c r="D2053" s="39" t="str">
        <f t="shared" si="400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02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03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404"/>
        <v>1.13</v>
      </c>
      <c r="Z2053" s="18">
        <f t="shared" si="401"/>
        <v>787453</v>
      </c>
      <c r="AA2053" s="13">
        <v>1.175</v>
      </c>
      <c r="AB2053" s="21">
        <f t="shared" si="399"/>
        <v>818811.74778761074</v>
      </c>
      <c r="AC2053" s="185">
        <f t="shared" si="405"/>
        <v>98257.40973451329</v>
      </c>
      <c r="AD2053" s="141">
        <v>0.12</v>
      </c>
      <c r="AE2053" s="186">
        <f t="shared" si="406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407"/>
        <v>468573419.10712183</v>
      </c>
      <c r="AJ2053" s="19">
        <f t="shared" si="408"/>
        <v>55829466.862621114</v>
      </c>
      <c r="AK2053" s="20">
        <f t="shared" si="409"/>
        <v>0.11914774629983395</v>
      </c>
      <c r="AL2053" s="17"/>
      <c r="AM2053" s="17"/>
      <c r="AN2053" s="17"/>
      <c r="AO2053" s="17"/>
      <c r="AP2053" s="28" t="str">
        <f t="shared" si="410"/>
        <v>CancelCANCEL</v>
      </c>
      <c r="AQ2053" s="28" t="str">
        <f t="shared" si="411"/>
        <v>CancelCANCELRMB</v>
      </c>
    </row>
    <row r="2054" spans="1:43" s="12" customFormat="1">
      <c r="A2054" s="13" t="s">
        <v>40</v>
      </c>
      <c r="B2054" s="179">
        <v>2021</v>
      </c>
      <c r="C2054" s="179">
        <v>5</v>
      </c>
      <c r="D2054" s="39" t="str">
        <f t="shared" si="400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02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03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404"/>
        <v>1.13</v>
      </c>
      <c r="Z2054" s="18">
        <f t="shared" si="401"/>
        <v>591899</v>
      </c>
      <c r="AA2054" s="13">
        <v>1.175</v>
      </c>
      <c r="AB2054" s="21">
        <f t="shared" si="399"/>
        <v>615470.19911504432</v>
      </c>
      <c r="AC2054" s="185">
        <f t="shared" si="405"/>
        <v>73856.423893805317</v>
      </c>
      <c r="AD2054" s="141">
        <v>0.12</v>
      </c>
      <c r="AE2054" s="186">
        <f t="shared" si="406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407"/>
        <v>468573419.10712183</v>
      </c>
      <c r="AJ2054" s="19">
        <f t="shared" si="408"/>
        <v>55829466.862621114</v>
      </c>
      <c r="AK2054" s="20">
        <f t="shared" si="409"/>
        <v>0.11914774629983395</v>
      </c>
      <c r="AL2054" s="17"/>
      <c r="AM2054" s="17"/>
      <c r="AN2054" s="17"/>
      <c r="AO2054" s="17"/>
      <c r="AP2054" s="28" t="str">
        <f t="shared" si="410"/>
        <v>CancelCANCEL</v>
      </c>
      <c r="AQ2054" s="28" t="str">
        <f t="shared" si="411"/>
        <v>CancelCANCELRMB</v>
      </c>
    </row>
    <row r="2055" spans="1:43" s="12" customFormat="1">
      <c r="A2055" s="13" t="s">
        <v>40</v>
      </c>
      <c r="B2055" s="179">
        <v>2021</v>
      </c>
      <c r="C2055" s="179">
        <v>5</v>
      </c>
      <c r="D2055" s="39" t="str">
        <f t="shared" si="400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02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03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404"/>
        <v>1.13</v>
      </c>
      <c r="Z2055" s="18">
        <f t="shared" si="401"/>
        <v>585200</v>
      </c>
      <c r="AA2055" s="13">
        <v>1.1950000000000001</v>
      </c>
      <c r="AB2055" s="21">
        <f t="shared" si="399"/>
        <v>618861.94690265495</v>
      </c>
      <c r="AC2055" s="185">
        <f t="shared" si="405"/>
        <v>74263.433628318584</v>
      </c>
      <c r="AD2055" s="141">
        <v>0.12</v>
      </c>
      <c r="AE2055" s="186">
        <f t="shared" si="406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407"/>
        <v>468573419.10712183</v>
      </c>
      <c r="AJ2055" s="19">
        <f t="shared" si="408"/>
        <v>55829466.862621114</v>
      </c>
      <c r="AK2055" s="20">
        <f t="shared" si="409"/>
        <v>0.11914774629983395</v>
      </c>
      <c r="AL2055" s="17"/>
      <c r="AM2055" s="17"/>
      <c r="AN2055" s="17"/>
      <c r="AO2055" s="17" t="s">
        <v>2004</v>
      </c>
      <c r="AP2055" s="28" t="str">
        <f t="shared" si="410"/>
        <v>CancelCANCEL</v>
      </c>
      <c r="AQ2055" s="28" t="str">
        <f t="shared" si="411"/>
        <v>CancelCANCELRMB</v>
      </c>
    </row>
    <row r="2056" spans="1:43" s="12" customFormat="1">
      <c r="A2056" s="13" t="s">
        <v>40</v>
      </c>
      <c r="B2056" s="179">
        <v>2021</v>
      </c>
      <c r="C2056" s="179">
        <v>5</v>
      </c>
      <c r="D2056" s="39" t="str">
        <f t="shared" si="400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02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03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404"/>
        <v>1.13</v>
      </c>
      <c r="Z2056" s="18">
        <f t="shared" si="401"/>
        <v>585200</v>
      </c>
      <c r="AA2056" s="13">
        <v>1.1950000000000001</v>
      </c>
      <c r="AB2056" s="21">
        <f t="shared" si="399"/>
        <v>618861.94690265495</v>
      </c>
      <c r="AC2056" s="185">
        <f t="shared" si="405"/>
        <v>74263.433628318584</v>
      </c>
      <c r="AD2056" s="141">
        <v>0.12</v>
      </c>
      <c r="AE2056" s="186">
        <f t="shared" si="406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407"/>
        <v>468573419.10712183</v>
      </c>
      <c r="AJ2056" s="19">
        <f t="shared" si="408"/>
        <v>55829466.862621114</v>
      </c>
      <c r="AK2056" s="20">
        <f t="shared" si="409"/>
        <v>0.11914774629983395</v>
      </c>
      <c r="AL2056" s="17"/>
      <c r="AM2056" s="17"/>
      <c r="AN2056" s="17"/>
      <c r="AO2056" s="17" t="s">
        <v>2004</v>
      </c>
      <c r="AP2056" s="28" t="str">
        <f t="shared" si="410"/>
        <v>CancelCANCEL</v>
      </c>
      <c r="AQ2056" s="28" t="str">
        <f t="shared" si="411"/>
        <v>CancelCANCELRMB</v>
      </c>
    </row>
    <row r="2057" spans="1:43" s="12" customFormat="1">
      <c r="A2057" s="13" t="s">
        <v>40</v>
      </c>
      <c r="B2057" s="179">
        <v>2021</v>
      </c>
      <c r="C2057" s="179">
        <v>6</v>
      </c>
      <c r="D2057" s="39" t="str">
        <f t="shared" si="400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02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03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404"/>
        <v>1.13</v>
      </c>
      <c r="Z2057" s="18">
        <f t="shared" si="401"/>
        <v>630000</v>
      </c>
      <c r="AA2057" s="13">
        <v>1.175</v>
      </c>
      <c r="AB2057" s="21">
        <f t="shared" si="399"/>
        <v>655088.49557522126</v>
      </c>
      <c r="AC2057" s="185">
        <f t="shared" si="405"/>
        <v>78610.619469026555</v>
      </c>
      <c r="AD2057" s="141">
        <v>0.12</v>
      </c>
      <c r="AE2057" s="186">
        <f t="shared" si="406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407"/>
        <v>468573419.10712183</v>
      </c>
      <c r="AJ2057" s="19">
        <f t="shared" si="408"/>
        <v>55829466.862621114</v>
      </c>
      <c r="AK2057" s="20">
        <f t="shared" si="409"/>
        <v>0.11914774629983395</v>
      </c>
      <c r="AL2057" s="17"/>
      <c r="AM2057" s="17"/>
      <c r="AN2057" s="17"/>
      <c r="AO2057" s="17"/>
      <c r="AP2057" s="28" t="str">
        <f t="shared" si="410"/>
        <v>CancelCANCEL</v>
      </c>
      <c r="AQ2057" s="28" t="str">
        <f t="shared" si="411"/>
        <v>CancelCANCELRMB</v>
      </c>
    </row>
    <row r="2058" spans="1:43" s="12" customFormat="1">
      <c r="A2058" s="13" t="s">
        <v>40</v>
      </c>
      <c r="B2058" s="179">
        <v>2021</v>
      </c>
      <c r="C2058" s="179">
        <v>6</v>
      </c>
      <c r="D2058" s="39" t="str">
        <f t="shared" si="400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02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03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404"/>
        <v>1</v>
      </c>
      <c r="Z2058" s="18">
        <f t="shared" si="401"/>
        <v>9225000</v>
      </c>
      <c r="AA2058" s="13">
        <v>6.25E-2</v>
      </c>
      <c r="AB2058" s="21">
        <f t="shared" ref="AB2058:AB2072" si="412">IF(AND(R2058&lt;&gt;"C66",R2058&lt;&gt;""),Z2058/Y2058*AA2058,"")</f>
        <v>576562.5</v>
      </c>
      <c r="AC2058" s="185">
        <f t="shared" si="405"/>
        <v>69187.5</v>
      </c>
      <c r="AD2058" s="141">
        <v>0.12</v>
      </c>
      <c r="AE2058" s="186">
        <f t="shared" si="406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407"/>
        <v>468573419.10712183</v>
      </c>
      <c r="AJ2058" s="19">
        <f t="shared" si="408"/>
        <v>55829466.862621114</v>
      </c>
      <c r="AK2058" s="20">
        <f t="shared" si="409"/>
        <v>0.11914774629983395</v>
      </c>
      <c r="AL2058" s="17"/>
      <c r="AM2058" s="17"/>
      <c r="AN2058" s="17"/>
      <c r="AO2058" s="17"/>
      <c r="AP2058" s="28" t="str">
        <f t="shared" si="410"/>
        <v>CancelCANCEL</v>
      </c>
      <c r="AQ2058" s="28" t="str">
        <f t="shared" si="411"/>
        <v>CancelCANCELJPY</v>
      </c>
    </row>
    <row r="2059" spans="1:43" s="12" customFormat="1">
      <c r="A2059" s="13" t="s">
        <v>40</v>
      </c>
      <c r="B2059" s="179">
        <v>2021</v>
      </c>
      <c r="C2059" s="179">
        <v>6</v>
      </c>
      <c r="D2059" s="39" t="str">
        <f t="shared" si="400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02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03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404"/>
        <v>1</v>
      </c>
      <c r="Z2059" s="18">
        <f t="shared" si="401"/>
        <v>9225000</v>
      </c>
      <c r="AA2059" s="13">
        <v>6.25E-2</v>
      </c>
      <c r="AB2059" s="21">
        <f t="shared" si="412"/>
        <v>576562.5</v>
      </c>
      <c r="AC2059" s="185">
        <f t="shared" si="405"/>
        <v>69187.5</v>
      </c>
      <c r="AD2059" s="141">
        <v>0.12</v>
      </c>
      <c r="AE2059" s="186">
        <f t="shared" si="406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407"/>
        <v>468573419.10712183</v>
      </c>
      <c r="AJ2059" s="19">
        <f t="shared" si="408"/>
        <v>55829466.862621114</v>
      </c>
      <c r="AK2059" s="20">
        <f t="shared" si="409"/>
        <v>0.11914774629983395</v>
      </c>
      <c r="AL2059" s="17"/>
      <c r="AM2059" s="17"/>
      <c r="AN2059" s="17"/>
      <c r="AO2059" s="17"/>
      <c r="AP2059" s="28" t="str">
        <f t="shared" si="410"/>
        <v>CancelCANCEL</v>
      </c>
      <c r="AQ2059" s="28" t="str">
        <f t="shared" si="411"/>
        <v>CancelCANCELJPY</v>
      </c>
    </row>
    <row r="2060" spans="1:43" s="12" customFormat="1">
      <c r="A2060" s="13" t="s">
        <v>40</v>
      </c>
      <c r="B2060" s="179">
        <v>2021</v>
      </c>
      <c r="C2060" s="179">
        <v>6</v>
      </c>
      <c r="D2060" s="39" t="str">
        <f t="shared" si="400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02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03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404"/>
        <v>1</v>
      </c>
      <c r="Z2060" s="18">
        <f t="shared" si="401"/>
        <v>6350000</v>
      </c>
      <c r="AA2060" s="13">
        <v>6.25E-2</v>
      </c>
      <c r="AB2060" s="21">
        <f t="shared" si="412"/>
        <v>396875</v>
      </c>
      <c r="AC2060" s="185">
        <f t="shared" si="405"/>
        <v>47625</v>
      </c>
      <c r="AD2060" s="141">
        <v>0.12</v>
      </c>
      <c r="AE2060" s="186">
        <f t="shared" si="406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407"/>
        <v>468573419.10712183</v>
      </c>
      <c r="AJ2060" s="19">
        <f t="shared" si="408"/>
        <v>55829466.862621114</v>
      </c>
      <c r="AK2060" s="20">
        <f t="shared" si="409"/>
        <v>0.11914774629983395</v>
      </c>
      <c r="AL2060" s="17"/>
      <c r="AM2060" s="17"/>
      <c r="AN2060" s="17"/>
      <c r="AO2060" s="17"/>
      <c r="AP2060" s="28" t="str">
        <f t="shared" si="410"/>
        <v>CancelCANCEL</v>
      </c>
      <c r="AQ2060" s="28" t="str">
        <f t="shared" si="411"/>
        <v>CancelCANCELJPY</v>
      </c>
    </row>
    <row r="2061" spans="1:43" s="12" customFormat="1">
      <c r="A2061" s="13" t="s">
        <v>170</v>
      </c>
      <c r="B2061" s="179">
        <v>2021</v>
      </c>
      <c r="C2061" s="179">
        <v>6</v>
      </c>
      <c r="D2061" s="39" t="str">
        <f t="shared" si="400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02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03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404"/>
        <v>1.13</v>
      </c>
      <c r="Z2061" s="18">
        <f t="shared" si="401"/>
        <v>585200</v>
      </c>
      <c r="AA2061" s="13">
        <v>1.2</v>
      </c>
      <c r="AB2061" s="21">
        <f t="shared" si="412"/>
        <v>621451.32743362838</v>
      </c>
      <c r="AC2061" s="185">
        <f t="shared" si="405"/>
        <v>74574.159292035401</v>
      </c>
      <c r="AD2061" s="141">
        <v>0.12</v>
      </c>
      <c r="AE2061" s="186">
        <f t="shared" si="406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407"/>
        <v>468573419.10712183</v>
      </c>
      <c r="AJ2061" s="19">
        <f t="shared" si="408"/>
        <v>55829466.862621114</v>
      </c>
      <c r="AK2061" s="20">
        <f t="shared" si="409"/>
        <v>0.11914774629983395</v>
      </c>
      <c r="AL2061" s="17"/>
      <c r="AM2061" s="17"/>
      <c r="AN2061" s="17"/>
      <c r="AO2061" s="17"/>
      <c r="AP2061" s="28" t="str">
        <f t="shared" si="410"/>
        <v>CancelCANCEL</v>
      </c>
      <c r="AQ2061" s="28" t="str">
        <f t="shared" si="411"/>
        <v>CancelCANCELRMB</v>
      </c>
    </row>
    <row r="2062" spans="1:43" s="12" customFormat="1">
      <c r="A2062" s="13" t="s">
        <v>170</v>
      </c>
      <c r="B2062" s="179">
        <v>2021</v>
      </c>
      <c r="C2062" s="179">
        <v>6</v>
      </c>
      <c r="D2062" s="39" t="str">
        <f t="shared" si="400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02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03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404"/>
        <v>1.13</v>
      </c>
      <c r="Z2062" s="18">
        <f t="shared" si="401"/>
        <v>585200</v>
      </c>
      <c r="AA2062" s="13">
        <v>1.2</v>
      </c>
      <c r="AB2062" s="21">
        <f t="shared" si="412"/>
        <v>621451.32743362838</v>
      </c>
      <c r="AC2062" s="185">
        <f t="shared" si="405"/>
        <v>74574.159292035401</v>
      </c>
      <c r="AD2062" s="141">
        <v>0.12</v>
      </c>
      <c r="AE2062" s="186">
        <f t="shared" si="406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407"/>
        <v>468573419.10712183</v>
      </c>
      <c r="AJ2062" s="19">
        <f t="shared" si="408"/>
        <v>55829466.862621114</v>
      </c>
      <c r="AK2062" s="20">
        <f t="shared" si="409"/>
        <v>0.11914774629983395</v>
      </c>
      <c r="AL2062" s="17"/>
      <c r="AM2062" s="17"/>
      <c r="AN2062" s="17"/>
      <c r="AO2062" s="17"/>
      <c r="AP2062" s="28" t="str">
        <f t="shared" si="410"/>
        <v>CancelCANCEL</v>
      </c>
      <c r="AQ2062" s="28" t="str">
        <f t="shared" si="411"/>
        <v>CancelCANCELRMB</v>
      </c>
    </row>
    <row r="2063" spans="1:43" s="12" customFormat="1">
      <c r="A2063" s="13" t="s">
        <v>170</v>
      </c>
      <c r="B2063" s="179">
        <v>2021</v>
      </c>
      <c r="C2063" s="179">
        <v>6</v>
      </c>
      <c r="D2063" s="39" t="str">
        <f t="shared" si="400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02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03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404"/>
        <v>1.13</v>
      </c>
      <c r="Z2063" s="18">
        <f t="shared" si="401"/>
        <v>470000</v>
      </c>
      <c r="AA2063" s="13">
        <v>1.2</v>
      </c>
      <c r="AB2063" s="21">
        <f t="shared" si="412"/>
        <v>499115.04424778768</v>
      </c>
      <c r="AC2063" s="185">
        <f t="shared" si="405"/>
        <v>59893.805309734518</v>
      </c>
      <c r="AD2063" s="141">
        <v>0.12</v>
      </c>
      <c r="AE2063" s="186">
        <f t="shared" si="406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407"/>
        <v>468573419.10712183</v>
      </c>
      <c r="AJ2063" s="19">
        <f t="shared" si="408"/>
        <v>55829466.862621114</v>
      </c>
      <c r="AK2063" s="20">
        <f t="shared" si="409"/>
        <v>0.11914774629983395</v>
      </c>
      <c r="AL2063" s="17"/>
      <c r="AM2063" s="17"/>
      <c r="AN2063" s="17"/>
      <c r="AO2063" s="17"/>
      <c r="AP2063" s="28" t="str">
        <f t="shared" si="410"/>
        <v>CancelCANCEL</v>
      </c>
      <c r="AQ2063" s="28" t="str">
        <f t="shared" si="411"/>
        <v>CancelCANCELRMB</v>
      </c>
    </row>
    <row r="2064" spans="1:43" s="12" customFormat="1" ht="26.4">
      <c r="A2064" s="13" t="s">
        <v>170</v>
      </c>
      <c r="B2064" s="179">
        <v>2021</v>
      </c>
      <c r="C2064" s="179">
        <v>6</v>
      </c>
      <c r="D2064" s="39" t="str">
        <f t="shared" si="400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02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03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404"/>
        <v>1.13</v>
      </c>
      <c r="Z2064" s="18">
        <f t="shared" si="401"/>
        <v>154888.16</v>
      </c>
      <c r="AA2064" s="13">
        <v>1.2</v>
      </c>
      <c r="AB2064" s="21">
        <f t="shared" si="412"/>
        <v>164483.00176991153</v>
      </c>
      <c r="AC2064" s="185">
        <f t="shared" si="405"/>
        <v>19737.960212389382</v>
      </c>
      <c r="AD2064" s="141">
        <v>0.12</v>
      </c>
      <c r="AE2064" s="186">
        <f t="shared" si="406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407"/>
        <v>468573419.10712183</v>
      </c>
      <c r="AJ2064" s="19">
        <f t="shared" si="408"/>
        <v>55829466.862621114</v>
      </c>
      <c r="AK2064" s="20">
        <f t="shared" si="409"/>
        <v>0.11914774629983395</v>
      </c>
      <c r="AL2064" s="17"/>
      <c r="AM2064" s="17"/>
      <c r="AN2064" s="17"/>
      <c r="AO2064" s="17"/>
      <c r="AP2064" s="28" t="str">
        <f t="shared" si="410"/>
        <v>CancelCANCEL</v>
      </c>
      <c r="AQ2064" s="28" t="str">
        <f t="shared" si="411"/>
        <v>CancelCANCELRMB</v>
      </c>
    </row>
    <row r="2065" spans="1:43" s="12" customFormat="1">
      <c r="A2065" s="13" t="s">
        <v>40</v>
      </c>
      <c r="B2065" s="179">
        <v>2021</v>
      </c>
      <c r="C2065" s="179">
        <v>7</v>
      </c>
      <c r="D2065" s="39" t="str">
        <f t="shared" si="400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02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03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404"/>
        <v>1</v>
      </c>
      <c r="Z2065" s="18">
        <f t="shared" si="401"/>
        <v>7600000</v>
      </c>
      <c r="AA2065" s="13">
        <v>6.25E-2</v>
      </c>
      <c r="AB2065" s="21">
        <f t="shared" si="412"/>
        <v>475000</v>
      </c>
      <c r="AC2065" s="185">
        <f t="shared" si="405"/>
        <v>57000</v>
      </c>
      <c r="AD2065" s="141">
        <v>0.12</v>
      </c>
      <c r="AE2065" s="186">
        <f t="shared" si="406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407"/>
        <v>468573419.10712183</v>
      </c>
      <c r="AJ2065" s="19">
        <f t="shared" si="408"/>
        <v>55829466.862621114</v>
      </c>
      <c r="AK2065" s="20">
        <f t="shared" si="409"/>
        <v>0.11914774629983395</v>
      </c>
      <c r="AL2065" s="17"/>
      <c r="AM2065" s="17"/>
      <c r="AN2065" s="17"/>
      <c r="AO2065" s="17"/>
      <c r="AP2065" s="28" t="str">
        <f t="shared" si="410"/>
        <v>CancelCancel</v>
      </c>
      <c r="AQ2065" s="28" t="str">
        <f t="shared" si="411"/>
        <v>CancelCancelJPY</v>
      </c>
    </row>
    <row r="2066" spans="1:43" s="12" customFormat="1">
      <c r="A2066" s="13" t="s">
        <v>40</v>
      </c>
      <c r="B2066" s="179">
        <v>2021</v>
      </c>
      <c r="C2066" s="179">
        <v>7</v>
      </c>
      <c r="D2066" s="39" t="str">
        <f t="shared" si="400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02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03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404"/>
        <v>1</v>
      </c>
      <c r="Z2066" s="18">
        <f t="shared" si="401"/>
        <v>13240000</v>
      </c>
      <c r="AA2066" s="13">
        <v>7.0000000000000007E-2</v>
      </c>
      <c r="AB2066" s="21">
        <f t="shared" si="412"/>
        <v>926800.00000000012</v>
      </c>
      <c r="AC2066" s="185">
        <f t="shared" si="405"/>
        <v>111216.00000000001</v>
      </c>
      <c r="AD2066" s="141">
        <v>0.12</v>
      </c>
      <c r="AE2066" s="186">
        <f t="shared" si="406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407"/>
        <v>468573419.10712183</v>
      </c>
      <c r="AJ2066" s="19">
        <f t="shared" si="408"/>
        <v>55829466.862621114</v>
      </c>
      <c r="AK2066" s="20">
        <f t="shared" si="409"/>
        <v>0.11914774629983395</v>
      </c>
      <c r="AL2066" s="17"/>
      <c r="AM2066" s="17"/>
      <c r="AN2066" s="17"/>
      <c r="AO2066" s="17"/>
      <c r="AP2066" s="28" t="str">
        <f t="shared" si="410"/>
        <v>CancelCancel</v>
      </c>
      <c r="AQ2066" s="28" t="str">
        <f t="shared" si="411"/>
        <v>CancelCancelJPY</v>
      </c>
    </row>
    <row r="2067" spans="1:43" s="12" customFormat="1">
      <c r="A2067" s="13" t="s">
        <v>40</v>
      </c>
      <c r="B2067" s="179">
        <v>2021</v>
      </c>
      <c r="C2067" s="179">
        <v>7</v>
      </c>
      <c r="D2067" s="39" t="str">
        <f t="shared" si="400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02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03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404"/>
        <v>1</v>
      </c>
      <c r="Z2067" s="18">
        <f t="shared" si="401"/>
        <v>8000000</v>
      </c>
      <c r="AA2067" s="13">
        <v>7.0000000000000007E-2</v>
      </c>
      <c r="AB2067" s="21">
        <f t="shared" si="412"/>
        <v>560000</v>
      </c>
      <c r="AC2067" s="185">
        <f t="shared" si="405"/>
        <v>67200</v>
      </c>
      <c r="AD2067" s="141">
        <v>0.12</v>
      </c>
      <c r="AE2067" s="186">
        <f t="shared" si="406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407"/>
        <v>468573419.10712183</v>
      </c>
      <c r="AJ2067" s="19">
        <f t="shared" si="408"/>
        <v>55829466.862621114</v>
      </c>
      <c r="AK2067" s="20">
        <f t="shared" si="409"/>
        <v>0.11914774629983395</v>
      </c>
      <c r="AL2067" s="17"/>
      <c r="AM2067" s="17"/>
      <c r="AN2067" s="17"/>
      <c r="AO2067" s="17"/>
      <c r="AP2067" s="28" t="str">
        <f t="shared" si="410"/>
        <v>CancelCancel</v>
      </c>
      <c r="AQ2067" s="28" t="str">
        <f t="shared" si="411"/>
        <v>CancelCancelJPY</v>
      </c>
    </row>
    <row r="2068" spans="1:43" s="12" customFormat="1">
      <c r="A2068" s="13" t="s">
        <v>40</v>
      </c>
      <c r="B2068" s="179">
        <v>2021</v>
      </c>
      <c r="C2068" s="179">
        <v>8</v>
      </c>
      <c r="D2068" s="39" t="str">
        <f t="shared" si="400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02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03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404"/>
        <v>1.13</v>
      </c>
      <c r="Z2068" s="18">
        <f t="shared" si="401"/>
        <v>690000</v>
      </c>
      <c r="AA2068" s="13">
        <v>1.175</v>
      </c>
      <c r="AB2068" s="21">
        <f t="shared" si="412"/>
        <v>717477.8761061948</v>
      </c>
      <c r="AC2068" s="185">
        <f t="shared" si="405"/>
        <v>86097.345132743372</v>
      </c>
      <c r="AD2068" s="141">
        <v>0.12</v>
      </c>
      <c r="AE2068" s="186">
        <f t="shared" si="406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407"/>
        <v>468573419.10712183</v>
      </c>
      <c r="AJ2068" s="19">
        <f t="shared" si="408"/>
        <v>55829466.862621114</v>
      </c>
      <c r="AK2068" s="20">
        <f t="shared" si="409"/>
        <v>0.11914774629983395</v>
      </c>
      <c r="AL2068" s="17"/>
      <c r="AM2068" s="17"/>
      <c r="AN2068" s="17"/>
      <c r="AO2068" s="17"/>
      <c r="AP2068" s="28" t="str">
        <f t="shared" si="410"/>
        <v>Cancelcancel</v>
      </c>
      <c r="AQ2068" s="28" t="str">
        <f t="shared" si="411"/>
        <v>CancelcancelRMB</v>
      </c>
    </row>
    <row r="2069" spans="1:43" s="12" customFormat="1">
      <c r="A2069" s="13" t="s">
        <v>40</v>
      </c>
      <c r="B2069" s="179">
        <v>2021</v>
      </c>
      <c r="C2069" s="179">
        <v>7</v>
      </c>
      <c r="D2069" s="39" t="str">
        <f t="shared" si="400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02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03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404"/>
        <v>1.13</v>
      </c>
      <c r="Z2069" s="18">
        <f t="shared" si="401"/>
        <v>505000</v>
      </c>
      <c r="AA2069" s="13">
        <v>1.175</v>
      </c>
      <c r="AB2069" s="21">
        <f t="shared" si="412"/>
        <v>525110.61946902669</v>
      </c>
      <c r="AC2069" s="185">
        <f t="shared" si="405"/>
        <v>79081.659292035431</v>
      </c>
      <c r="AD2069" s="141">
        <v>0.15060000000000001</v>
      </c>
      <c r="AE2069" s="186">
        <f t="shared" si="406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407"/>
        <v>468573419.10712183</v>
      </c>
      <c r="AJ2069" s="19">
        <f t="shared" si="408"/>
        <v>55829466.862621114</v>
      </c>
      <c r="AK2069" s="20">
        <f t="shared" si="409"/>
        <v>0.11914774629983395</v>
      </c>
      <c r="AL2069" s="17" t="s">
        <v>3144</v>
      </c>
      <c r="AM2069" s="17"/>
      <c r="AN2069" s="17"/>
      <c r="AO2069" s="17"/>
      <c r="AP2069" s="28" t="str">
        <f t="shared" si="410"/>
        <v>CancelCancel</v>
      </c>
      <c r="AQ2069" s="28" t="str">
        <f t="shared" si="411"/>
        <v>CancelCancelRMB</v>
      </c>
    </row>
    <row r="2070" spans="1:43" s="12" customFormat="1">
      <c r="A2070" s="13" t="s">
        <v>40</v>
      </c>
      <c r="B2070" s="179">
        <v>2021</v>
      </c>
      <c r="C2070" s="179">
        <v>9</v>
      </c>
      <c r="D2070" s="39" t="str">
        <f t="shared" si="400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02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03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404"/>
        <v>1.13</v>
      </c>
      <c r="Z2070" s="18">
        <f t="shared" si="401"/>
        <v>850000</v>
      </c>
      <c r="AA2070" s="13">
        <v>1.21</v>
      </c>
      <c r="AB2070" s="21">
        <f t="shared" si="412"/>
        <v>910176.99115044251</v>
      </c>
      <c r="AC2070" s="185">
        <f t="shared" si="405"/>
        <v>109221.23893805309</v>
      </c>
      <c r="AD2070" s="141">
        <v>0.12</v>
      </c>
      <c r="AE2070" s="186">
        <f t="shared" si="406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407"/>
        <v>468573419.10712183</v>
      </c>
      <c r="AJ2070" s="19">
        <f t="shared" si="408"/>
        <v>55829466.862621114</v>
      </c>
      <c r="AK2070" s="20">
        <f t="shared" si="409"/>
        <v>0.11914774629983395</v>
      </c>
      <c r="AL2070" s="17"/>
      <c r="AM2070" s="17"/>
      <c r="AN2070" s="17"/>
      <c r="AO2070" s="17"/>
      <c r="AP2070" s="28" t="str">
        <f t="shared" si="410"/>
        <v>CancelCancel</v>
      </c>
      <c r="AQ2070" s="28" t="str">
        <f t="shared" si="411"/>
        <v>CancelCancelRMB</v>
      </c>
    </row>
    <row r="2071" spans="1:43" s="12" customFormat="1">
      <c r="A2071" s="13" t="s">
        <v>42</v>
      </c>
      <c r="B2071" s="179">
        <v>2023</v>
      </c>
      <c r="C2071" s="179">
        <v>8</v>
      </c>
      <c r="D2071" s="39" t="str">
        <f t="shared" si="400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02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03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404"/>
        <v>1</v>
      </c>
      <c r="Z2071" s="18">
        <f t="shared" si="401"/>
        <v>60000</v>
      </c>
      <c r="AA2071" s="13">
        <v>7.8</v>
      </c>
      <c r="AB2071" s="21">
        <f t="shared" si="412"/>
        <v>468000</v>
      </c>
      <c r="AC2071" s="185">
        <f t="shared" si="405"/>
        <v>127062.00000000001</v>
      </c>
      <c r="AD2071" s="143">
        <v>0.27150000000000002</v>
      </c>
      <c r="AE2071" s="186">
        <f t="shared" si="406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407"/>
        <v>10271727.486725662</v>
      </c>
      <c r="AJ2071" s="19">
        <f t="shared" si="408"/>
        <v>1227228.7260761061</v>
      </c>
      <c r="AK2071" s="20">
        <f t="shared" si="409"/>
        <v>0.11947637120066472</v>
      </c>
      <c r="AL2071" s="17"/>
      <c r="AM2071" s="17"/>
      <c r="AN2071" s="17"/>
      <c r="AO2071" s="17"/>
      <c r="AP2071" s="28" t="str">
        <f t="shared" si="410"/>
        <v>202312</v>
      </c>
      <c r="AQ2071" s="28" t="str">
        <f t="shared" si="411"/>
        <v>202312USD</v>
      </c>
    </row>
    <row r="2072" spans="1:43" s="12" customFormat="1">
      <c r="A2072" s="13" t="s">
        <v>42</v>
      </c>
      <c r="B2072" s="179">
        <v>2023</v>
      </c>
      <c r="C2072" s="179">
        <v>8</v>
      </c>
      <c r="D2072" s="39" t="str">
        <f t="shared" si="400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02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03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404"/>
        <v>1</v>
      </c>
      <c r="Z2072" s="18">
        <f t="shared" si="401"/>
        <v>60000</v>
      </c>
      <c r="AA2072" s="13">
        <v>7.8</v>
      </c>
      <c r="AB2072" s="21">
        <f t="shared" si="412"/>
        <v>468000</v>
      </c>
      <c r="AC2072" s="185">
        <f t="shared" si="405"/>
        <v>127062.00000000001</v>
      </c>
      <c r="AD2072" s="143">
        <v>0.27150000000000002</v>
      </c>
      <c r="AE2072" s="186">
        <f t="shared" si="406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407"/>
        <v>10271727.486725662</v>
      </c>
      <c r="AJ2072" s="19">
        <f t="shared" si="408"/>
        <v>1227228.7260761061</v>
      </c>
      <c r="AK2072" s="20">
        <f t="shared" si="409"/>
        <v>0.11947637120066472</v>
      </c>
      <c r="AL2072" s="17"/>
      <c r="AM2072" s="17"/>
      <c r="AN2072" s="17"/>
      <c r="AO2072" s="17"/>
      <c r="AP2072" s="28" t="str">
        <f t="shared" si="410"/>
        <v>202312</v>
      </c>
      <c r="AQ2072" s="28" t="str">
        <f t="shared" si="411"/>
        <v>202312USD</v>
      </c>
    </row>
    <row r="2073" spans="1:43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415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416">IF(X2073="","",X2073*MAX(O2073,N2073))</f>
        <v>58000</v>
      </c>
      <c r="AA2073" s="13">
        <v>7.8</v>
      </c>
      <c r="AB2073" s="21">
        <f t="shared" ref="AB2073:AB2136" si="417">IF(AND(R2073&lt;&gt;"C66",R2073&lt;&gt;""),Z2073/Y2073*AA2073,"")</f>
        <v>452400</v>
      </c>
      <c r="AC2073" s="185">
        <f t="shared" ref="AC2073:AC2136" si="418">IF(R2073&lt;&gt;"",AB2073*AD2073,"")</f>
        <v>113688.12000000001</v>
      </c>
      <c r="AD2073" s="141">
        <v>0.25130000000000002</v>
      </c>
      <c r="AE2073" s="186">
        <f t="shared" ref="AE2073:AE2136" si="419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420">IF(P2073="C66 SERVICE","",SUMIFS(AB:AB,F:F,F2073,G:G,G2073,E:E,E2073))</f>
        <v>21594188.700884957</v>
      </c>
      <c r="AJ2073" s="19">
        <f t="shared" ref="AJ2073:AJ2136" si="421">IF(P2073="C66 SERVICE","",SUMIFS(AC:AC,F:F,F2073,G:G,G2073,E:E,E2073))</f>
        <v>2559339.3921844242</v>
      </c>
      <c r="AK2073" s="20">
        <f t="shared" ref="AK2073:AK2136" si="422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423">IF(F2073="","",F2073&amp;G2073)</f>
        <v>20241</v>
      </c>
      <c r="AQ2073" s="28" t="str">
        <f t="shared" ref="AQ2073:AQ2136" si="424">IF(W2073="","",F2073&amp;G2073&amp;W2073)</f>
        <v>20241USD</v>
      </c>
    </row>
    <row r="2074" spans="1:43" s="12" customFormat="1">
      <c r="A2074" s="13" t="s">
        <v>42</v>
      </c>
      <c r="B2074" s="179">
        <v>2023</v>
      </c>
      <c r="C2074" s="179">
        <v>11</v>
      </c>
      <c r="D2074" s="39" t="str">
        <f t="shared" si="413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414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415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416"/>
        <v>58000</v>
      </c>
      <c r="AA2074" s="13">
        <v>7.8</v>
      </c>
      <c r="AB2074" s="21">
        <f t="shared" si="417"/>
        <v>452400</v>
      </c>
      <c r="AC2074" s="185">
        <f t="shared" si="418"/>
        <v>113688.12000000001</v>
      </c>
      <c r="AD2074" s="141">
        <v>0.25130000000000002</v>
      </c>
      <c r="AE2074" s="186">
        <f t="shared" si="419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420"/>
        <v>21594188.700884957</v>
      </c>
      <c r="AJ2074" s="19">
        <f t="shared" si="421"/>
        <v>2559339.3921844242</v>
      </c>
      <c r="AK2074" s="20">
        <f t="shared" si="422"/>
        <v>0.11851982158883048</v>
      </c>
      <c r="AL2074" s="17"/>
      <c r="AM2074" s="17"/>
      <c r="AN2074" s="17"/>
      <c r="AO2074" s="17"/>
      <c r="AP2074" s="28" t="str">
        <f t="shared" si="423"/>
        <v>20241</v>
      </c>
      <c r="AQ2074" s="28" t="str">
        <f t="shared" si="424"/>
        <v>20241USD</v>
      </c>
    </row>
    <row r="2075" spans="1:43" s="12" customFormat="1">
      <c r="A2075" s="13" t="s">
        <v>42</v>
      </c>
      <c r="B2075" s="179">
        <v>2023</v>
      </c>
      <c r="C2075" s="179">
        <v>11</v>
      </c>
      <c r="D2075" s="39" t="str">
        <f t="shared" si="413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414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415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416"/>
        <v>13000000</v>
      </c>
      <c r="AA2075" s="13">
        <v>5.6300000000000003E-2</v>
      </c>
      <c r="AB2075" s="21">
        <f t="shared" si="417"/>
        <v>731900</v>
      </c>
      <c r="AC2075" s="185">
        <f t="shared" si="418"/>
        <v>99684.779999999984</v>
      </c>
      <c r="AD2075" s="141">
        <v>0.13619999999999999</v>
      </c>
      <c r="AE2075" s="186">
        <f t="shared" si="419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420"/>
        <v>21594188.700884957</v>
      </c>
      <c r="AJ2075" s="19">
        <f t="shared" si="421"/>
        <v>2559339.3921844242</v>
      </c>
      <c r="AK2075" s="20">
        <f t="shared" si="422"/>
        <v>0.11851982158883048</v>
      </c>
      <c r="AL2075" s="17"/>
      <c r="AM2075" s="17"/>
      <c r="AN2075" s="17"/>
      <c r="AO2075" s="17"/>
      <c r="AP2075" s="28" t="str">
        <f t="shared" si="423"/>
        <v>20241</v>
      </c>
      <c r="AQ2075" s="28" t="str">
        <f t="shared" si="424"/>
        <v>20241JPY</v>
      </c>
    </row>
    <row r="2076" spans="1:43" s="12" customFormat="1">
      <c r="A2076" s="13" t="s">
        <v>42</v>
      </c>
      <c r="B2076" s="179">
        <v>2023</v>
      </c>
      <c r="C2076" s="179">
        <v>11</v>
      </c>
      <c r="D2076" s="39" t="str">
        <f t="shared" si="413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414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415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416"/>
        <v>13000000</v>
      </c>
      <c r="AA2076" s="13">
        <v>5.6300000000000003E-2</v>
      </c>
      <c r="AB2076" s="21">
        <f t="shared" si="417"/>
        <v>731900</v>
      </c>
      <c r="AC2076" s="185">
        <f t="shared" si="418"/>
        <v>99684.779999999984</v>
      </c>
      <c r="AD2076" s="141">
        <v>0.13619999999999999</v>
      </c>
      <c r="AE2076" s="186">
        <f t="shared" si="419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420"/>
        <v>21594188.700884957</v>
      </c>
      <c r="AJ2076" s="19">
        <f t="shared" si="421"/>
        <v>2559339.3921844242</v>
      </c>
      <c r="AK2076" s="20">
        <f t="shared" si="422"/>
        <v>0.11851982158883048</v>
      </c>
      <c r="AL2076" s="17"/>
      <c r="AM2076" s="17"/>
      <c r="AN2076" s="17"/>
      <c r="AO2076" s="17"/>
      <c r="AP2076" s="28" t="str">
        <f t="shared" si="423"/>
        <v>20241</v>
      </c>
      <c r="AQ2076" s="28" t="str">
        <f t="shared" si="424"/>
        <v>20241JPY</v>
      </c>
    </row>
    <row r="2077" spans="1:43" s="12" customFormat="1">
      <c r="A2077" s="13" t="s">
        <v>42</v>
      </c>
      <c r="B2077" s="179">
        <v>2023</v>
      </c>
      <c r="C2077" s="179">
        <v>11</v>
      </c>
      <c r="D2077" s="39" t="str">
        <f t="shared" si="413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414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415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416"/>
        <v>13000000</v>
      </c>
      <c r="AA2077" s="13">
        <v>5.6300000000000003E-2</v>
      </c>
      <c r="AB2077" s="21">
        <f t="shared" si="417"/>
        <v>731900</v>
      </c>
      <c r="AC2077" s="185">
        <f t="shared" si="418"/>
        <v>99684.779999999984</v>
      </c>
      <c r="AD2077" s="141">
        <v>0.13619999999999999</v>
      </c>
      <c r="AE2077" s="186">
        <f t="shared" si="419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420"/>
        <v>21594188.700884957</v>
      </c>
      <c r="AJ2077" s="19">
        <f t="shared" si="421"/>
        <v>2559339.3921844242</v>
      </c>
      <c r="AK2077" s="20">
        <f t="shared" si="422"/>
        <v>0.11851982158883048</v>
      </c>
      <c r="AL2077" s="17"/>
      <c r="AM2077" s="17"/>
      <c r="AN2077" s="17"/>
      <c r="AO2077" s="17"/>
      <c r="AP2077" s="28" t="str">
        <f t="shared" si="423"/>
        <v>20241</v>
      </c>
      <c r="AQ2077" s="28" t="str">
        <f t="shared" si="424"/>
        <v>20241JPY</v>
      </c>
    </row>
    <row r="2078" spans="1:43" s="12" customFormat="1">
      <c r="A2078" s="13" t="s">
        <v>42</v>
      </c>
      <c r="B2078" s="179">
        <v>2023</v>
      </c>
      <c r="C2078" s="179">
        <v>7</v>
      </c>
      <c r="D2078" s="39" t="str">
        <f t="shared" si="413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414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415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425">IF(W2078="RMB","1.13", "1")</f>
        <v>1.13</v>
      </c>
      <c r="Z2078" s="18">
        <f t="shared" si="416"/>
        <v>510000</v>
      </c>
      <c r="AA2078" s="198">
        <v>1.07</v>
      </c>
      <c r="AB2078" s="203">
        <f t="shared" si="417"/>
        <v>482920.35398230091</v>
      </c>
      <c r="AC2078" s="204">
        <f t="shared" si="418"/>
        <v>53893.911504424781</v>
      </c>
      <c r="AD2078" s="144">
        <v>0.1116</v>
      </c>
      <c r="AE2078" s="205">
        <f t="shared" si="419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420"/>
        <v>5219988.5752212387</v>
      </c>
      <c r="AJ2078" s="19">
        <f t="shared" si="421"/>
        <v>631627.0013460177</v>
      </c>
      <c r="AK2078" s="127">
        <f t="shared" si="422"/>
        <v>0.12100160608478869</v>
      </c>
      <c r="AL2078" s="17"/>
      <c r="AM2078" s="17"/>
      <c r="AN2078" s="17"/>
      <c r="AO2078" s="17"/>
      <c r="AP2078" s="28" t="str">
        <f t="shared" si="423"/>
        <v>202310</v>
      </c>
      <c r="AQ2078" s="28" t="str">
        <f t="shared" si="424"/>
        <v>202310RMB</v>
      </c>
    </row>
    <row r="2079" spans="1:43" s="12" customFormat="1">
      <c r="A2079" s="13" t="s">
        <v>41</v>
      </c>
      <c r="B2079" s="179">
        <v>2022</v>
      </c>
      <c r="C2079" s="179">
        <v>10</v>
      </c>
      <c r="D2079" s="39" t="str">
        <f t="shared" si="413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414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415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425"/>
        <v>1.13</v>
      </c>
      <c r="Z2079" s="18">
        <f t="shared" si="416"/>
        <v>624000</v>
      </c>
      <c r="AA2079" s="13">
        <v>1.1200000000000001</v>
      </c>
      <c r="AB2079" s="21">
        <f t="shared" si="417"/>
        <v>618477.8761061948</v>
      </c>
      <c r="AC2079" s="185">
        <f t="shared" si="418"/>
        <v>80402.123893805328</v>
      </c>
      <c r="AD2079" s="141">
        <v>0.13</v>
      </c>
      <c r="AE2079" s="186">
        <f t="shared" si="419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420"/>
        <v>7502645.9971681433</v>
      </c>
      <c r="AJ2079" s="19">
        <f t="shared" si="421"/>
        <v>664841.72044240707</v>
      </c>
      <c r="AK2079" s="20">
        <f t="shared" si="422"/>
        <v>8.8614299634202393E-2</v>
      </c>
      <c r="AL2079" s="17"/>
      <c r="AM2079" s="17"/>
      <c r="AN2079" s="17"/>
      <c r="AO2079" s="17"/>
      <c r="AP2079" s="28" t="str">
        <f t="shared" si="423"/>
        <v>20231</v>
      </c>
      <c r="AQ2079" s="28" t="str">
        <f t="shared" si="424"/>
        <v>20231RMB</v>
      </c>
    </row>
    <row r="2080" spans="1:43" s="12" customFormat="1">
      <c r="A2080" s="13" t="s">
        <v>41</v>
      </c>
      <c r="B2080" s="179">
        <v>2022</v>
      </c>
      <c r="C2080" s="179">
        <v>4</v>
      </c>
      <c r="D2080" s="39" t="str">
        <f t="shared" si="413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414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415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425"/>
        <v>1</v>
      </c>
      <c r="Z2080" s="18">
        <f t="shared" si="416"/>
        <v>10500000</v>
      </c>
      <c r="AA2080" s="13">
        <v>0.06</v>
      </c>
      <c r="AB2080" s="21">
        <f t="shared" si="417"/>
        <v>630000</v>
      </c>
      <c r="AC2080" s="185">
        <f t="shared" si="418"/>
        <v>41265</v>
      </c>
      <c r="AD2080" s="141">
        <v>6.5500000000000003E-2</v>
      </c>
      <c r="AE2080" s="186">
        <f t="shared" si="419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420"/>
        <v>7502645.9971681433</v>
      </c>
      <c r="AJ2080" s="19">
        <f t="shared" si="421"/>
        <v>664841.72044240707</v>
      </c>
      <c r="AK2080" s="20">
        <f t="shared" si="422"/>
        <v>8.8614299634202393E-2</v>
      </c>
      <c r="AL2080" s="17"/>
      <c r="AM2080" s="17"/>
      <c r="AN2080" s="17"/>
      <c r="AO2080" s="17" t="s">
        <v>2028</v>
      </c>
      <c r="AP2080" s="28" t="str">
        <f t="shared" si="423"/>
        <v>20231</v>
      </c>
      <c r="AQ2080" s="28" t="str">
        <f t="shared" si="424"/>
        <v>20231JPY</v>
      </c>
    </row>
    <row r="2081" spans="1:43" s="12" customFormat="1">
      <c r="A2081" s="13" t="s">
        <v>41</v>
      </c>
      <c r="B2081" s="179">
        <v>2022</v>
      </c>
      <c r="C2081" s="179">
        <v>4</v>
      </c>
      <c r="D2081" s="39" t="str">
        <f t="shared" si="413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414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415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425"/>
        <v>1</v>
      </c>
      <c r="Z2081" s="18">
        <f t="shared" si="416"/>
        <v>6400000</v>
      </c>
      <c r="AA2081" s="13">
        <v>0.06</v>
      </c>
      <c r="AB2081" s="21">
        <f t="shared" si="417"/>
        <v>384000</v>
      </c>
      <c r="AC2081" s="185">
        <f t="shared" si="418"/>
        <v>25152</v>
      </c>
      <c r="AD2081" s="141">
        <v>6.5500000000000003E-2</v>
      </c>
      <c r="AE2081" s="186">
        <f t="shared" si="419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420"/>
        <v>7502645.9971681433</v>
      </c>
      <c r="AJ2081" s="19">
        <f t="shared" si="421"/>
        <v>664841.72044240707</v>
      </c>
      <c r="AK2081" s="20">
        <f t="shared" si="422"/>
        <v>8.8614299634202393E-2</v>
      </c>
      <c r="AL2081" s="17"/>
      <c r="AM2081" s="17"/>
      <c r="AN2081" s="17"/>
      <c r="AO2081" s="17" t="s">
        <v>2028</v>
      </c>
      <c r="AP2081" s="28" t="str">
        <f t="shared" si="423"/>
        <v>20231</v>
      </c>
      <c r="AQ2081" s="28" t="str">
        <f t="shared" si="424"/>
        <v>20231JPY</v>
      </c>
    </row>
    <row r="2082" spans="1:43" s="12" customFormat="1">
      <c r="A2082" s="13" t="s">
        <v>41</v>
      </c>
      <c r="B2082" s="179">
        <v>2022</v>
      </c>
      <c r="C2082" s="179">
        <v>12</v>
      </c>
      <c r="D2082" s="39" t="str">
        <f t="shared" si="413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414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415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425"/>
        <v>1.13</v>
      </c>
      <c r="Z2082" s="18">
        <f t="shared" si="416"/>
        <v>936666.66</v>
      </c>
      <c r="AA2082" s="13">
        <v>1.1599999999999999</v>
      </c>
      <c r="AB2082" s="21">
        <f t="shared" si="417"/>
        <v>961533.91646017693</v>
      </c>
      <c r="AC2082" s="185">
        <f t="shared" si="418"/>
        <v>78749.627758088493</v>
      </c>
      <c r="AD2082" s="141">
        <v>8.1900000000000001E-2</v>
      </c>
      <c r="AE2082" s="186">
        <f t="shared" si="419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420"/>
        <v>7502645.9971681433</v>
      </c>
      <c r="AJ2082" s="19">
        <f t="shared" si="421"/>
        <v>664841.72044240707</v>
      </c>
      <c r="AK2082" s="20">
        <f t="shared" si="422"/>
        <v>8.8614299634202393E-2</v>
      </c>
      <c r="AL2082" s="17"/>
      <c r="AM2082" s="17"/>
      <c r="AN2082" s="17"/>
      <c r="AO2082" s="17"/>
      <c r="AP2082" s="28" t="str">
        <f t="shared" si="423"/>
        <v>20231</v>
      </c>
      <c r="AQ2082" s="28" t="str">
        <f t="shared" si="424"/>
        <v>20231RMB</v>
      </c>
    </row>
    <row r="2083" spans="1:43" s="12" customFormat="1">
      <c r="A2083" s="13" t="s">
        <v>41</v>
      </c>
      <c r="B2083" s="179">
        <v>2022</v>
      </c>
      <c r="C2083" s="179">
        <v>12</v>
      </c>
      <c r="D2083" s="39" t="str">
        <f t="shared" si="413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414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415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425"/>
        <v>1.13</v>
      </c>
      <c r="Z2083" s="18">
        <f t="shared" si="416"/>
        <v>936666.66</v>
      </c>
      <c r="AA2083" s="13">
        <v>1.1599999999999999</v>
      </c>
      <c r="AB2083" s="21">
        <f t="shared" si="417"/>
        <v>961533.91646017693</v>
      </c>
      <c r="AC2083" s="185">
        <f t="shared" si="418"/>
        <v>78749.627758088493</v>
      </c>
      <c r="AD2083" s="141">
        <v>8.1900000000000001E-2</v>
      </c>
      <c r="AE2083" s="186">
        <f t="shared" si="419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420"/>
        <v>7502645.9971681433</v>
      </c>
      <c r="AJ2083" s="19">
        <f t="shared" si="421"/>
        <v>664841.72044240707</v>
      </c>
      <c r="AK2083" s="20">
        <f t="shared" si="422"/>
        <v>8.8614299634202393E-2</v>
      </c>
      <c r="AL2083" s="17"/>
      <c r="AM2083" s="17"/>
      <c r="AN2083" s="17"/>
      <c r="AO2083" s="17"/>
      <c r="AP2083" s="28" t="str">
        <f t="shared" si="423"/>
        <v>20231</v>
      </c>
      <c r="AQ2083" s="28" t="str">
        <f t="shared" si="424"/>
        <v>20231RMB</v>
      </c>
    </row>
    <row r="2084" spans="1:43" s="12" customFormat="1">
      <c r="A2084" s="13" t="s">
        <v>41</v>
      </c>
      <c r="B2084" s="179">
        <v>2022</v>
      </c>
      <c r="C2084" s="179">
        <v>12</v>
      </c>
      <c r="D2084" s="39" t="str">
        <f t="shared" si="413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414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415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425"/>
        <v>1.13</v>
      </c>
      <c r="Z2084" s="18">
        <f t="shared" si="416"/>
        <v>936666.66</v>
      </c>
      <c r="AA2084" s="13">
        <v>1.1599999999999999</v>
      </c>
      <c r="AB2084" s="21">
        <f t="shared" si="417"/>
        <v>961533.91646017693</v>
      </c>
      <c r="AC2084" s="185">
        <f t="shared" si="418"/>
        <v>78749.627758088493</v>
      </c>
      <c r="AD2084" s="141">
        <v>8.1900000000000001E-2</v>
      </c>
      <c r="AE2084" s="186">
        <f t="shared" si="419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420"/>
        <v>7502645.9971681433</v>
      </c>
      <c r="AJ2084" s="19">
        <f t="shared" si="421"/>
        <v>664841.72044240707</v>
      </c>
      <c r="AK2084" s="20">
        <f t="shared" si="422"/>
        <v>8.8614299634202393E-2</v>
      </c>
      <c r="AL2084" s="17"/>
      <c r="AM2084" s="17"/>
      <c r="AN2084" s="17"/>
      <c r="AO2084" s="17"/>
      <c r="AP2084" s="28" t="str">
        <f t="shared" si="423"/>
        <v>20231</v>
      </c>
      <c r="AQ2084" s="28" t="str">
        <f t="shared" si="424"/>
        <v>20231RMB</v>
      </c>
    </row>
    <row r="2085" spans="1:43" s="12" customFormat="1">
      <c r="A2085" s="13" t="s">
        <v>41</v>
      </c>
      <c r="B2085" s="179">
        <v>2022</v>
      </c>
      <c r="C2085" s="179">
        <v>5</v>
      </c>
      <c r="D2085" s="39" t="str">
        <f t="shared" si="413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414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415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425"/>
        <v>1.13</v>
      </c>
      <c r="Z2085" s="18">
        <f t="shared" si="416"/>
        <v>520000</v>
      </c>
      <c r="AA2085" s="13">
        <v>1.1599999999999999</v>
      </c>
      <c r="AB2085" s="21">
        <f t="shared" si="417"/>
        <v>533805.30973451328</v>
      </c>
      <c r="AC2085" s="185">
        <f t="shared" si="418"/>
        <v>75373.30973451327</v>
      </c>
      <c r="AD2085" s="141">
        <v>0.14119999999999999</v>
      </c>
      <c r="AE2085" s="186">
        <f t="shared" si="419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420"/>
        <v>21045012.884955756</v>
      </c>
      <c r="AJ2085" s="19">
        <f t="shared" si="421"/>
        <v>2650260.9603327434</v>
      </c>
      <c r="AK2085" s="20">
        <f t="shared" si="422"/>
        <v>0.12593296924172043</v>
      </c>
      <c r="AL2085" s="17"/>
      <c r="AM2085" s="17"/>
      <c r="AN2085" s="17"/>
      <c r="AO2085" s="17"/>
      <c r="AP2085" s="28" t="str">
        <f t="shared" si="423"/>
        <v>20232</v>
      </c>
      <c r="AQ2085" s="28" t="str">
        <f t="shared" si="424"/>
        <v>20232RMB</v>
      </c>
    </row>
    <row r="2086" spans="1:43" s="12" customFormat="1">
      <c r="A2086" s="13" t="s">
        <v>41</v>
      </c>
      <c r="B2086" s="179">
        <v>2022</v>
      </c>
      <c r="C2086" s="179">
        <v>5</v>
      </c>
      <c r="D2086" s="39" t="str">
        <f t="shared" si="413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414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415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425"/>
        <v>1.13</v>
      </c>
      <c r="Z2086" s="18">
        <f t="shared" si="416"/>
        <v>520000</v>
      </c>
      <c r="AA2086" s="13">
        <v>1.1599999999999999</v>
      </c>
      <c r="AB2086" s="21">
        <f t="shared" si="417"/>
        <v>533805.30973451328</v>
      </c>
      <c r="AC2086" s="185">
        <f t="shared" si="418"/>
        <v>75373.30973451327</v>
      </c>
      <c r="AD2086" s="141">
        <v>0.14119999999999999</v>
      </c>
      <c r="AE2086" s="186">
        <f t="shared" si="419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420"/>
        <v>21045012.884955756</v>
      </c>
      <c r="AJ2086" s="19">
        <f t="shared" si="421"/>
        <v>2650260.9603327434</v>
      </c>
      <c r="AK2086" s="20">
        <f t="shared" si="422"/>
        <v>0.12593296924172043</v>
      </c>
      <c r="AL2086" s="17"/>
      <c r="AM2086" s="17"/>
      <c r="AN2086" s="17"/>
      <c r="AO2086" s="17"/>
      <c r="AP2086" s="28" t="str">
        <f t="shared" si="423"/>
        <v>20232</v>
      </c>
      <c r="AQ2086" s="28" t="str">
        <f t="shared" si="424"/>
        <v>20232RMB</v>
      </c>
    </row>
    <row r="2087" spans="1:43" s="12" customFormat="1">
      <c r="A2087" s="13" t="s">
        <v>41</v>
      </c>
      <c r="B2087" s="179">
        <v>2022</v>
      </c>
      <c r="C2087" s="179">
        <v>5</v>
      </c>
      <c r="D2087" s="39" t="str">
        <f t="shared" si="413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414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415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425"/>
        <v>1.13</v>
      </c>
      <c r="Z2087" s="18">
        <f t="shared" si="416"/>
        <v>820000</v>
      </c>
      <c r="AA2087" s="13">
        <v>1.1599999999999999</v>
      </c>
      <c r="AB2087" s="21">
        <f t="shared" si="417"/>
        <v>841769.91150442488</v>
      </c>
      <c r="AC2087" s="185">
        <f t="shared" si="418"/>
        <v>118857.91150442479</v>
      </c>
      <c r="AD2087" s="141">
        <v>0.14119999999999999</v>
      </c>
      <c r="AE2087" s="186">
        <f t="shared" si="419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420"/>
        <v>21045012.884955756</v>
      </c>
      <c r="AJ2087" s="19">
        <f t="shared" si="421"/>
        <v>2650260.9603327434</v>
      </c>
      <c r="AK2087" s="20">
        <f t="shared" si="422"/>
        <v>0.12593296924172043</v>
      </c>
      <c r="AL2087" s="17"/>
      <c r="AM2087" s="17"/>
      <c r="AN2087" s="17"/>
      <c r="AO2087" s="17"/>
      <c r="AP2087" s="28" t="str">
        <f t="shared" si="423"/>
        <v>20232</v>
      </c>
      <c r="AQ2087" s="28" t="str">
        <f t="shared" si="424"/>
        <v>20232RMB</v>
      </c>
    </row>
    <row r="2088" spans="1:43" s="12" customFormat="1">
      <c r="A2088" s="13" t="s">
        <v>41</v>
      </c>
      <c r="B2088" s="179">
        <v>2022</v>
      </c>
      <c r="C2088" s="179">
        <v>5</v>
      </c>
      <c r="D2088" s="39" t="str">
        <f t="shared" si="413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414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415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425"/>
        <v>1.13</v>
      </c>
      <c r="Z2088" s="18">
        <f t="shared" si="416"/>
        <v>820000</v>
      </c>
      <c r="AA2088" s="13">
        <v>1.1599999999999999</v>
      </c>
      <c r="AB2088" s="21">
        <f t="shared" si="417"/>
        <v>841769.91150442488</v>
      </c>
      <c r="AC2088" s="185">
        <f t="shared" si="418"/>
        <v>118857.91150442479</v>
      </c>
      <c r="AD2088" s="141">
        <v>0.14119999999999999</v>
      </c>
      <c r="AE2088" s="186">
        <f t="shared" si="419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420"/>
        <v>21045012.884955756</v>
      </c>
      <c r="AJ2088" s="19">
        <f t="shared" si="421"/>
        <v>2650260.9603327434</v>
      </c>
      <c r="AK2088" s="20">
        <f t="shared" si="422"/>
        <v>0.12593296924172043</v>
      </c>
      <c r="AL2088" s="17"/>
      <c r="AM2088" s="17"/>
      <c r="AN2088" s="17"/>
      <c r="AO2088" s="17"/>
      <c r="AP2088" s="28" t="str">
        <f t="shared" si="423"/>
        <v>20232</v>
      </c>
      <c r="AQ2088" s="28" t="str">
        <f t="shared" si="424"/>
        <v>20232RMB</v>
      </c>
    </row>
    <row r="2089" spans="1:43" s="12" customFormat="1">
      <c r="A2089" s="13" t="s">
        <v>41</v>
      </c>
      <c r="B2089" s="179">
        <v>2022</v>
      </c>
      <c r="C2089" s="179">
        <v>11</v>
      </c>
      <c r="D2089" s="39" t="str">
        <f t="shared" si="413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414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415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425"/>
        <v>1.13</v>
      </c>
      <c r="Z2089" s="18">
        <f t="shared" si="416"/>
        <v>733868</v>
      </c>
      <c r="AA2089" s="13">
        <v>1.1599999999999999</v>
      </c>
      <c r="AB2089" s="21">
        <f t="shared" si="417"/>
        <v>753351.22123893804</v>
      </c>
      <c r="AC2089" s="185">
        <f t="shared" si="418"/>
        <v>90402.146548672565</v>
      </c>
      <c r="AD2089" s="141">
        <v>0.12</v>
      </c>
      <c r="AE2089" s="186">
        <f t="shared" si="419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420"/>
        <v>21045012.884955756</v>
      </c>
      <c r="AJ2089" s="19">
        <f t="shared" si="421"/>
        <v>2650260.9603327434</v>
      </c>
      <c r="AK2089" s="20">
        <f t="shared" si="422"/>
        <v>0.12593296924172043</v>
      </c>
      <c r="AL2089" s="17"/>
      <c r="AM2089" s="17"/>
      <c r="AN2089" s="17"/>
      <c r="AO2089" s="17"/>
      <c r="AP2089" s="28" t="str">
        <f t="shared" si="423"/>
        <v>20232</v>
      </c>
      <c r="AQ2089" s="28" t="str">
        <f t="shared" si="424"/>
        <v>20232RMB</v>
      </c>
    </row>
    <row r="2090" spans="1:43" s="12" customFormat="1">
      <c r="A2090" s="13" t="s">
        <v>41</v>
      </c>
      <c r="B2090" s="179">
        <v>2022</v>
      </c>
      <c r="C2090" s="179">
        <v>11</v>
      </c>
      <c r="D2090" s="39" t="str">
        <f t="shared" si="413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414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415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425"/>
        <v>1.13</v>
      </c>
      <c r="Z2090" s="18">
        <f t="shared" si="416"/>
        <v>910000</v>
      </c>
      <c r="AA2090" s="13">
        <v>1.1599999999999999</v>
      </c>
      <c r="AB2090" s="21">
        <f t="shared" si="417"/>
        <v>934159.29203539819</v>
      </c>
      <c r="AC2090" s="185">
        <f t="shared" si="418"/>
        <v>112099.11504424778</v>
      </c>
      <c r="AD2090" s="141">
        <v>0.12</v>
      </c>
      <c r="AE2090" s="186">
        <f t="shared" si="419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420"/>
        <v>21045012.884955756</v>
      </c>
      <c r="AJ2090" s="19">
        <f t="shared" si="421"/>
        <v>2650260.9603327434</v>
      </c>
      <c r="AK2090" s="20">
        <f t="shared" si="422"/>
        <v>0.12593296924172043</v>
      </c>
      <c r="AL2090" s="17"/>
      <c r="AM2090" s="17"/>
      <c r="AN2090" s="17"/>
      <c r="AO2090" s="17"/>
      <c r="AP2090" s="28" t="str">
        <f t="shared" si="423"/>
        <v>20232</v>
      </c>
      <c r="AQ2090" s="28" t="str">
        <f t="shared" si="424"/>
        <v>20232RMB</v>
      </c>
    </row>
    <row r="2091" spans="1:43" s="12" customFormat="1">
      <c r="A2091" s="13" t="s">
        <v>41</v>
      </c>
      <c r="B2091" s="179">
        <v>2022</v>
      </c>
      <c r="C2091" s="179">
        <v>12</v>
      </c>
      <c r="D2091" s="39" t="str">
        <f t="shared" si="413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414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415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425"/>
        <v>1.13</v>
      </c>
      <c r="Z2091" s="18">
        <f t="shared" si="416"/>
        <v>450000</v>
      </c>
      <c r="AA2091" s="13">
        <v>1.1599999999999999</v>
      </c>
      <c r="AB2091" s="21">
        <f t="shared" si="417"/>
        <v>461946.90265486727</v>
      </c>
      <c r="AC2091" s="185">
        <f t="shared" si="418"/>
        <v>37325.309734513277</v>
      </c>
      <c r="AD2091" s="141">
        <v>8.0799999999999997E-2</v>
      </c>
      <c r="AE2091" s="186">
        <f t="shared" si="419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420"/>
        <v>21045012.884955756</v>
      </c>
      <c r="AJ2091" s="19">
        <f t="shared" si="421"/>
        <v>2650260.9603327434</v>
      </c>
      <c r="AK2091" s="20">
        <f t="shared" si="422"/>
        <v>0.12593296924172043</v>
      </c>
      <c r="AL2091" s="17"/>
      <c r="AM2091" s="17"/>
      <c r="AN2091" s="17"/>
      <c r="AO2091" s="17"/>
      <c r="AP2091" s="28" t="str">
        <f t="shared" si="423"/>
        <v>20232</v>
      </c>
      <c r="AQ2091" s="28" t="str">
        <f t="shared" si="424"/>
        <v>20232RMB</v>
      </c>
    </row>
    <row r="2092" spans="1:43" s="12" customFormat="1">
      <c r="A2092" s="13" t="s">
        <v>41</v>
      </c>
      <c r="B2092" s="179">
        <v>2022</v>
      </c>
      <c r="C2092" s="179">
        <v>12</v>
      </c>
      <c r="D2092" s="39" t="str">
        <f t="shared" si="413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414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415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425"/>
        <v>1.13</v>
      </c>
      <c r="Z2092" s="18">
        <f t="shared" si="416"/>
        <v>450000</v>
      </c>
      <c r="AA2092" s="13">
        <v>1.1599999999999999</v>
      </c>
      <c r="AB2092" s="21">
        <f t="shared" si="417"/>
        <v>461946.90265486727</v>
      </c>
      <c r="AC2092" s="185">
        <f t="shared" si="418"/>
        <v>37325.309734513277</v>
      </c>
      <c r="AD2092" s="141">
        <v>8.0799999999999997E-2</v>
      </c>
      <c r="AE2092" s="186">
        <f t="shared" si="419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420"/>
        <v>21045012.884955756</v>
      </c>
      <c r="AJ2092" s="19">
        <f t="shared" si="421"/>
        <v>2650260.9603327434</v>
      </c>
      <c r="AK2092" s="20">
        <f t="shared" si="422"/>
        <v>0.12593296924172043</v>
      </c>
      <c r="AL2092" s="17"/>
      <c r="AM2092" s="17"/>
      <c r="AN2092" s="17"/>
      <c r="AO2092" s="17"/>
      <c r="AP2092" s="28" t="str">
        <f t="shared" si="423"/>
        <v>20232</v>
      </c>
      <c r="AQ2092" s="28" t="str">
        <f t="shared" si="424"/>
        <v>20232RMB</v>
      </c>
    </row>
    <row r="2093" spans="1:43" s="12" customFormat="1">
      <c r="A2093" s="13" t="s">
        <v>41</v>
      </c>
      <c r="B2093" s="179">
        <v>2022</v>
      </c>
      <c r="C2093" s="179">
        <v>12</v>
      </c>
      <c r="D2093" s="39" t="str">
        <f t="shared" si="413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414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415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425"/>
        <v>1.13</v>
      </c>
      <c r="Z2093" s="18">
        <f t="shared" si="416"/>
        <v>450000</v>
      </c>
      <c r="AA2093" s="13">
        <v>1.1599999999999999</v>
      </c>
      <c r="AB2093" s="21">
        <f t="shared" si="417"/>
        <v>461946.90265486727</v>
      </c>
      <c r="AC2093" s="185">
        <f t="shared" si="418"/>
        <v>37325.309734513277</v>
      </c>
      <c r="AD2093" s="141">
        <v>8.0799999999999997E-2</v>
      </c>
      <c r="AE2093" s="186">
        <f t="shared" si="419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420"/>
        <v>21045012.884955756</v>
      </c>
      <c r="AJ2093" s="19">
        <f t="shared" si="421"/>
        <v>2650260.9603327434</v>
      </c>
      <c r="AK2093" s="20">
        <f t="shared" si="422"/>
        <v>0.12593296924172043</v>
      </c>
      <c r="AL2093" s="17"/>
      <c r="AM2093" s="17"/>
      <c r="AN2093" s="17"/>
      <c r="AO2093" s="17"/>
      <c r="AP2093" s="28" t="str">
        <f t="shared" si="423"/>
        <v>20232</v>
      </c>
      <c r="AQ2093" s="28" t="str">
        <f t="shared" si="424"/>
        <v>20232RMB</v>
      </c>
    </row>
    <row r="2094" spans="1:43" s="12" customFormat="1">
      <c r="A2094" s="13" t="s">
        <v>41</v>
      </c>
      <c r="B2094" s="179">
        <v>2022</v>
      </c>
      <c r="C2094" s="179">
        <v>12</v>
      </c>
      <c r="D2094" s="39" t="str">
        <f t="shared" si="413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414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415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425"/>
        <v>1.13</v>
      </c>
      <c r="Z2094" s="18">
        <f t="shared" si="416"/>
        <v>450000</v>
      </c>
      <c r="AA2094" s="13">
        <v>1.1599999999999999</v>
      </c>
      <c r="AB2094" s="21">
        <f t="shared" si="417"/>
        <v>461946.90265486727</v>
      </c>
      <c r="AC2094" s="185">
        <f t="shared" si="418"/>
        <v>37325.309734513277</v>
      </c>
      <c r="AD2094" s="141">
        <v>8.0799999999999997E-2</v>
      </c>
      <c r="AE2094" s="186">
        <f t="shared" si="419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420"/>
        <v>21045012.884955756</v>
      </c>
      <c r="AJ2094" s="19">
        <f t="shared" si="421"/>
        <v>2650260.9603327434</v>
      </c>
      <c r="AK2094" s="20">
        <f t="shared" si="422"/>
        <v>0.12593296924172043</v>
      </c>
      <c r="AL2094" s="17"/>
      <c r="AM2094" s="17"/>
      <c r="AN2094" s="17"/>
      <c r="AO2094" s="17"/>
      <c r="AP2094" s="28" t="str">
        <f t="shared" si="423"/>
        <v>20232</v>
      </c>
      <c r="AQ2094" s="28" t="str">
        <f t="shared" si="424"/>
        <v>20232RMB</v>
      </c>
    </row>
    <row r="2095" spans="1:43" s="12" customFormat="1">
      <c r="A2095" s="13" t="s">
        <v>41</v>
      </c>
      <c r="B2095" s="179">
        <v>2022</v>
      </c>
      <c r="C2095" s="179">
        <v>12</v>
      </c>
      <c r="D2095" s="39" t="str">
        <f t="shared" si="413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414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415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425"/>
        <v>1.13</v>
      </c>
      <c r="Z2095" s="18">
        <f t="shared" si="416"/>
        <v>450000</v>
      </c>
      <c r="AA2095" s="13">
        <v>1.1599999999999999</v>
      </c>
      <c r="AB2095" s="21">
        <f t="shared" si="417"/>
        <v>461946.90265486727</v>
      </c>
      <c r="AC2095" s="185">
        <f t="shared" si="418"/>
        <v>37325.309734513277</v>
      </c>
      <c r="AD2095" s="141">
        <v>8.0799999999999997E-2</v>
      </c>
      <c r="AE2095" s="186">
        <f t="shared" si="419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420"/>
        <v>21045012.884955756</v>
      </c>
      <c r="AJ2095" s="19">
        <f t="shared" si="421"/>
        <v>2650260.9603327434</v>
      </c>
      <c r="AK2095" s="20">
        <f t="shared" si="422"/>
        <v>0.12593296924172043</v>
      </c>
      <c r="AL2095" s="17"/>
      <c r="AM2095" s="17"/>
      <c r="AN2095" s="17"/>
      <c r="AO2095" s="17"/>
      <c r="AP2095" s="28" t="str">
        <f t="shared" si="423"/>
        <v>20232</v>
      </c>
      <c r="AQ2095" s="28" t="str">
        <f t="shared" si="424"/>
        <v>20232RMB</v>
      </c>
    </row>
    <row r="2096" spans="1:43" s="12" customFormat="1">
      <c r="A2096" s="13" t="s">
        <v>41</v>
      </c>
      <c r="B2096" s="179">
        <v>2022</v>
      </c>
      <c r="C2096" s="179">
        <v>12</v>
      </c>
      <c r="D2096" s="39" t="str">
        <f t="shared" si="413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414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415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425"/>
        <v>1.13</v>
      </c>
      <c r="Z2096" s="18">
        <f t="shared" si="416"/>
        <v>726000</v>
      </c>
      <c r="AA2096" s="13">
        <v>1.1599999999999999</v>
      </c>
      <c r="AB2096" s="21">
        <f t="shared" si="417"/>
        <v>745274.33628318587</v>
      </c>
      <c r="AC2096" s="185">
        <f t="shared" si="418"/>
        <v>60218.166371681415</v>
      </c>
      <c r="AD2096" s="141">
        <v>8.0799999999999997E-2</v>
      </c>
      <c r="AE2096" s="186">
        <f t="shared" si="419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420"/>
        <v>21045012.884955756</v>
      </c>
      <c r="AJ2096" s="19">
        <f t="shared" si="421"/>
        <v>2650260.9603327434</v>
      </c>
      <c r="AK2096" s="20">
        <f t="shared" si="422"/>
        <v>0.12593296924172043</v>
      </c>
      <c r="AL2096" s="17"/>
      <c r="AM2096" s="17"/>
      <c r="AN2096" s="17"/>
      <c r="AO2096" s="17"/>
      <c r="AP2096" s="28" t="str">
        <f t="shared" si="423"/>
        <v>20232</v>
      </c>
      <c r="AQ2096" s="28" t="str">
        <f t="shared" si="424"/>
        <v>20232RMB</v>
      </c>
    </row>
    <row r="2097" spans="1:43" s="12" customFormat="1">
      <c r="A2097" s="13" t="s">
        <v>40</v>
      </c>
      <c r="B2097" s="179">
        <v>2022</v>
      </c>
      <c r="C2097" s="179">
        <v>1</v>
      </c>
      <c r="D2097" s="39" t="str">
        <f t="shared" si="413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414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415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425"/>
        <v>1.13</v>
      </c>
      <c r="Z2097" s="18">
        <f t="shared" si="416"/>
        <v>1298000</v>
      </c>
      <c r="AA2097" s="13">
        <v>1.22</v>
      </c>
      <c r="AB2097" s="21">
        <f t="shared" si="417"/>
        <v>1401380.5309734517</v>
      </c>
      <c r="AC2097" s="185">
        <f t="shared" si="418"/>
        <v>165923.45486725669</v>
      </c>
      <c r="AD2097" s="141">
        <v>0.11840000000000001</v>
      </c>
      <c r="AE2097" s="186">
        <f t="shared" si="419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420"/>
        <v>26407088.359292038</v>
      </c>
      <c r="AJ2097" s="19">
        <f t="shared" si="421"/>
        <v>3424510.6998470803</v>
      </c>
      <c r="AK2097" s="20">
        <f t="shared" si="422"/>
        <v>0.12968149510667559</v>
      </c>
      <c r="AL2097" s="17"/>
      <c r="AM2097" s="17"/>
      <c r="AN2097" s="17"/>
      <c r="AO2097" s="17"/>
      <c r="AP2097" s="28" t="str">
        <f t="shared" si="423"/>
        <v>20221</v>
      </c>
      <c r="AQ2097" s="28" t="str">
        <f t="shared" si="424"/>
        <v>20221RMB</v>
      </c>
    </row>
    <row r="2098" spans="1:43" s="12" customFormat="1">
      <c r="A2098" s="13" t="s">
        <v>40</v>
      </c>
      <c r="B2098" s="179">
        <v>2022</v>
      </c>
      <c r="C2098" s="179">
        <v>1</v>
      </c>
      <c r="D2098" s="39" t="str">
        <f t="shared" si="413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414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415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425"/>
        <v>1.13</v>
      </c>
      <c r="Z2098" s="18">
        <f t="shared" si="416"/>
        <v>1300000</v>
      </c>
      <c r="AA2098" s="13">
        <v>1.22</v>
      </c>
      <c r="AB2098" s="21">
        <f t="shared" si="417"/>
        <v>1403539.8230088495</v>
      </c>
      <c r="AC2098" s="185">
        <f t="shared" si="418"/>
        <v>148494.51327433629</v>
      </c>
      <c r="AD2098" s="141">
        <v>0.10580000000000001</v>
      </c>
      <c r="AE2098" s="186">
        <f t="shared" si="419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420"/>
        <v>31750699.113741599</v>
      </c>
      <c r="AJ2098" s="19">
        <f t="shared" si="421"/>
        <v>4396077.3195289988</v>
      </c>
      <c r="AK2098" s="20">
        <f t="shared" si="422"/>
        <v>0.13845607946397598</v>
      </c>
      <c r="AL2098" s="17"/>
      <c r="AM2098" s="17"/>
      <c r="AN2098" s="17"/>
      <c r="AO2098" s="17"/>
      <c r="AP2098" s="28" t="str">
        <f t="shared" si="423"/>
        <v>20222</v>
      </c>
      <c r="AQ2098" s="28" t="str">
        <f t="shared" si="424"/>
        <v>20222RMB</v>
      </c>
    </row>
    <row r="2099" spans="1:43" s="12" customFormat="1">
      <c r="A2099" s="13" t="s">
        <v>40</v>
      </c>
      <c r="B2099" s="179">
        <v>2022</v>
      </c>
      <c r="C2099" s="179">
        <v>1</v>
      </c>
      <c r="D2099" s="39" t="str">
        <f t="shared" si="413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414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415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425"/>
        <v>1.13</v>
      </c>
      <c r="Z2099" s="18">
        <f t="shared" si="416"/>
        <v>1300000</v>
      </c>
      <c r="AA2099" s="13">
        <v>1.22</v>
      </c>
      <c r="AB2099" s="21">
        <f t="shared" si="417"/>
        <v>1403539.8230088495</v>
      </c>
      <c r="AC2099" s="185">
        <f t="shared" si="418"/>
        <v>148494.51327433629</v>
      </c>
      <c r="AD2099" s="141">
        <v>0.10580000000000001</v>
      </c>
      <c r="AE2099" s="186">
        <f t="shared" si="419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420"/>
        <v>31750699.113741599</v>
      </c>
      <c r="AJ2099" s="19">
        <f t="shared" si="421"/>
        <v>4396077.3195289988</v>
      </c>
      <c r="AK2099" s="20">
        <f t="shared" si="422"/>
        <v>0.13845607946397598</v>
      </c>
      <c r="AL2099" s="17"/>
      <c r="AM2099" s="17"/>
      <c r="AN2099" s="17"/>
      <c r="AO2099" s="17"/>
      <c r="AP2099" s="28" t="str">
        <f t="shared" si="423"/>
        <v>20222</v>
      </c>
      <c r="AQ2099" s="28" t="str">
        <f t="shared" si="424"/>
        <v>20222RMB</v>
      </c>
    </row>
    <row r="2100" spans="1:43" s="12" customFormat="1">
      <c r="A2100" s="13" t="s">
        <v>40</v>
      </c>
      <c r="B2100" s="179">
        <v>2022</v>
      </c>
      <c r="C2100" s="179">
        <v>1</v>
      </c>
      <c r="D2100" s="39" t="str">
        <f t="shared" si="413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414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415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425"/>
        <v>1.13</v>
      </c>
      <c r="Z2100" s="18">
        <f t="shared" si="416"/>
        <v>1300000</v>
      </c>
      <c r="AA2100" s="13">
        <v>1.22</v>
      </c>
      <c r="AB2100" s="21">
        <f t="shared" si="417"/>
        <v>1403539.8230088495</v>
      </c>
      <c r="AC2100" s="185">
        <f t="shared" si="418"/>
        <v>148494.51327433629</v>
      </c>
      <c r="AD2100" s="141">
        <v>0.10580000000000001</v>
      </c>
      <c r="AE2100" s="186">
        <f t="shared" si="419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420"/>
        <v>31750699.113741599</v>
      </c>
      <c r="AJ2100" s="19">
        <f t="shared" si="421"/>
        <v>4396077.3195289988</v>
      </c>
      <c r="AK2100" s="20">
        <f t="shared" si="422"/>
        <v>0.13845607946397598</v>
      </c>
      <c r="AL2100" s="17"/>
      <c r="AM2100" s="17"/>
      <c r="AN2100" s="17"/>
      <c r="AO2100" s="17"/>
      <c r="AP2100" s="28" t="str">
        <f t="shared" si="423"/>
        <v>20222</v>
      </c>
      <c r="AQ2100" s="28" t="str">
        <f t="shared" si="424"/>
        <v>20222RMB</v>
      </c>
    </row>
    <row r="2101" spans="1:43" s="12" customFormat="1">
      <c r="A2101" s="13" t="s">
        <v>40</v>
      </c>
      <c r="B2101" s="179">
        <v>2022</v>
      </c>
      <c r="C2101" s="179">
        <v>1</v>
      </c>
      <c r="D2101" s="39" t="str">
        <f t="shared" si="413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414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415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425"/>
        <v>1.13</v>
      </c>
      <c r="Z2101" s="18">
        <f t="shared" si="416"/>
        <v>1300000</v>
      </c>
      <c r="AA2101" s="13">
        <v>1.22</v>
      </c>
      <c r="AB2101" s="21">
        <f t="shared" si="417"/>
        <v>1403539.8230088495</v>
      </c>
      <c r="AC2101" s="185">
        <f t="shared" si="418"/>
        <v>148494.51327433629</v>
      </c>
      <c r="AD2101" s="141">
        <v>0.10580000000000001</v>
      </c>
      <c r="AE2101" s="186">
        <f t="shared" si="419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420"/>
        <v>31750699.113741599</v>
      </c>
      <c r="AJ2101" s="19">
        <f t="shared" si="421"/>
        <v>4396077.3195289988</v>
      </c>
      <c r="AK2101" s="20">
        <f t="shared" si="422"/>
        <v>0.13845607946397598</v>
      </c>
      <c r="AL2101" s="17"/>
      <c r="AM2101" s="17"/>
      <c r="AN2101" s="17"/>
      <c r="AO2101" s="17"/>
      <c r="AP2101" s="28" t="str">
        <f t="shared" si="423"/>
        <v>20222</v>
      </c>
      <c r="AQ2101" s="28" t="str">
        <f t="shared" si="424"/>
        <v>20222RMB</v>
      </c>
    </row>
    <row r="2102" spans="1:43" s="12" customFormat="1">
      <c r="A2102" s="13" t="s">
        <v>40</v>
      </c>
      <c r="B2102" s="179">
        <v>2022</v>
      </c>
      <c r="C2102" s="179">
        <v>1</v>
      </c>
      <c r="D2102" s="39" t="str">
        <f t="shared" si="413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414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415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425"/>
        <v>1.13</v>
      </c>
      <c r="Z2102" s="18">
        <f t="shared" si="416"/>
        <v>1300000</v>
      </c>
      <c r="AA2102" s="13">
        <v>1.22</v>
      </c>
      <c r="AB2102" s="21">
        <f t="shared" si="417"/>
        <v>1403539.8230088495</v>
      </c>
      <c r="AC2102" s="185">
        <f t="shared" si="418"/>
        <v>148494.51327433629</v>
      </c>
      <c r="AD2102" s="141">
        <v>0.10580000000000001</v>
      </c>
      <c r="AE2102" s="186">
        <f t="shared" si="419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420"/>
        <v>31750699.113741599</v>
      </c>
      <c r="AJ2102" s="19">
        <f t="shared" si="421"/>
        <v>4396077.3195289988</v>
      </c>
      <c r="AK2102" s="20">
        <f t="shared" si="422"/>
        <v>0.13845607946397598</v>
      </c>
      <c r="AL2102" s="17"/>
      <c r="AM2102" s="17"/>
      <c r="AN2102" s="17"/>
      <c r="AO2102" s="17"/>
      <c r="AP2102" s="28" t="str">
        <f t="shared" si="423"/>
        <v>20222</v>
      </c>
      <c r="AQ2102" s="28" t="str">
        <f t="shared" si="424"/>
        <v>20222RMB</v>
      </c>
    </row>
    <row r="2103" spans="1:43" s="12" customFormat="1">
      <c r="A2103" s="13" t="s">
        <v>40</v>
      </c>
      <c r="B2103" s="179">
        <v>2022</v>
      </c>
      <c r="C2103" s="179">
        <v>1</v>
      </c>
      <c r="D2103" s="39" t="str">
        <f t="shared" si="413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414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415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425"/>
        <v>1</v>
      </c>
      <c r="Z2103" s="18">
        <f t="shared" si="416"/>
        <v>12800000</v>
      </c>
      <c r="AA2103" s="13">
        <v>6.9199999999999998E-2</v>
      </c>
      <c r="AB2103" s="21">
        <f t="shared" si="417"/>
        <v>885760</v>
      </c>
      <c r="AC2103" s="185">
        <f t="shared" si="418"/>
        <v>162802.68799999999</v>
      </c>
      <c r="AD2103" s="141">
        <v>0.18379999999999999</v>
      </c>
      <c r="AE2103" s="186">
        <f t="shared" si="419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420"/>
        <v>31750699.113741599</v>
      </c>
      <c r="AJ2103" s="19">
        <f t="shared" si="421"/>
        <v>4396077.3195289988</v>
      </c>
      <c r="AK2103" s="20">
        <f t="shared" si="422"/>
        <v>0.13845607946397598</v>
      </c>
      <c r="AL2103" s="17"/>
      <c r="AM2103" s="17"/>
      <c r="AN2103" s="17"/>
      <c r="AO2103" s="17"/>
      <c r="AP2103" s="28" t="str">
        <f t="shared" si="423"/>
        <v>20222</v>
      </c>
      <c r="AQ2103" s="28" t="str">
        <f t="shared" si="424"/>
        <v>20222JPY</v>
      </c>
    </row>
    <row r="2104" spans="1:43" s="12" customFormat="1">
      <c r="A2104" s="13" t="s">
        <v>40</v>
      </c>
      <c r="B2104" s="179">
        <v>2022</v>
      </c>
      <c r="C2104" s="179">
        <v>1</v>
      </c>
      <c r="D2104" s="39" t="str">
        <f t="shared" si="413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414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415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425"/>
        <v>1</v>
      </c>
      <c r="Z2104" s="18">
        <f t="shared" si="416"/>
        <v>14390000</v>
      </c>
      <c r="AA2104" s="13">
        <v>6.9199999999999998E-2</v>
      </c>
      <c r="AB2104" s="21">
        <f t="shared" si="417"/>
        <v>995788</v>
      </c>
      <c r="AC2104" s="185">
        <f t="shared" si="418"/>
        <v>128854.96719999998</v>
      </c>
      <c r="AD2104" s="141">
        <v>0.12939999999999999</v>
      </c>
      <c r="AE2104" s="186">
        <f t="shared" si="419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420"/>
        <v>31750699.113741599</v>
      </c>
      <c r="AJ2104" s="19">
        <f t="shared" si="421"/>
        <v>4396077.3195289988</v>
      </c>
      <c r="AK2104" s="20">
        <f t="shared" si="422"/>
        <v>0.13845607946397598</v>
      </c>
      <c r="AL2104" s="17"/>
      <c r="AM2104" s="17"/>
      <c r="AN2104" s="17"/>
      <c r="AO2104" s="17"/>
      <c r="AP2104" s="28" t="str">
        <f t="shared" si="423"/>
        <v>20222</v>
      </c>
      <c r="AQ2104" s="28" t="str">
        <f t="shared" si="424"/>
        <v>20222JPY</v>
      </c>
    </row>
    <row r="2105" spans="1:43" s="12" customFormat="1">
      <c r="A2105" s="13" t="s">
        <v>40</v>
      </c>
      <c r="B2105" s="179">
        <v>2022</v>
      </c>
      <c r="C2105" s="179">
        <v>1</v>
      </c>
      <c r="D2105" s="39" t="str">
        <f t="shared" si="413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414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415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425"/>
        <v>1</v>
      </c>
      <c r="Z2105" s="18">
        <f t="shared" si="416"/>
        <v>17000000</v>
      </c>
      <c r="AA2105" s="13">
        <v>6.9199999999999998E-2</v>
      </c>
      <c r="AB2105" s="21">
        <f t="shared" si="417"/>
        <v>1176400</v>
      </c>
      <c r="AC2105" s="185">
        <f t="shared" si="418"/>
        <v>192576.68000000002</v>
      </c>
      <c r="AD2105" s="141">
        <v>0.16370000000000001</v>
      </c>
      <c r="AE2105" s="186">
        <f t="shared" si="419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420"/>
        <v>28726768.133805312</v>
      </c>
      <c r="AJ2105" s="19">
        <f t="shared" si="421"/>
        <v>3888166.2308864431</v>
      </c>
      <c r="AK2105" s="20">
        <f t="shared" si="422"/>
        <v>0.13534993608664583</v>
      </c>
      <c r="AL2105" s="17"/>
      <c r="AM2105" s="17"/>
      <c r="AN2105" s="17"/>
      <c r="AO2105" s="17"/>
      <c r="AP2105" s="28" t="str">
        <f t="shared" si="423"/>
        <v>20223</v>
      </c>
      <c r="AQ2105" s="28" t="str">
        <f t="shared" si="424"/>
        <v>20223JPY</v>
      </c>
    </row>
    <row r="2106" spans="1:43" s="12" customFormat="1">
      <c r="A2106" s="13" t="s">
        <v>40</v>
      </c>
      <c r="B2106" s="179">
        <v>2022</v>
      </c>
      <c r="C2106" s="179">
        <v>1</v>
      </c>
      <c r="D2106" s="39" t="str">
        <f t="shared" si="413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414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415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425"/>
        <v>1</v>
      </c>
      <c r="Z2106" s="18">
        <f t="shared" si="416"/>
        <v>11800000</v>
      </c>
      <c r="AA2106" s="13">
        <v>6.9199999999999998E-2</v>
      </c>
      <c r="AB2106" s="21">
        <f t="shared" si="417"/>
        <v>816560</v>
      </c>
      <c r="AC2106" s="185">
        <f t="shared" si="418"/>
        <v>133670.872</v>
      </c>
      <c r="AD2106" s="141">
        <v>0.16370000000000001</v>
      </c>
      <c r="AE2106" s="186">
        <f t="shared" si="419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420"/>
        <v>28726768.133805312</v>
      </c>
      <c r="AJ2106" s="19">
        <f t="shared" si="421"/>
        <v>3888166.2308864431</v>
      </c>
      <c r="AK2106" s="20">
        <f t="shared" si="422"/>
        <v>0.13534993608664583</v>
      </c>
      <c r="AL2106" s="17"/>
      <c r="AM2106" s="17"/>
      <c r="AN2106" s="17"/>
      <c r="AO2106" s="17"/>
      <c r="AP2106" s="28" t="str">
        <f t="shared" si="423"/>
        <v>20223</v>
      </c>
      <c r="AQ2106" s="28" t="str">
        <f t="shared" si="424"/>
        <v>20223JPY</v>
      </c>
    </row>
    <row r="2107" spans="1:43" s="12" customFormat="1">
      <c r="A2107" s="13" t="s">
        <v>40</v>
      </c>
      <c r="B2107" s="179">
        <v>2022</v>
      </c>
      <c r="C2107" s="179">
        <v>2</v>
      </c>
      <c r="D2107" s="39" t="str">
        <f t="shared" si="413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414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415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425"/>
        <v>1.13</v>
      </c>
      <c r="Z2107" s="18">
        <f t="shared" si="416"/>
        <v>930000</v>
      </c>
      <c r="AA2107" s="13">
        <v>1.22</v>
      </c>
      <c r="AB2107" s="21">
        <f t="shared" si="417"/>
        <v>1004070.7964601771</v>
      </c>
      <c r="AC2107" s="185">
        <f t="shared" si="418"/>
        <v>150811.4336283186</v>
      </c>
      <c r="AD2107" s="141">
        <v>0.1502</v>
      </c>
      <c r="AE2107" s="186">
        <f t="shared" si="419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420"/>
        <v>28726768.133805312</v>
      </c>
      <c r="AJ2107" s="19">
        <f t="shared" si="421"/>
        <v>3888166.2308864431</v>
      </c>
      <c r="AK2107" s="20">
        <f t="shared" si="422"/>
        <v>0.13534993608664583</v>
      </c>
      <c r="AL2107" s="17"/>
      <c r="AM2107" s="17"/>
      <c r="AN2107" s="17"/>
      <c r="AO2107" s="17"/>
      <c r="AP2107" s="28" t="str">
        <f t="shared" si="423"/>
        <v>20223</v>
      </c>
      <c r="AQ2107" s="28" t="str">
        <f t="shared" si="424"/>
        <v>20223RMB</v>
      </c>
    </row>
    <row r="2108" spans="1:43" s="12" customFormat="1" ht="26.4">
      <c r="A2108" s="13" t="s">
        <v>40</v>
      </c>
      <c r="B2108" s="179">
        <v>2022</v>
      </c>
      <c r="C2108" s="179">
        <v>3</v>
      </c>
      <c r="D2108" s="39" t="str">
        <f t="shared" si="413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414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415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425"/>
        <v>1.13</v>
      </c>
      <c r="Z2108" s="18">
        <f t="shared" si="416"/>
        <v>8000</v>
      </c>
      <c r="AA2108" s="13">
        <v>1.22</v>
      </c>
      <c r="AB2108" s="21">
        <f t="shared" si="417"/>
        <v>8637.1681415929215</v>
      </c>
      <c r="AC2108" s="185">
        <f t="shared" si="418"/>
        <v>1814.6690265486729</v>
      </c>
      <c r="AD2108" s="141">
        <v>0.21010000000000001</v>
      </c>
      <c r="AE2108" s="186">
        <f t="shared" si="419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420"/>
        <v>28726768.133805312</v>
      </c>
      <c r="AJ2108" s="19">
        <f t="shared" si="421"/>
        <v>3888166.2308864431</v>
      </c>
      <c r="AK2108" s="20">
        <f t="shared" si="422"/>
        <v>0.13534993608664583</v>
      </c>
      <c r="AL2108" s="17"/>
      <c r="AM2108" s="17"/>
      <c r="AN2108" s="17"/>
      <c r="AO2108" s="17"/>
      <c r="AP2108" s="28" t="str">
        <f t="shared" si="423"/>
        <v>20223</v>
      </c>
      <c r="AQ2108" s="28" t="str">
        <f t="shared" si="424"/>
        <v>20223RMB</v>
      </c>
    </row>
    <row r="2109" spans="1:43" s="12" customFormat="1">
      <c r="A2109" s="13" t="s">
        <v>40</v>
      </c>
      <c r="B2109" s="179">
        <v>2022</v>
      </c>
      <c r="C2109" s="179">
        <v>3</v>
      </c>
      <c r="D2109" s="39" t="str">
        <f t="shared" si="413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414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415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425"/>
        <v>1.13</v>
      </c>
      <c r="Z2109" s="18">
        <f t="shared" si="416"/>
        <v>783200</v>
      </c>
      <c r="AA2109" s="13">
        <v>1.22</v>
      </c>
      <c r="AB2109" s="21">
        <f t="shared" si="417"/>
        <v>845578.76106194698</v>
      </c>
      <c r="AC2109" s="185">
        <f t="shared" si="418"/>
        <v>130134.57132743364</v>
      </c>
      <c r="AD2109" s="141">
        <v>0.15390000000000001</v>
      </c>
      <c r="AE2109" s="186">
        <f t="shared" si="419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420"/>
        <v>28726768.133805312</v>
      </c>
      <c r="AJ2109" s="19">
        <f t="shared" si="421"/>
        <v>3888166.2308864431</v>
      </c>
      <c r="AK2109" s="20">
        <f t="shared" si="422"/>
        <v>0.13534993608664583</v>
      </c>
      <c r="AL2109" s="17"/>
      <c r="AM2109" s="17"/>
      <c r="AN2109" s="17"/>
      <c r="AO2109" s="17"/>
      <c r="AP2109" s="28" t="str">
        <f t="shared" si="423"/>
        <v>20223</v>
      </c>
      <c r="AQ2109" s="28" t="str">
        <f t="shared" si="424"/>
        <v>20223RMB</v>
      </c>
    </row>
    <row r="2110" spans="1:43" s="12" customFormat="1">
      <c r="A2110" s="13" t="s">
        <v>40</v>
      </c>
      <c r="B2110" s="179">
        <v>2022</v>
      </c>
      <c r="C2110" s="179">
        <v>3</v>
      </c>
      <c r="D2110" s="39" t="str">
        <f t="shared" si="413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414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415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425"/>
        <v>1.13</v>
      </c>
      <c r="Z2110" s="18">
        <f t="shared" si="416"/>
        <v>783200</v>
      </c>
      <c r="AA2110" s="13">
        <v>1.22</v>
      </c>
      <c r="AB2110" s="21">
        <f t="shared" si="417"/>
        <v>845578.76106194698</v>
      </c>
      <c r="AC2110" s="185">
        <f t="shared" si="418"/>
        <v>130134.57132743364</v>
      </c>
      <c r="AD2110" s="141">
        <v>0.15390000000000001</v>
      </c>
      <c r="AE2110" s="186">
        <f t="shared" si="419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420"/>
        <v>28726768.133805312</v>
      </c>
      <c r="AJ2110" s="19">
        <f t="shared" si="421"/>
        <v>3888166.2308864431</v>
      </c>
      <c r="AK2110" s="20">
        <f t="shared" si="422"/>
        <v>0.13534993608664583</v>
      </c>
      <c r="AL2110" s="17"/>
      <c r="AM2110" s="17"/>
      <c r="AN2110" s="17"/>
      <c r="AO2110" s="17"/>
      <c r="AP2110" s="28" t="str">
        <f t="shared" si="423"/>
        <v>20223</v>
      </c>
      <c r="AQ2110" s="28" t="str">
        <f t="shared" si="424"/>
        <v>20223RMB</v>
      </c>
    </row>
    <row r="2111" spans="1:43" s="12" customFormat="1" ht="26.4">
      <c r="A2111" s="13" t="s">
        <v>40</v>
      </c>
      <c r="B2111" s="179">
        <v>2022</v>
      </c>
      <c r="C2111" s="179">
        <v>3</v>
      </c>
      <c r="D2111" s="39" t="str">
        <f t="shared" si="413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414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415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425"/>
        <v>1.13</v>
      </c>
      <c r="Z2111" s="18">
        <f t="shared" si="416"/>
        <v>377479.95999999996</v>
      </c>
      <c r="AA2111" s="13">
        <v>1.22</v>
      </c>
      <c r="AB2111" s="21">
        <f t="shared" si="417"/>
        <v>407544.73557522125</v>
      </c>
      <c r="AC2111" s="185">
        <f t="shared" si="418"/>
        <v>62721.134805026551</v>
      </c>
      <c r="AD2111" s="141">
        <v>0.15390000000000001</v>
      </c>
      <c r="AE2111" s="186">
        <f t="shared" si="419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420"/>
        <v>28726768.133805312</v>
      </c>
      <c r="AJ2111" s="19">
        <f t="shared" si="421"/>
        <v>3888166.2308864431</v>
      </c>
      <c r="AK2111" s="20">
        <f t="shared" si="422"/>
        <v>0.13534993608664583</v>
      </c>
      <c r="AL2111" s="17"/>
      <c r="AM2111" s="17"/>
      <c r="AN2111" s="17"/>
      <c r="AO2111" s="17"/>
      <c r="AP2111" s="28" t="str">
        <f t="shared" si="423"/>
        <v>20223</v>
      </c>
      <c r="AQ2111" s="28" t="str">
        <f t="shared" si="424"/>
        <v>20223RMB</v>
      </c>
    </row>
    <row r="2112" spans="1:43" s="12" customFormat="1" ht="26.4">
      <c r="A2112" s="13" t="s">
        <v>40</v>
      </c>
      <c r="B2112" s="179">
        <v>2022</v>
      </c>
      <c r="C2112" s="179">
        <v>3</v>
      </c>
      <c r="D2112" s="39" t="str">
        <f t="shared" si="413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414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415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425"/>
        <v>1.13</v>
      </c>
      <c r="Z2112" s="18">
        <f t="shared" si="416"/>
        <v>2120</v>
      </c>
      <c r="AA2112" s="13">
        <v>1.22</v>
      </c>
      <c r="AB2112" s="21">
        <f t="shared" si="417"/>
        <v>2288.8495575221241</v>
      </c>
      <c r="AC2112" s="185">
        <f t="shared" si="418"/>
        <v>352.25394690265495</v>
      </c>
      <c r="AD2112" s="141">
        <v>0.15390000000000001</v>
      </c>
      <c r="AE2112" s="186">
        <f t="shared" si="419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420"/>
        <v>28726768.133805312</v>
      </c>
      <c r="AJ2112" s="19">
        <f t="shared" si="421"/>
        <v>3888166.2308864431</v>
      </c>
      <c r="AK2112" s="20">
        <f t="shared" si="422"/>
        <v>0.13534993608664583</v>
      </c>
      <c r="AL2112" s="17"/>
      <c r="AM2112" s="17"/>
      <c r="AN2112" s="17"/>
      <c r="AO2112" s="17"/>
      <c r="AP2112" s="28" t="str">
        <f t="shared" si="423"/>
        <v>20223</v>
      </c>
      <c r="AQ2112" s="28" t="str">
        <f t="shared" si="424"/>
        <v>20223RMB</v>
      </c>
    </row>
    <row r="2113" spans="1:43" s="12" customFormat="1">
      <c r="A2113" s="13" t="s">
        <v>40</v>
      </c>
      <c r="B2113" s="179">
        <v>2022</v>
      </c>
      <c r="C2113" s="179">
        <v>3</v>
      </c>
      <c r="D2113" s="39" t="str">
        <f t="shared" si="413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414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415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425"/>
        <v>1</v>
      </c>
      <c r="Z2113" s="18">
        <f t="shared" si="416"/>
        <v>13200000</v>
      </c>
      <c r="AA2113" s="13">
        <v>6.9199999999999998E-2</v>
      </c>
      <c r="AB2113" s="21">
        <f t="shared" si="417"/>
        <v>913440</v>
      </c>
      <c r="AC2113" s="185">
        <f t="shared" si="418"/>
        <v>113266.56</v>
      </c>
      <c r="AD2113" s="141">
        <v>0.124</v>
      </c>
      <c r="AE2113" s="186">
        <f t="shared" si="419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420"/>
        <v>28726768.133805312</v>
      </c>
      <c r="AJ2113" s="19">
        <f t="shared" si="421"/>
        <v>3888166.2308864431</v>
      </c>
      <c r="AK2113" s="20">
        <f t="shared" si="422"/>
        <v>0.13534993608664583</v>
      </c>
      <c r="AL2113" s="17"/>
      <c r="AM2113" s="17"/>
      <c r="AN2113" s="17"/>
      <c r="AO2113" s="17"/>
      <c r="AP2113" s="28" t="str">
        <f t="shared" si="423"/>
        <v>20223</v>
      </c>
      <c r="AQ2113" s="28" t="str">
        <f t="shared" si="424"/>
        <v>20223JPY</v>
      </c>
    </row>
    <row r="2114" spans="1:43" s="12" customFormat="1">
      <c r="A2114" s="13" t="s">
        <v>40</v>
      </c>
      <c r="B2114" s="179">
        <v>2022</v>
      </c>
      <c r="C2114" s="179">
        <v>2</v>
      </c>
      <c r="D2114" s="39" t="str">
        <f t="shared" si="413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414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415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425"/>
        <v>1.13</v>
      </c>
      <c r="Z2114" s="18">
        <f t="shared" si="416"/>
        <v>967200</v>
      </c>
      <c r="AA2114" s="13">
        <v>1.22</v>
      </c>
      <c r="AB2114" s="21">
        <f t="shared" si="417"/>
        <v>1044233.6283185842</v>
      </c>
      <c r="AC2114" s="185">
        <f t="shared" si="418"/>
        <v>168539.30761061946</v>
      </c>
      <c r="AD2114" s="141">
        <v>0.16139999999999999</v>
      </c>
      <c r="AE2114" s="186">
        <f t="shared" si="419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420"/>
        <v>28726768.133805312</v>
      </c>
      <c r="AJ2114" s="19">
        <f t="shared" si="421"/>
        <v>3888166.2308864431</v>
      </c>
      <c r="AK2114" s="20">
        <f t="shared" si="422"/>
        <v>0.13534993608664583</v>
      </c>
      <c r="AL2114" s="17"/>
      <c r="AM2114" s="17"/>
      <c r="AN2114" s="17"/>
      <c r="AO2114" s="17"/>
      <c r="AP2114" s="28" t="str">
        <f t="shared" si="423"/>
        <v>20223</v>
      </c>
      <c r="AQ2114" s="28" t="str">
        <f t="shared" si="424"/>
        <v>20223RMB</v>
      </c>
    </row>
    <row r="2115" spans="1:43" s="12" customFormat="1">
      <c r="A2115" s="13" t="s">
        <v>41</v>
      </c>
      <c r="B2115" s="179">
        <v>2022</v>
      </c>
      <c r="C2115" s="179">
        <v>12</v>
      </c>
      <c r="D2115" s="39" t="str">
        <f t="shared" si="413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414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415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425"/>
        <v>1.13</v>
      </c>
      <c r="Z2115" s="18">
        <f t="shared" si="416"/>
        <v>515000</v>
      </c>
      <c r="AA2115" s="13">
        <v>1.1299999999999999</v>
      </c>
      <c r="AB2115" s="21">
        <f t="shared" si="417"/>
        <v>515000</v>
      </c>
      <c r="AC2115" s="185">
        <f t="shared" si="418"/>
        <v>56083.5</v>
      </c>
      <c r="AD2115" s="141">
        <v>0.1089</v>
      </c>
      <c r="AE2115" s="186">
        <f t="shared" si="419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420"/>
        <v>33543315.897345133</v>
      </c>
      <c r="AJ2115" s="19">
        <f t="shared" si="421"/>
        <v>4706169.325298408</v>
      </c>
      <c r="AK2115" s="20">
        <f t="shared" si="422"/>
        <v>0.14030125523967321</v>
      </c>
      <c r="AL2115" s="17"/>
      <c r="AM2115" s="17"/>
      <c r="AN2115" s="17"/>
      <c r="AO2115" s="17"/>
      <c r="AP2115" s="28" t="str">
        <f t="shared" si="423"/>
        <v>20233</v>
      </c>
      <c r="AQ2115" s="28" t="str">
        <f t="shared" si="424"/>
        <v>20233RMB</v>
      </c>
    </row>
    <row r="2116" spans="1:43" s="12" customFormat="1">
      <c r="A2116" s="13" t="s">
        <v>41</v>
      </c>
      <c r="B2116" s="179">
        <v>2022</v>
      </c>
      <c r="C2116" s="179">
        <v>12</v>
      </c>
      <c r="D2116" s="39" t="str">
        <f t="shared" si="413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414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415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425"/>
        <v>1.13</v>
      </c>
      <c r="Z2116" s="18">
        <f t="shared" si="416"/>
        <v>515000</v>
      </c>
      <c r="AA2116" s="13">
        <v>1.1299999999999999</v>
      </c>
      <c r="AB2116" s="21">
        <f t="shared" si="417"/>
        <v>515000</v>
      </c>
      <c r="AC2116" s="185">
        <f t="shared" si="418"/>
        <v>56083.5</v>
      </c>
      <c r="AD2116" s="141">
        <v>0.1089</v>
      </c>
      <c r="AE2116" s="186">
        <f t="shared" si="419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420"/>
        <v>33543315.897345133</v>
      </c>
      <c r="AJ2116" s="19">
        <f t="shared" si="421"/>
        <v>4706169.325298408</v>
      </c>
      <c r="AK2116" s="20">
        <f t="shared" si="422"/>
        <v>0.14030125523967321</v>
      </c>
      <c r="AL2116" s="17"/>
      <c r="AM2116" s="17"/>
      <c r="AN2116" s="17"/>
      <c r="AO2116" s="17"/>
      <c r="AP2116" s="28" t="str">
        <f t="shared" si="423"/>
        <v>20233</v>
      </c>
      <c r="AQ2116" s="28" t="str">
        <f t="shared" si="424"/>
        <v>20233RMB</v>
      </c>
    </row>
    <row r="2117" spans="1:43" s="12" customFormat="1">
      <c r="A2117" s="13" t="s">
        <v>41</v>
      </c>
      <c r="B2117" s="179">
        <v>2022</v>
      </c>
      <c r="C2117" s="179">
        <v>12</v>
      </c>
      <c r="D2117" s="39" t="str">
        <f t="shared" si="413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414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415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425"/>
        <v>1</v>
      </c>
      <c r="Z2117" s="18">
        <f t="shared" si="416"/>
        <v>21000000</v>
      </c>
      <c r="AA2117" s="13">
        <v>5.8799999999999998E-2</v>
      </c>
      <c r="AB2117" s="21">
        <f t="shared" si="417"/>
        <v>1234800</v>
      </c>
      <c r="AC2117" s="185">
        <f t="shared" si="418"/>
        <v>215102.16</v>
      </c>
      <c r="AD2117" s="141">
        <v>0.17419999999999999</v>
      </c>
      <c r="AE2117" s="186">
        <f t="shared" si="419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420"/>
        <v>33543315.897345133</v>
      </c>
      <c r="AJ2117" s="19">
        <f t="shared" si="421"/>
        <v>4706169.325298408</v>
      </c>
      <c r="AK2117" s="20">
        <f t="shared" si="422"/>
        <v>0.14030125523967321</v>
      </c>
      <c r="AL2117" s="17"/>
      <c r="AM2117" s="17"/>
      <c r="AN2117" s="17"/>
      <c r="AO2117" s="17"/>
      <c r="AP2117" s="28" t="str">
        <f t="shared" si="423"/>
        <v>20233</v>
      </c>
      <c r="AQ2117" s="28" t="str">
        <f t="shared" si="424"/>
        <v>20233JPY</v>
      </c>
    </row>
    <row r="2118" spans="1:43" s="12" customFormat="1">
      <c r="A2118" s="13" t="s">
        <v>41</v>
      </c>
      <c r="B2118" s="179">
        <v>2022</v>
      </c>
      <c r="C2118" s="179">
        <v>12</v>
      </c>
      <c r="D2118" s="39" t="str">
        <f t="shared" si="413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414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415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425"/>
        <v>1</v>
      </c>
      <c r="Z2118" s="18">
        <f t="shared" si="416"/>
        <v>21000000</v>
      </c>
      <c r="AA2118" s="13">
        <v>5.8799999999999998E-2</v>
      </c>
      <c r="AB2118" s="21">
        <f t="shared" si="417"/>
        <v>1234800</v>
      </c>
      <c r="AC2118" s="185">
        <f t="shared" si="418"/>
        <v>215102.16</v>
      </c>
      <c r="AD2118" s="141">
        <v>0.17419999999999999</v>
      </c>
      <c r="AE2118" s="186">
        <f t="shared" si="419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420"/>
        <v>33543315.897345133</v>
      </c>
      <c r="AJ2118" s="19">
        <f t="shared" si="421"/>
        <v>4706169.325298408</v>
      </c>
      <c r="AK2118" s="20">
        <f t="shared" si="422"/>
        <v>0.14030125523967321</v>
      </c>
      <c r="AL2118" s="17"/>
      <c r="AM2118" s="17"/>
      <c r="AN2118" s="17"/>
      <c r="AO2118" s="17"/>
      <c r="AP2118" s="28" t="str">
        <f t="shared" si="423"/>
        <v>20233</v>
      </c>
      <c r="AQ2118" s="28" t="str">
        <f t="shared" si="424"/>
        <v>20233JPY</v>
      </c>
    </row>
    <row r="2119" spans="1:43" s="12" customFormat="1">
      <c r="A2119" s="13" t="s">
        <v>41</v>
      </c>
      <c r="B2119" s="179">
        <v>2022</v>
      </c>
      <c r="C2119" s="179">
        <v>12</v>
      </c>
      <c r="D2119" s="39" t="str">
        <f t="shared" si="413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414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415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425"/>
        <v>1</v>
      </c>
      <c r="Z2119" s="18">
        <f t="shared" si="416"/>
        <v>21000000</v>
      </c>
      <c r="AA2119" s="13">
        <v>5.8799999999999998E-2</v>
      </c>
      <c r="AB2119" s="21">
        <f t="shared" si="417"/>
        <v>1234800</v>
      </c>
      <c r="AC2119" s="185">
        <f t="shared" si="418"/>
        <v>215102.16</v>
      </c>
      <c r="AD2119" s="141">
        <v>0.17419999999999999</v>
      </c>
      <c r="AE2119" s="186">
        <f t="shared" si="419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420"/>
        <v>33543315.897345133</v>
      </c>
      <c r="AJ2119" s="19">
        <f t="shared" si="421"/>
        <v>4706169.325298408</v>
      </c>
      <c r="AK2119" s="20">
        <f t="shared" si="422"/>
        <v>0.14030125523967321</v>
      </c>
      <c r="AL2119" s="17"/>
      <c r="AM2119" s="17"/>
      <c r="AN2119" s="17"/>
      <c r="AO2119" s="17"/>
      <c r="AP2119" s="28" t="str">
        <f t="shared" si="423"/>
        <v>20233</v>
      </c>
      <c r="AQ2119" s="28" t="str">
        <f t="shared" si="424"/>
        <v>20233JPY</v>
      </c>
    </row>
    <row r="2120" spans="1:43" s="12" customFormat="1">
      <c r="A2120" s="13" t="s">
        <v>40</v>
      </c>
      <c r="B2120" s="179">
        <v>2022</v>
      </c>
      <c r="C2120" s="179">
        <v>1</v>
      </c>
      <c r="D2120" s="39" t="str">
        <f t="shared" si="413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414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415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425"/>
        <v>1</v>
      </c>
      <c r="Z2120" s="18">
        <f t="shared" si="416"/>
        <v>16665000</v>
      </c>
      <c r="AA2120" s="13">
        <v>6.54E-2</v>
      </c>
      <c r="AB2120" s="21">
        <f t="shared" si="417"/>
        <v>1089891</v>
      </c>
      <c r="AC2120" s="185">
        <f t="shared" si="418"/>
        <v>141576.84089999998</v>
      </c>
      <c r="AD2120" s="141">
        <v>0.12989999999999999</v>
      </c>
      <c r="AE2120" s="186">
        <f t="shared" si="419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420"/>
        <v>46600814.041769922</v>
      </c>
      <c r="AJ2120" s="19">
        <f t="shared" si="421"/>
        <v>5956366.3435927089</v>
      </c>
      <c r="AK2120" s="20">
        <f t="shared" si="422"/>
        <v>0.1278167874546958</v>
      </c>
      <c r="AL2120" s="17"/>
      <c r="AM2120" s="17"/>
      <c r="AN2120" s="17"/>
      <c r="AO2120" s="17"/>
      <c r="AP2120" s="28" t="str">
        <f t="shared" si="423"/>
        <v>20224</v>
      </c>
      <c r="AQ2120" s="28" t="str">
        <f t="shared" si="424"/>
        <v>20224JPY</v>
      </c>
    </row>
    <row r="2121" spans="1:43" s="12" customFormat="1">
      <c r="A2121" s="13" t="s">
        <v>40</v>
      </c>
      <c r="B2121" s="179">
        <v>2022</v>
      </c>
      <c r="C2121" s="179">
        <v>1</v>
      </c>
      <c r="D2121" s="39" t="str">
        <f t="shared" si="413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414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415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425"/>
        <v>1</v>
      </c>
      <c r="Z2121" s="18">
        <f t="shared" si="416"/>
        <v>16665000</v>
      </c>
      <c r="AA2121" s="13">
        <v>6.54E-2</v>
      </c>
      <c r="AB2121" s="21">
        <f t="shared" si="417"/>
        <v>1089891</v>
      </c>
      <c r="AC2121" s="185">
        <f t="shared" si="418"/>
        <v>141576.84089999998</v>
      </c>
      <c r="AD2121" s="141">
        <v>0.12989999999999999</v>
      </c>
      <c r="AE2121" s="186">
        <f t="shared" si="419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420"/>
        <v>46600814.041769922</v>
      </c>
      <c r="AJ2121" s="19">
        <f t="shared" si="421"/>
        <v>5956366.3435927089</v>
      </c>
      <c r="AK2121" s="20">
        <f t="shared" si="422"/>
        <v>0.1278167874546958</v>
      </c>
      <c r="AL2121" s="17"/>
      <c r="AM2121" s="17"/>
      <c r="AN2121" s="17"/>
      <c r="AO2121" s="17"/>
      <c r="AP2121" s="28" t="str">
        <f t="shared" si="423"/>
        <v>20224</v>
      </c>
      <c r="AQ2121" s="28" t="str">
        <f t="shared" si="424"/>
        <v>20224JPY</v>
      </c>
    </row>
    <row r="2122" spans="1:43" s="12" customFormat="1">
      <c r="A2122" s="13" t="s">
        <v>40</v>
      </c>
      <c r="B2122" s="179">
        <v>2022</v>
      </c>
      <c r="C2122" s="179">
        <v>1</v>
      </c>
      <c r="D2122" s="39" t="str">
        <f t="shared" si="413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414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415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425"/>
        <v>1</v>
      </c>
      <c r="Z2122" s="18">
        <f t="shared" si="416"/>
        <v>16665000</v>
      </c>
      <c r="AA2122" s="13">
        <v>6.54E-2</v>
      </c>
      <c r="AB2122" s="21">
        <f t="shared" si="417"/>
        <v>1089891</v>
      </c>
      <c r="AC2122" s="185">
        <f t="shared" si="418"/>
        <v>141576.84089999998</v>
      </c>
      <c r="AD2122" s="141">
        <v>0.12989999999999999</v>
      </c>
      <c r="AE2122" s="186">
        <f t="shared" si="419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420"/>
        <v>46600814.041769922</v>
      </c>
      <c r="AJ2122" s="19">
        <f t="shared" si="421"/>
        <v>5956366.3435927089</v>
      </c>
      <c r="AK2122" s="20">
        <f t="shared" si="422"/>
        <v>0.1278167874546958</v>
      </c>
      <c r="AL2122" s="17"/>
      <c r="AM2122" s="17"/>
      <c r="AN2122" s="17"/>
      <c r="AO2122" s="17"/>
      <c r="AP2122" s="28" t="str">
        <f t="shared" si="423"/>
        <v>20224</v>
      </c>
      <c r="AQ2122" s="28" t="str">
        <f t="shared" si="424"/>
        <v>20224JPY</v>
      </c>
    </row>
    <row r="2123" spans="1:43" s="12" customFormat="1">
      <c r="A2123" s="13" t="s">
        <v>40</v>
      </c>
      <c r="B2123" s="179">
        <v>2022</v>
      </c>
      <c r="C2123" s="179">
        <v>1</v>
      </c>
      <c r="D2123" s="39" t="str">
        <f t="shared" si="413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414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415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425"/>
        <v>1</v>
      </c>
      <c r="Z2123" s="18">
        <f t="shared" si="416"/>
        <v>16665000</v>
      </c>
      <c r="AA2123" s="13">
        <v>6.54E-2</v>
      </c>
      <c r="AB2123" s="21">
        <f t="shared" si="417"/>
        <v>1089891</v>
      </c>
      <c r="AC2123" s="185">
        <f t="shared" si="418"/>
        <v>141576.84089999998</v>
      </c>
      <c r="AD2123" s="141">
        <v>0.12989999999999999</v>
      </c>
      <c r="AE2123" s="186">
        <f t="shared" si="419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420"/>
        <v>46600814.041769922</v>
      </c>
      <c r="AJ2123" s="19">
        <f t="shared" si="421"/>
        <v>5956366.3435927089</v>
      </c>
      <c r="AK2123" s="20">
        <f t="shared" si="422"/>
        <v>0.1278167874546958</v>
      </c>
      <c r="AL2123" s="17"/>
      <c r="AM2123" s="17"/>
      <c r="AN2123" s="17"/>
      <c r="AO2123" s="17"/>
      <c r="AP2123" s="28" t="str">
        <f t="shared" si="423"/>
        <v>20224</v>
      </c>
      <c r="AQ2123" s="28" t="str">
        <f t="shared" si="424"/>
        <v>20224JPY</v>
      </c>
    </row>
    <row r="2124" spans="1:43" s="12" customFormat="1">
      <c r="A2124" s="13" t="s">
        <v>40</v>
      </c>
      <c r="B2124" s="179">
        <v>2022</v>
      </c>
      <c r="C2124" s="179">
        <v>1</v>
      </c>
      <c r="D2124" s="39" t="str">
        <f t="shared" si="413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414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415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425"/>
        <v>1</v>
      </c>
      <c r="Z2124" s="18">
        <f t="shared" si="416"/>
        <v>16665000</v>
      </c>
      <c r="AA2124" s="13">
        <v>6.54E-2</v>
      </c>
      <c r="AB2124" s="21">
        <f t="shared" si="417"/>
        <v>1089891</v>
      </c>
      <c r="AC2124" s="185">
        <f t="shared" si="418"/>
        <v>141576.84089999998</v>
      </c>
      <c r="AD2124" s="141">
        <v>0.12989999999999999</v>
      </c>
      <c r="AE2124" s="186">
        <f t="shared" si="419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420"/>
        <v>46600814.041769922</v>
      </c>
      <c r="AJ2124" s="19">
        <f t="shared" si="421"/>
        <v>5956366.3435927089</v>
      </c>
      <c r="AK2124" s="20">
        <f t="shared" si="422"/>
        <v>0.1278167874546958</v>
      </c>
      <c r="AL2124" s="17"/>
      <c r="AM2124" s="17"/>
      <c r="AN2124" s="17"/>
      <c r="AO2124" s="17"/>
      <c r="AP2124" s="28" t="str">
        <f t="shared" si="423"/>
        <v>20224</v>
      </c>
      <c r="AQ2124" s="28" t="str">
        <f t="shared" si="424"/>
        <v>20224JPY</v>
      </c>
    </row>
    <row r="2125" spans="1:43" s="12" customFormat="1">
      <c r="A2125" s="13" t="s">
        <v>40</v>
      </c>
      <c r="B2125" s="179">
        <v>2022</v>
      </c>
      <c r="C2125" s="179">
        <v>1</v>
      </c>
      <c r="D2125" s="39" t="str">
        <f t="shared" si="413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414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415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425"/>
        <v>1</v>
      </c>
      <c r="Z2125" s="18">
        <f t="shared" si="416"/>
        <v>16665000</v>
      </c>
      <c r="AA2125" s="13">
        <v>6.54E-2</v>
      </c>
      <c r="AB2125" s="21">
        <f t="shared" si="417"/>
        <v>1089891</v>
      </c>
      <c r="AC2125" s="185">
        <f t="shared" si="418"/>
        <v>141576.84089999998</v>
      </c>
      <c r="AD2125" s="141">
        <v>0.12989999999999999</v>
      </c>
      <c r="AE2125" s="186">
        <f t="shared" si="419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420"/>
        <v>46600814.041769922</v>
      </c>
      <c r="AJ2125" s="19">
        <f t="shared" si="421"/>
        <v>5956366.3435927089</v>
      </c>
      <c r="AK2125" s="20">
        <f t="shared" si="422"/>
        <v>0.1278167874546958</v>
      </c>
      <c r="AL2125" s="17"/>
      <c r="AM2125" s="17"/>
      <c r="AN2125" s="17"/>
      <c r="AO2125" s="17"/>
      <c r="AP2125" s="28" t="str">
        <f t="shared" si="423"/>
        <v>20224</v>
      </c>
      <c r="AQ2125" s="28" t="str">
        <f t="shared" si="424"/>
        <v>20224JPY</v>
      </c>
    </row>
    <row r="2126" spans="1:43" s="12" customFormat="1">
      <c r="A2126" s="13" t="s">
        <v>40</v>
      </c>
      <c r="B2126" s="179">
        <v>2022</v>
      </c>
      <c r="C2126" s="179">
        <v>1</v>
      </c>
      <c r="D2126" s="39" t="str">
        <f t="shared" si="413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414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415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425"/>
        <v>1</v>
      </c>
      <c r="Z2126" s="18">
        <f t="shared" si="416"/>
        <v>7800000</v>
      </c>
      <c r="AA2126" s="13">
        <v>6.54E-2</v>
      </c>
      <c r="AB2126" s="21">
        <f t="shared" si="417"/>
        <v>510120</v>
      </c>
      <c r="AC2126" s="185">
        <f t="shared" si="418"/>
        <v>93760.055999999997</v>
      </c>
      <c r="AD2126" s="141">
        <v>0.18379999999999999</v>
      </c>
      <c r="AE2126" s="186">
        <f t="shared" si="419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420"/>
        <v>46600814.041769922</v>
      </c>
      <c r="AJ2126" s="19">
        <f t="shared" si="421"/>
        <v>5956366.3435927089</v>
      </c>
      <c r="AK2126" s="20">
        <f t="shared" si="422"/>
        <v>0.1278167874546958</v>
      </c>
      <c r="AL2126" s="17"/>
      <c r="AM2126" s="17"/>
      <c r="AN2126" s="17"/>
      <c r="AO2126" s="17"/>
      <c r="AP2126" s="28" t="str">
        <f t="shared" si="423"/>
        <v>20224</v>
      </c>
      <c r="AQ2126" s="28" t="str">
        <f t="shared" si="424"/>
        <v>20224JPY</v>
      </c>
    </row>
    <row r="2127" spans="1:43" s="12" customFormat="1">
      <c r="A2127" s="13" t="s">
        <v>40</v>
      </c>
      <c r="B2127" s="179">
        <v>2022</v>
      </c>
      <c r="C2127" s="179">
        <v>1</v>
      </c>
      <c r="D2127" s="39" t="str">
        <f t="shared" si="413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414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415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425"/>
        <v>1</v>
      </c>
      <c r="Z2127" s="18">
        <f t="shared" si="416"/>
        <v>14390000</v>
      </c>
      <c r="AA2127" s="13">
        <v>6.54E-2</v>
      </c>
      <c r="AB2127" s="21">
        <f t="shared" si="417"/>
        <v>941106</v>
      </c>
      <c r="AC2127" s="185">
        <f t="shared" si="418"/>
        <v>121779.11639999998</v>
      </c>
      <c r="AD2127" s="141">
        <v>0.12939999999999999</v>
      </c>
      <c r="AE2127" s="186">
        <f t="shared" si="419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420"/>
        <v>46600814.041769922</v>
      </c>
      <c r="AJ2127" s="19">
        <f t="shared" si="421"/>
        <v>5956366.3435927089</v>
      </c>
      <c r="AK2127" s="20">
        <f t="shared" si="422"/>
        <v>0.1278167874546958</v>
      </c>
      <c r="AL2127" s="17"/>
      <c r="AM2127" s="17"/>
      <c r="AN2127" s="17"/>
      <c r="AO2127" s="17"/>
      <c r="AP2127" s="28" t="str">
        <f t="shared" si="423"/>
        <v>20224</v>
      </c>
      <c r="AQ2127" s="28" t="str">
        <f t="shared" si="424"/>
        <v>20224JPY</v>
      </c>
    </row>
    <row r="2128" spans="1:43" s="12" customFormat="1">
      <c r="A2128" s="13" t="s">
        <v>40</v>
      </c>
      <c r="B2128" s="179">
        <v>2022</v>
      </c>
      <c r="C2128" s="179">
        <v>1</v>
      </c>
      <c r="D2128" s="39" t="str">
        <f t="shared" si="413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414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415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425"/>
        <v>1.13</v>
      </c>
      <c r="Z2128" s="18">
        <f t="shared" si="416"/>
        <v>747200</v>
      </c>
      <c r="AA2128" s="13">
        <v>1.22</v>
      </c>
      <c r="AB2128" s="21">
        <f t="shared" si="417"/>
        <v>806711.50442477886</v>
      </c>
      <c r="AC2128" s="185">
        <f t="shared" si="418"/>
        <v>166989.2814159292</v>
      </c>
      <c r="AD2128" s="141">
        <v>0.20699999999999999</v>
      </c>
      <c r="AE2128" s="186">
        <f t="shared" si="419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420"/>
        <v>46600814.041769922</v>
      </c>
      <c r="AJ2128" s="19">
        <f t="shared" si="421"/>
        <v>5956366.3435927089</v>
      </c>
      <c r="AK2128" s="20">
        <f t="shared" si="422"/>
        <v>0.1278167874546958</v>
      </c>
      <c r="AL2128" s="17"/>
      <c r="AM2128" s="17"/>
      <c r="AN2128" s="17"/>
      <c r="AO2128" s="17" t="s">
        <v>2060</v>
      </c>
      <c r="AP2128" s="28" t="str">
        <f t="shared" si="423"/>
        <v>20224</v>
      </c>
      <c r="AQ2128" s="28" t="str">
        <f t="shared" si="424"/>
        <v>20224RMB</v>
      </c>
    </row>
    <row r="2129" spans="1:43" s="12" customFormat="1">
      <c r="A2129" s="13" t="s">
        <v>40</v>
      </c>
      <c r="B2129" s="179">
        <v>2022</v>
      </c>
      <c r="C2129" s="179">
        <v>1</v>
      </c>
      <c r="D2129" s="39" t="str">
        <f t="shared" si="413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414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415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425"/>
        <v>1.13</v>
      </c>
      <c r="Z2129" s="18">
        <f t="shared" si="416"/>
        <v>747200</v>
      </c>
      <c r="AA2129" s="13">
        <v>1.22</v>
      </c>
      <c r="AB2129" s="21">
        <f t="shared" si="417"/>
        <v>806711.50442477886</v>
      </c>
      <c r="AC2129" s="185">
        <f t="shared" si="418"/>
        <v>166989.2814159292</v>
      </c>
      <c r="AD2129" s="141">
        <v>0.20699999999999999</v>
      </c>
      <c r="AE2129" s="186">
        <f t="shared" si="419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420"/>
        <v>46600814.041769922</v>
      </c>
      <c r="AJ2129" s="19">
        <f t="shared" si="421"/>
        <v>5956366.3435927089</v>
      </c>
      <c r="AK2129" s="20">
        <f t="shared" si="422"/>
        <v>0.1278167874546958</v>
      </c>
      <c r="AL2129" s="17"/>
      <c r="AM2129" s="17"/>
      <c r="AN2129" s="17"/>
      <c r="AO2129" s="17" t="s">
        <v>2060</v>
      </c>
      <c r="AP2129" s="28" t="str">
        <f t="shared" si="423"/>
        <v>20224</v>
      </c>
      <c r="AQ2129" s="28" t="str">
        <f t="shared" si="424"/>
        <v>20224RMB</v>
      </c>
    </row>
    <row r="2130" spans="1:43" s="12" customFormat="1">
      <c r="A2130" s="13" t="s">
        <v>40</v>
      </c>
      <c r="B2130" s="179">
        <v>2022</v>
      </c>
      <c r="C2130" s="179">
        <v>1</v>
      </c>
      <c r="D2130" s="39" t="str">
        <f t="shared" si="413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414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415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425"/>
        <v>1.13</v>
      </c>
      <c r="Z2130" s="18">
        <f t="shared" si="416"/>
        <v>747200</v>
      </c>
      <c r="AA2130" s="13">
        <v>1.22</v>
      </c>
      <c r="AB2130" s="21">
        <f t="shared" si="417"/>
        <v>806711.50442477886</v>
      </c>
      <c r="AC2130" s="185">
        <f t="shared" si="418"/>
        <v>166989.2814159292</v>
      </c>
      <c r="AD2130" s="141">
        <v>0.20699999999999999</v>
      </c>
      <c r="AE2130" s="186">
        <f t="shared" si="419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420"/>
        <v>46600814.041769922</v>
      </c>
      <c r="AJ2130" s="19">
        <f t="shared" si="421"/>
        <v>5956366.3435927089</v>
      </c>
      <c r="AK2130" s="20">
        <f t="shared" si="422"/>
        <v>0.1278167874546958</v>
      </c>
      <c r="AL2130" s="17"/>
      <c r="AM2130" s="17"/>
      <c r="AN2130" s="17"/>
      <c r="AO2130" s="17" t="s">
        <v>2060</v>
      </c>
      <c r="AP2130" s="28" t="str">
        <f t="shared" si="423"/>
        <v>20224</v>
      </c>
      <c r="AQ2130" s="28" t="str">
        <f t="shared" si="424"/>
        <v>20224RMB</v>
      </c>
    </row>
    <row r="2131" spans="1:43" s="12" customFormat="1">
      <c r="A2131" s="13" t="s">
        <v>40</v>
      </c>
      <c r="B2131" s="179">
        <v>2022</v>
      </c>
      <c r="C2131" s="179">
        <v>1</v>
      </c>
      <c r="D2131" s="39" t="str">
        <f t="shared" si="413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414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415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425"/>
        <v>1.13</v>
      </c>
      <c r="Z2131" s="18">
        <f t="shared" si="416"/>
        <v>747200</v>
      </c>
      <c r="AA2131" s="13">
        <v>1.22</v>
      </c>
      <c r="AB2131" s="21">
        <f t="shared" si="417"/>
        <v>806711.50442477886</v>
      </c>
      <c r="AC2131" s="185">
        <f t="shared" si="418"/>
        <v>166989.2814159292</v>
      </c>
      <c r="AD2131" s="141">
        <v>0.20699999999999999</v>
      </c>
      <c r="AE2131" s="186">
        <f t="shared" si="419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420"/>
        <v>46600814.041769922</v>
      </c>
      <c r="AJ2131" s="19">
        <f t="shared" si="421"/>
        <v>5956366.3435927089</v>
      </c>
      <c r="AK2131" s="20">
        <f t="shared" si="422"/>
        <v>0.1278167874546958</v>
      </c>
      <c r="AL2131" s="17"/>
      <c r="AM2131" s="17"/>
      <c r="AN2131" s="17"/>
      <c r="AO2131" s="17" t="s">
        <v>2060</v>
      </c>
      <c r="AP2131" s="28" t="str">
        <f t="shared" si="423"/>
        <v>20224</v>
      </c>
      <c r="AQ2131" s="28" t="str">
        <f t="shared" si="424"/>
        <v>20224RMB</v>
      </c>
    </row>
    <row r="2132" spans="1:43" s="12" customFormat="1">
      <c r="A2132" s="13" t="s">
        <v>40</v>
      </c>
      <c r="B2132" s="179">
        <v>2022</v>
      </c>
      <c r="C2132" s="179">
        <v>1</v>
      </c>
      <c r="D2132" s="39" t="str">
        <f t="shared" si="413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414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415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425"/>
        <v>1.13</v>
      </c>
      <c r="Z2132" s="18">
        <f t="shared" si="416"/>
        <v>747200</v>
      </c>
      <c r="AA2132" s="13">
        <v>1.22</v>
      </c>
      <c r="AB2132" s="21">
        <f t="shared" si="417"/>
        <v>806711.50442477886</v>
      </c>
      <c r="AC2132" s="185">
        <f t="shared" si="418"/>
        <v>166989.2814159292</v>
      </c>
      <c r="AD2132" s="141">
        <v>0.20699999999999999</v>
      </c>
      <c r="AE2132" s="186">
        <f t="shared" si="419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420"/>
        <v>46600814.041769922</v>
      </c>
      <c r="AJ2132" s="19">
        <f t="shared" si="421"/>
        <v>5956366.3435927089</v>
      </c>
      <c r="AK2132" s="20">
        <f t="shared" si="422"/>
        <v>0.1278167874546958</v>
      </c>
      <c r="AL2132" s="17"/>
      <c r="AM2132" s="17"/>
      <c r="AN2132" s="17"/>
      <c r="AO2132" s="17" t="s">
        <v>2060</v>
      </c>
      <c r="AP2132" s="28" t="str">
        <f t="shared" si="423"/>
        <v>20224</v>
      </c>
      <c r="AQ2132" s="28" t="str">
        <f t="shared" si="424"/>
        <v>20224RMB</v>
      </c>
    </row>
    <row r="2133" spans="1:43" s="12" customFormat="1">
      <c r="A2133" s="13" t="s">
        <v>40</v>
      </c>
      <c r="B2133" s="179">
        <v>2022</v>
      </c>
      <c r="C2133" s="179">
        <v>1</v>
      </c>
      <c r="D2133" s="39" t="str">
        <f t="shared" si="413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414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415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425"/>
        <v>1.13</v>
      </c>
      <c r="Z2133" s="18">
        <f t="shared" si="416"/>
        <v>600000</v>
      </c>
      <c r="AA2133" s="13">
        <v>1.22</v>
      </c>
      <c r="AB2133" s="21">
        <f t="shared" si="417"/>
        <v>647787.61061946908</v>
      </c>
      <c r="AC2133" s="185">
        <f t="shared" si="418"/>
        <v>184813.80530973454</v>
      </c>
      <c r="AD2133" s="141">
        <v>0.2853</v>
      </c>
      <c r="AE2133" s="186">
        <f t="shared" si="419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420"/>
        <v>46600814.041769922</v>
      </c>
      <c r="AJ2133" s="19">
        <f t="shared" si="421"/>
        <v>5956366.3435927089</v>
      </c>
      <c r="AK2133" s="20">
        <f t="shared" si="422"/>
        <v>0.1278167874546958</v>
      </c>
      <c r="AL2133" s="17"/>
      <c r="AM2133" s="17"/>
      <c r="AN2133" s="17"/>
      <c r="AO2133" s="17"/>
      <c r="AP2133" s="28" t="str">
        <f t="shared" si="423"/>
        <v>20224</v>
      </c>
      <c r="AQ2133" s="28" t="str">
        <f t="shared" si="424"/>
        <v>20224RMB</v>
      </c>
    </row>
    <row r="2134" spans="1:43" s="12" customFormat="1">
      <c r="A2134" s="13" t="s">
        <v>40</v>
      </c>
      <c r="B2134" s="179">
        <v>2022</v>
      </c>
      <c r="C2134" s="179">
        <v>2</v>
      </c>
      <c r="D2134" s="39" t="str">
        <f t="shared" si="413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414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415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425"/>
        <v>1.13</v>
      </c>
      <c r="Z2134" s="18">
        <f t="shared" si="416"/>
        <v>1000000</v>
      </c>
      <c r="AA2134" s="13">
        <v>1.22</v>
      </c>
      <c r="AB2134" s="21">
        <f t="shared" si="417"/>
        <v>1079646.0176991152</v>
      </c>
      <c r="AC2134" s="185">
        <f t="shared" si="418"/>
        <v>183539.82300884961</v>
      </c>
      <c r="AD2134" s="141">
        <v>0.17</v>
      </c>
      <c r="AE2134" s="186">
        <f t="shared" si="419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420"/>
        <v>46600814.041769922</v>
      </c>
      <c r="AJ2134" s="19">
        <f t="shared" si="421"/>
        <v>5956366.3435927089</v>
      </c>
      <c r="AK2134" s="20">
        <f t="shared" si="422"/>
        <v>0.1278167874546958</v>
      </c>
      <c r="AL2134" s="17"/>
      <c r="AM2134" s="17"/>
      <c r="AN2134" s="17"/>
      <c r="AO2134" s="17"/>
      <c r="AP2134" s="28" t="str">
        <f t="shared" si="423"/>
        <v>20224</v>
      </c>
      <c r="AQ2134" s="28" t="str">
        <f t="shared" si="424"/>
        <v>20224RMB</v>
      </c>
    </row>
    <row r="2135" spans="1:43" s="12" customFormat="1">
      <c r="A2135" s="13" t="s">
        <v>40</v>
      </c>
      <c r="B2135" s="179">
        <v>2022</v>
      </c>
      <c r="C2135" s="179">
        <v>2</v>
      </c>
      <c r="D2135" s="39" t="str">
        <f t="shared" si="413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414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415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425"/>
        <v>1.13</v>
      </c>
      <c r="Z2135" s="18">
        <f t="shared" si="416"/>
        <v>810000</v>
      </c>
      <c r="AA2135" s="13">
        <v>1.22</v>
      </c>
      <c r="AB2135" s="21">
        <f t="shared" si="417"/>
        <v>874513.27433628333</v>
      </c>
      <c r="AC2135" s="185">
        <f t="shared" si="418"/>
        <v>148667.25663716818</v>
      </c>
      <c r="AD2135" s="141">
        <v>0.17</v>
      </c>
      <c r="AE2135" s="186">
        <f t="shared" si="419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420"/>
        <v>46600814.041769922</v>
      </c>
      <c r="AJ2135" s="19">
        <f t="shared" si="421"/>
        <v>5956366.3435927089</v>
      </c>
      <c r="AK2135" s="20">
        <f t="shared" si="422"/>
        <v>0.1278167874546958</v>
      </c>
      <c r="AL2135" s="17"/>
      <c r="AM2135" s="17"/>
      <c r="AN2135" s="17"/>
      <c r="AO2135" s="17"/>
      <c r="AP2135" s="28" t="str">
        <f t="shared" si="423"/>
        <v>20224</v>
      </c>
      <c r="AQ2135" s="28" t="str">
        <f t="shared" si="424"/>
        <v>20224RMB</v>
      </c>
    </row>
    <row r="2136" spans="1:43" s="12" customFormat="1">
      <c r="A2136" s="13" t="s">
        <v>40</v>
      </c>
      <c r="B2136" s="179">
        <v>2022</v>
      </c>
      <c r="C2136" s="179">
        <v>3</v>
      </c>
      <c r="D2136" s="39" t="str">
        <f t="shared" si="413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414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415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425"/>
        <v>1.13</v>
      </c>
      <c r="Z2136" s="18">
        <f t="shared" si="416"/>
        <v>900000</v>
      </c>
      <c r="AA2136" s="13">
        <v>1.22</v>
      </c>
      <c r="AB2136" s="21">
        <f t="shared" si="417"/>
        <v>971681.41592920362</v>
      </c>
      <c r="AC2136" s="185">
        <f t="shared" si="418"/>
        <v>102415.22123893806</v>
      </c>
      <c r="AD2136" s="141">
        <v>0.10539999999999999</v>
      </c>
      <c r="AE2136" s="186">
        <f t="shared" si="419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420"/>
        <v>46600814.041769922</v>
      </c>
      <c r="AJ2136" s="19">
        <f t="shared" si="421"/>
        <v>5956366.3435927089</v>
      </c>
      <c r="AK2136" s="20">
        <f t="shared" si="422"/>
        <v>0.1278167874546958</v>
      </c>
      <c r="AL2136" s="17"/>
      <c r="AM2136" s="17"/>
      <c r="AN2136" s="17"/>
      <c r="AO2136" s="17" t="s">
        <v>2060</v>
      </c>
      <c r="AP2136" s="28" t="str">
        <f t="shared" si="423"/>
        <v>20224</v>
      </c>
      <c r="AQ2136" s="28" t="str">
        <f t="shared" si="424"/>
        <v>20224RMB</v>
      </c>
    </row>
    <row r="2137" spans="1:43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428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425"/>
        <v>1.13</v>
      </c>
      <c r="Z2137" s="18">
        <f t="shared" ref="Z2137:Z2200" si="429">IF(X2137="","",X2137*MAX(O2137,N2137))</f>
        <v>1225000</v>
      </c>
      <c r="AA2137" s="13">
        <v>1.1950000000000001</v>
      </c>
      <c r="AB2137" s="21">
        <f t="shared" ref="AB2137:AB2200" si="430">IF(AND(R2137&lt;&gt;"C66",R2137&lt;&gt;""),Z2137/Y2137*AA2137,"")</f>
        <v>1295464.6017699116</v>
      </c>
      <c r="AC2137" s="185">
        <f t="shared" ref="AC2137:AC2200" si="431">IF(R2137&lt;&gt;"",AB2137*AD2137,"")</f>
        <v>226706.30530973451</v>
      </c>
      <c r="AD2137" s="141">
        <v>0.17499999999999999</v>
      </c>
      <c r="AE2137" s="186">
        <f t="shared" ref="AE2137:AE2200" si="432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433">IF(P2137="C66 SERVICE","",SUMIFS(AB:AB,F:F,F2137,G:G,G2137,E:E,E2137))</f>
        <v>44014086.982070781</v>
      </c>
      <c r="AJ2137" s="19">
        <f t="shared" ref="AJ2137:AJ2200" si="434">IF(P2137="C66 SERVICE","",SUMIFS(AC:AC,F:F,F2137,G:G,G2137,E:E,E2137))</f>
        <v>6419974.022188928</v>
      </c>
      <c r="AK2137" s="20">
        <f t="shared" ref="AK2137:AK2200" si="435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436">IF(F2137="","",F2137&amp;G2137)</f>
        <v>20225</v>
      </c>
      <c r="AQ2137" s="28" t="str">
        <f t="shared" ref="AQ2137:AQ2200" si="437">IF(W2137="","",F2137&amp;G2137&amp;W2137)</f>
        <v>20225RMB</v>
      </c>
    </row>
    <row r="2138" spans="1:43" s="12" customFormat="1">
      <c r="A2138" s="13" t="s">
        <v>40</v>
      </c>
      <c r="B2138" s="179">
        <v>2022</v>
      </c>
      <c r="C2138" s="179">
        <v>1</v>
      </c>
      <c r="D2138" s="39" t="str">
        <f t="shared" si="426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427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428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425"/>
        <v>1</v>
      </c>
      <c r="Z2138" s="18">
        <f t="shared" si="429"/>
        <v>18000000</v>
      </c>
      <c r="AA2138" s="13">
        <v>6.2799999999999995E-2</v>
      </c>
      <c r="AB2138" s="21">
        <f t="shared" si="430"/>
        <v>1130400</v>
      </c>
      <c r="AC2138" s="185">
        <f t="shared" si="431"/>
        <v>158934.24</v>
      </c>
      <c r="AD2138" s="141">
        <v>0.1406</v>
      </c>
      <c r="AE2138" s="186">
        <f t="shared" si="432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433"/>
        <v>44014086.982070781</v>
      </c>
      <c r="AJ2138" s="19">
        <f t="shared" si="434"/>
        <v>6419974.022188928</v>
      </c>
      <c r="AK2138" s="20">
        <f t="shared" si="435"/>
        <v>0.14586180158193707</v>
      </c>
      <c r="AL2138" s="17"/>
      <c r="AM2138" s="17"/>
      <c r="AN2138" s="17"/>
      <c r="AO2138" s="17"/>
      <c r="AP2138" s="28" t="str">
        <f t="shared" si="436"/>
        <v>20225</v>
      </c>
      <c r="AQ2138" s="28" t="str">
        <f t="shared" si="437"/>
        <v>20225JPY</v>
      </c>
    </row>
    <row r="2139" spans="1:43" s="12" customFormat="1">
      <c r="A2139" s="13" t="s">
        <v>40</v>
      </c>
      <c r="B2139" s="179">
        <v>2022</v>
      </c>
      <c r="C2139" s="179">
        <v>1</v>
      </c>
      <c r="D2139" s="39" t="str">
        <f t="shared" si="426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427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428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425"/>
        <v>1</v>
      </c>
      <c r="Z2139" s="18">
        <f t="shared" si="429"/>
        <v>18000000</v>
      </c>
      <c r="AA2139" s="13">
        <v>6.2799999999999995E-2</v>
      </c>
      <c r="AB2139" s="21">
        <f t="shared" si="430"/>
        <v>1130400</v>
      </c>
      <c r="AC2139" s="185">
        <f t="shared" si="431"/>
        <v>158934.24</v>
      </c>
      <c r="AD2139" s="141">
        <v>0.1406</v>
      </c>
      <c r="AE2139" s="186">
        <f t="shared" si="432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433"/>
        <v>44014086.982070781</v>
      </c>
      <c r="AJ2139" s="19">
        <f t="shared" si="434"/>
        <v>6419974.022188928</v>
      </c>
      <c r="AK2139" s="20">
        <f t="shared" si="435"/>
        <v>0.14586180158193707</v>
      </c>
      <c r="AL2139" s="17"/>
      <c r="AM2139" s="17"/>
      <c r="AN2139" s="17"/>
      <c r="AO2139" s="17"/>
      <c r="AP2139" s="28" t="str">
        <f t="shared" si="436"/>
        <v>20225</v>
      </c>
      <c r="AQ2139" s="28" t="str">
        <f t="shared" si="437"/>
        <v>20225JPY</v>
      </c>
    </row>
    <row r="2140" spans="1:43" s="12" customFormat="1">
      <c r="A2140" s="13" t="s">
        <v>40</v>
      </c>
      <c r="B2140" s="179">
        <v>2022</v>
      </c>
      <c r="C2140" s="179">
        <v>1</v>
      </c>
      <c r="D2140" s="39" t="str">
        <f t="shared" si="426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427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428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425"/>
        <v>1</v>
      </c>
      <c r="Z2140" s="18">
        <f t="shared" si="429"/>
        <v>11500000</v>
      </c>
      <c r="AA2140" s="13">
        <v>6.2799999999999995E-2</v>
      </c>
      <c r="AB2140" s="21">
        <f t="shared" si="430"/>
        <v>722199.99999999988</v>
      </c>
      <c r="AC2140" s="185">
        <f t="shared" si="431"/>
        <v>101541.31999999999</v>
      </c>
      <c r="AD2140" s="141">
        <v>0.1406</v>
      </c>
      <c r="AE2140" s="186">
        <f t="shared" si="432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433"/>
        <v>44014086.982070781</v>
      </c>
      <c r="AJ2140" s="19">
        <f t="shared" si="434"/>
        <v>6419974.022188928</v>
      </c>
      <c r="AK2140" s="20">
        <f t="shared" si="435"/>
        <v>0.14586180158193707</v>
      </c>
      <c r="AL2140" s="17"/>
      <c r="AM2140" s="17"/>
      <c r="AN2140" s="17"/>
      <c r="AO2140" s="17"/>
      <c r="AP2140" s="28" t="str">
        <f t="shared" si="436"/>
        <v>20225</v>
      </c>
      <c r="AQ2140" s="28" t="str">
        <f t="shared" si="437"/>
        <v>20225JPY</v>
      </c>
    </row>
    <row r="2141" spans="1:43" s="12" customFormat="1">
      <c r="A2141" s="13" t="s">
        <v>40</v>
      </c>
      <c r="B2141" s="179">
        <v>2022</v>
      </c>
      <c r="C2141" s="179">
        <v>1</v>
      </c>
      <c r="D2141" s="39" t="str">
        <f t="shared" si="426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427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428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425"/>
        <v>1</v>
      </c>
      <c r="Z2141" s="18">
        <f t="shared" si="429"/>
        <v>11500000</v>
      </c>
      <c r="AA2141" s="13">
        <v>6.2799999999999995E-2</v>
      </c>
      <c r="AB2141" s="21">
        <f t="shared" si="430"/>
        <v>722199.99999999988</v>
      </c>
      <c r="AC2141" s="185">
        <f t="shared" si="431"/>
        <v>101541.31999999999</v>
      </c>
      <c r="AD2141" s="141">
        <v>0.1406</v>
      </c>
      <c r="AE2141" s="186">
        <f t="shared" si="432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433"/>
        <v>44014086.982070781</v>
      </c>
      <c r="AJ2141" s="19">
        <f t="shared" si="434"/>
        <v>6419974.022188928</v>
      </c>
      <c r="AK2141" s="20">
        <f t="shared" si="435"/>
        <v>0.14586180158193707</v>
      </c>
      <c r="AL2141" s="17"/>
      <c r="AM2141" s="17"/>
      <c r="AN2141" s="17"/>
      <c r="AO2141" s="17"/>
      <c r="AP2141" s="28" t="str">
        <f t="shared" si="436"/>
        <v>20225</v>
      </c>
      <c r="AQ2141" s="28" t="str">
        <f t="shared" si="437"/>
        <v>20225JPY</v>
      </c>
    </row>
    <row r="2142" spans="1:43" s="12" customFormat="1">
      <c r="A2142" s="13" t="s">
        <v>40</v>
      </c>
      <c r="B2142" s="179">
        <v>2022</v>
      </c>
      <c r="C2142" s="179">
        <v>1</v>
      </c>
      <c r="D2142" s="39" t="str">
        <f t="shared" si="426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427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428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438">IF(W2142="RMB","1.13", "1")</f>
        <v>1</v>
      </c>
      <c r="Z2142" s="18">
        <f t="shared" si="429"/>
        <v>11500000</v>
      </c>
      <c r="AA2142" s="13">
        <v>6.2799999999999995E-2</v>
      </c>
      <c r="AB2142" s="21">
        <f t="shared" si="430"/>
        <v>722199.99999999988</v>
      </c>
      <c r="AC2142" s="185">
        <f t="shared" si="431"/>
        <v>101541.31999999999</v>
      </c>
      <c r="AD2142" s="141">
        <v>0.1406</v>
      </c>
      <c r="AE2142" s="186">
        <f t="shared" si="432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433"/>
        <v>44014086.982070781</v>
      </c>
      <c r="AJ2142" s="19">
        <f t="shared" si="434"/>
        <v>6419974.022188928</v>
      </c>
      <c r="AK2142" s="20">
        <f t="shared" si="435"/>
        <v>0.14586180158193707</v>
      </c>
      <c r="AL2142" s="17"/>
      <c r="AM2142" s="17"/>
      <c r="AN2142" s="17"/>
      <c r="AO2142" s="17"/>
      <c r="AP2142" s="28" t="str">
        <f t="shared" si="436"/>
        <v>20225</v>
      </c>
      <c r="AQ2142" s="28" t="str">
        <f t="shared" si="437"/>
        <v>20225JPY</v>
      </c>
    </row>
    <row r="2143" spans="1:43" s="12" customFormat="1">
      <c r="A2143" s="13" t="s">
        <v>40</v>
      </c>
      <c r="B2143" s="179">
        <v>2022</v>
      </c>
      <c r="C2143" s="179">
        <v>1</v>
      </c>
      <c r="D2143" s="39" t="str">
        <f t="shared" si="426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427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428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438"/>
        <v>1</v>
      </c>
      <c r="Z2143" s="18">
        <f t="shared" si="429"/>
        <v>11500000</v>
      </c>
      <c r="AA2143" s="13">
        <v>6.2799999999999995E-2</v>
      </c>
      <c r="AB2143" s="21">
        <f t="shared" si="430"/>
        <v>722199.99999999988</v>
      </c>
      <c r="AC2143" s="185">
        <f t="shared" si="431"/>
        <v>101541.31999999999</v>
      </c>
      <c r="AD2143" s="141">
        <v>0.1406</v>
      </c>
      <c r="AE2143" s="186">
        <f t="shared" si="432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433"/>
        <v>44014086.982070781</v>
      </c>
      <c r="AJ2143" s="19">
        <f t="shared" si="434"/>
        <v>6419974.022188928</v>
      </c>
      <c r="AK2143" s="20">
        <f t="shared" si="435"/>
        <v>0.14586180158193707</v>
      </c>
      <c r="AL2143" s="17"/>
      <c r="AM2143" s="17"/>
      <c r="AN2143" s="17"/>
      <c r="AO2143" s="17"/>
      <c r="AP2143" s="28" t="str">
        <f t="shared" si="436"/>
        <v>20225</v>
      </c>
      <c r="AQ2143" s="28" t="str">
        <f t="shared" si="437"/>
        <v>20225JPY</v>
      </c>
    </row>
    <row r="2144" spans="1:43" s="12" customFormat="1">
      <c r="A2144" s="13" t="s">
        <v>40</v>
      </c>
      <c r="B2144" s="179">
        <v>2022</v>
      </c>
      <c r="C2144" s="179">
        <v>1</v>
      </c>
      <c r="D2144" s="39" t="str">
        <f t="shared" si="426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427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428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438"/>
        <v>1</v>
      </c>
      <c r="Z2144" s="18">
        <f t="shared" si="429"/>
        <v>18000000</v>
      </c>
      <c r="AA2144" s="13">
        <v>6.2799999999999995E-2</v>
      </c>
      <c r="AB2144" s="21">
        <f t="shared" si="430"/>
        <v>1130400</v>
      </c>
      <c r="AC2144" s="185">
        <f t="shared" si="431"/>
        <v>171142.56</v>
      </c>
      <c r="AD2144" s="141">
        <v>0.15140000000000001</v>
      </c>
      <c r="AE2144" s="186">
        <f t="shared" si="432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433"/>
        <v>44014086.982070781</v>
      </c>
      <c r="AJ2144" s="19">
        <f t="shared" si="434"/>
        <v>6419974.022188928</v>
      </c>
      <c r="AK2144" s="20">
        <f t="shared" si="435"/>
        <v>0.14586180158193707</v>
      </c>
      <c r="AL2144" s="17"/>
      <c r="AM2144" s="17"/>
      <c r="AN2144" s="17"/>
      <c r="AO2144" s="17"/>
      <c r="AP2144" s="28" t="str">
        <f t="shared" si="436"/>
        <v>20225</v>
      </c>
      <c r="AQ2144" s="28" t="str">
        <f t="shared" si="437"/>
        <v>20225JPY</v>
      </c>
    </row>
    <row r="2145" spans="1:43" s="12" customFormat="1">
      <c r="A2145" s="13" t="s">
        <v>40</v>
      </c>
      <c r="B2145" s="179">
        <v>2022</v>
      </c>
      <c r="C2145" s="179">
        <v>1</v>
      </c>
      <c r="D2145" s="39" t="str">
        <f t="shared" si="426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427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428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438"/>
        <v>1</v>
      </c>
      <c r="Z2145" s="18">
        <f t="shared" si="429"/>
        <v>18000000</v>
      </c>
      <c r="AA2145" s="13">
        <v>6.2799999999999995E-2</v>
      </c>
      <c r="AB2145" s="21">
        <f t="shared" si="430"/>
        <v>1130400</v>
      </c>
      <c r="AC2145" s="185">
        <f t="shared" si="431"/>
        <v>171142.56</v>
      </c>
      <c r="AD2145" s="141">
        <v>0.15140000000000001</v>
      </c>
      <c r="AE2145" s="186">
        <f t="shared" si="432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433"/>
        <v>44014086.982070781</v>
      </c>
      <c r="AJ2145" s="19">
        <f t="shared" si="434"/>
        <v>6419974.022188928</v>
      </c>
      <c r="AK2145" s="20">
        <f t="shared" si="435"/>
        <v>0.14586180158193707</v>
      </c>
      <c r="AL2145" s="17"/>
      <c r="AM2145" s="17"/>
      <c r="AN2145" s="17"/>
      <c r="AO2145" s="17"/>
      <c r="AP2145" s="28" t="str">
        <f t="shared" si="436"/>
        <v>20225</v>
      </c>
      <c r="AQ2145" s="28" t="str">
        <f t="shared" si="437"/>
        <v>20225JPY</v>
      </c>
    </row>
    <row r="2146" spans="1:43" s="12" customFormat="1">
      <c r="A2146" s="13" t="s">
        <v>40</v>
      </c>
      <c r="B2146" s="179">
        <v>2022</v>
      </c>
      <c r="C2146" s="179">
        <v>1</v>
      </c>
      <c r="D2146" s="39" t="str">
        <f t="shared" si="426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427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428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438"/>
        <v>1</v>
      </c>
      <c r="Z2146" s="18">
        <f t="shared" si="429"/>
        <v>13453405</v>
      </c>
      <c r="AA2146" s="13">
        <v>6.2799999999999995E-2</v>
      </c>
      <c r="AB2146" s="21">
        <f t="shared" si="430"/>
        <v>844873.83399999992</v>
      </c>
      <c r="AC2146" s="185">
        <f t="shared" si="431"/>
        <v>127913.8984676</v>
      </c>
      <c r="AD2146" s="141">
        <v>0.15140000000000001</v>
      </c>
      <c r="AE2146" s="186">
        <f t="shared" si="432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433"/>
        <v>44014086.982070781</v>
      </c>
      <c r="AJ2146" s="19">
        <f t="shared" si="434"/>
        <v>6419974.022188928</v>
      </c>
      <c r="AK2146" s="20">
        <f t="shared" si="435"/>
        <v>0.14586180158193707</v>
      </c>
      <c r="AL2146" s="17"/>
      <c r="AM2146" s="17"/>
      <c r="AN2146" s="17"/>
      <c r="AO2146" s="17"/>
      <c r="AP2146" s="28" t="str">
        <f t="shared" si="436"/>
        <v>20225</v>
      </c>
      <c r="AQ2146" s="28" t="str">
        <f t="shared" si="437"/>
        <v>20225JPY</v>
      </c>
    </row>
    <row r="2147" spans="1:43" s="12" customFormat="1">
      <c r="A2147" s="13" t="s">
        <v>40</v>
      </c>
      <c r="B2147" s="179">
        <v>2022</v>
      </c>
      <c r="C2147" s="179">
        <v>1</v>
      </c>
      <c r="D2147" s="39" t="str">
        <f t="shared" si="426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427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428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438"/>
        <v>1</v>
      </c>
      <c r="Z2147" s="18">
        <f t="shared" si="429"/>
        <v>13453405</v>
      </c>
      <c r="AA2147" s="13">
        <v>6.2799999999999995E-2</v>
      </c>
      <c r="AB2147" s="21">
        <f t="shared" si="430"/>
        <v>844873.83399999992</v>
      </c>
      <c r="AC2147" s="185">
        <f t="shared" si="431"/>
        <v>127913.8984676</v>
      </c>
      <c r="AD2147" s="141">
        <v>0.15140000000000001</v>
      </c>
      <c r="AE2147" s="186">
        <f t="shared" si="432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433"/>
        <v>44014086.982070781</v>
      </c>
      <c r="AJ2147" s="19">
        <f t="shared" si="434"/>
        <v>6419974.022188928</v>
      </c>
      <c r="AK2147" s="20">
        <f t="shared" si="435"/>
        <v>0.14586180158193707</v>
      </c>
      <c r="AL2147" s="17"/>
      <c r="AM2147" s="17"/>
      <c r="AN2147" s="17"/>
      <c r="AO2147" s="17"/>
      <c r="AP2147" s="28" t="str">
        <f t="shared" si="436"/>
        <v>20225</v>
      </c>
      <c r="AQ2147" s="28" t="str">
        <f t="shared" si="437"/>
        <v>20225JPY</v>
      </c>
    </row>
    <row r="2148" spans="1:43" s="12" customFormat="1">
      <c r="A2148" s="13" t="s">
        <v>40</v>
      </c>
      <c r="B2148" s="179">
        <v>2022</v>
      </c>
      <c r="C2148" s="179">
        <v>1</v>
      </c>
      <c r="D2148" s="39" t="str">
        <f t="shared" si="426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427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428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438"/>
        <v>1.13</v>
      </c>
      <c r="Z2148" s="18">
        <f t="shared" si="429"/>
        <v>495000</v>
      </c>
      <c r="AA2148" s="13">
        <v>1.1950000000000001</v>
      </c>
      <c r="AB2148" s="21">
        <f t="shared" si="430"/>
        <v>523473.45132743369</v>
      </c>
      <c r="AC2148" s="185">
        <f t="shared" si="431"/>
        <v>98151.27212389381</v>
      </c>
      <c r="AD2148" s="141">
        <v>0.1875</v>
      </c>
      <c r="AE2148" s="186">
        <f t="shared" si="432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433"/>
        <v>44014086.982070781</v>
      </c>
      <c r="AJ2148" s="19">
        <f t="shared" si="434"/>
        <v>6419974.022188928</v>
      </c>
      <c r="AK2148" s="20">
        <f t="shared" si="435"/>
        <v>0.14586180158193707</v>
      </c>
      <c r="AL2148" s="17"/>
      <c r="AM2148" s="17"/>
      <c r="AN2148" s="17"/>
      <c r="AO2148" s="17"/>
      <c r="AP2148" s="28" t="str">
        <f t="shared" si="436"/>
        <v>20225</v>
      </c>
      <c r="AQ2148" s="28" t="str">
        <f t="shared" si="437"/>
        <v>20225RMB</v>
      </c>
    </row>
    <row r="2149" spans="1:43" s="12" customFormat="1">
      <c r="A2149" s="13" t="s">
        <v>40</v>
      </c>
      <c r="B2149" s="179">
        <v>2022</v>
      </c>
      <c r="C2149" s="179">
        <v>1</v>
      </c>
      <c r="D2149" s="39" t="str">
        <f t="shared" si="426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427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428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438"/>
        <v>1.13</v>
      </c>
      <c r="Z2149" s="18">
        <f t="shared" si="429"/>
        <v>955900</v>
      </c>
      <c r="AA2149" s="13">
        <v>1.1950000000000001</v>
      </c>
      <c r="AB2149" s="21">
        <f t="shared" si="430"/>
        <v>1010885.3982300886</v>
      </c>
      <c r="AC2149" s="185">
        <f t="shared" si="431"/>
        <v>189541.01216814161</v>
      </c>
      <c r="AD2149" s="141">
        <v>0.1875</v>
      </c>
      <c r="AE2149" s="186">
        <f t="shared" si="432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433"/>
        <v>44014086.982070781</v>
      </c>
      <c r="AJ2149" s="19">
        <f t="shared" si="434"/>
        <v>6419974.022188928</v>
      </c>
      <c r="AK2149" s="20">
        <f t="shared" si="435"/>
        <v>0.14586180158193707</v>
      </c>
      <c r="AL2149" s="17"/>
      <c r="AM2149" s="17"/>
      <c r="AN2149" s="17"/>
      <c r="AO2149" s="17"/>
      <c r="AP2149" s="28" t="str">
        <f t="shared" si="436"/>
        <v>20225</v>
      </c>
      <c r="AQ2149" s="28" t="str">
        <f t="shared" si="437"/>
        <v>20225RMB</v>
      </c>
    </row>
    <row r="2150" spans="1:43" s="12" customFormat="1">
      <c r="A2150" s="13" t="s">
        <v>40</v>
      </c>
      <c r="B2150" s="179">
        <v>2022</v>
      </c>
      <c r="C2150" s="179">
        <v>2</v>
      </c>
      <c r="D2150" s="39" t="str">
        <f t="shared" si="426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427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428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438"/>
        <v>1</v>
      </c>
      <c r="Z2150" s="18">
        <f t="shared" si="429"/>
        <v>9000000</v>
      </c>
      <c r="AA2150" s="13">
        <v>6.2799999999999995E-2</v>
      </c>
      <c r="AB2150" s="21">
        <f t="shared" si="430"/>
        <v>565200</v>
      </c>
      <c r="AC2150" s="185">
        <f t="shared" si="431"/>
        <v>92014.56</v>
      </c>
      <c r="AD2150" s="141">
        <v>0.1628</v>
      </c>
      <c r="AE2150" s="186">
        <f t="shared" si="432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433"/>
        <v>44014086.982070781</v>
      </c>
      <c r="AJ2150" s="19">
        <f t="shared" si="434"/>
        <v>6419974.022188928</v>
      </c>
      <c r="AK2150" s="20">
        <f t="shared" si="435"/>
        <v>0.14586180158193707</v>
      </c>
      <c r="AL2150" s="17"/>
      <c r="AM2150" s="17"/>
      <c r="AN2150" s="17"/>
      <c r="AO2150" s="17"/>
      <c r="AP2150" s="28" t="str">
        <f t="shared" si="436"/>
        <v>20225</v>
      </c>
      <c r="AQ2150" s="28" t="str">
        <f t="shared" si="437"/>
        <v>20225JPY</v>
      </c>
    </row>
    <row r="2151" spans="1:43" s="12" customFormat="1">
      <c r="A2151" s="13" t="s">
        <v>40</v>
      </c>
      <c r="B2151" s="179">
        <v>2022</v>
      </c>
      <c r="C2151" s="179">
        <v>2</v>
      </c>
      <c r="D2151" s="39" t="str">
        <f t="shared" si="426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427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428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438"/>
        <v>1</v>
      </c>
      <c r="Z2151" s="18">
        <f t="shared" si="429"/>
        <v>9000000</v>
      </c>
      <c r="AA2151" s="13">
        <v>6.2799999999999995E-2</v>
      </c>
      <c r="AB2151" s="21">
        <f t="shared" si="430"/>
        <v>565200</v>
      </c>
      <c r="AC2151" s="185">
        <f t="shared" si="431"/>
        <v>92014.56</v>
      </c>
      <c r="AD2151" s="141">
        <v>0.1628</v>
      </c>
      <c r="AE2151" s="186">
        <f t="shared" si="432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433"/>
        <v>44014086.982070781</v>
      </c>
      <c r="AJ2151" s="19">
        <f t="shared" si="434"/>
        <v>6419974.022188928</v>
      </c>
      <c r="AK2151" s="20">
        <f t="shared" si="435"/>
        <v>0.14586180158193707</v>
      </c>
      <c r="AL2151" s="17"/>
      <c r="AM2151" s="17"/>
      <c r="AN2151" s="17"/>
      <c r="AO2151" s="17"/>
      <c r="AP2151" s="28" t="str">
        <f t="shared" si="436"/>
        <v>20225</v>
      </c>
      <c r="AQ2151" s="28" t="str">
        <f t="shared" si="437"/>
        <v>20225JPY</v>
      </c>
    </row>
    <row r="2152" spans="1:43" s="12" customFormat="1">
      <c r="A2152" s="13" t="s">
        <v>40</v>
      </c>
      <c r="B2152" s="179">
        <v>2022</v>
      </c>
      <c r="C2152" s="179">
        <v>2</v>
      </c>
      <c r="D2152" s="39" t="str">
        <f t="shared" si="426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427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428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438"/>
        <v>1.13</v>
      </c>
      <c r="Z2152" s="18">
        <f t="shared" si="429"/>
        <v>561000</v>
      </c>
      <c r="AA2152" s="13">
        <v>1.1950000000000001</v>
      </c>
      <c r="AB2152" s="21">
        <f t="shared" si="430"/>
        <v>593269.91150442488</v>
      </c>
      <c r="AC2152" s="185">
        <f t="shared" si="431"/>
        <v>97177.6115044248</v>
      </c>
      <c r="AD2152" s="141">
        <v>0.1638</v>
      </c>
      <c r="AE2152" s="186">
        <f t="shared" si="432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433"/>
        <v>44014086.982070781</v>
      </c>
      <c r="AJ2152" s="19">
        <f t="shared" si="434"/>
        <v>6419974.022188928</v>
      </c>
      <c r="AK2152" s="20">
        <f t="shared" si="435"/>
        <v>0.14586180158193707</v>
      </c>
      <c r="AL2152" s="17"/>
      <c r="AM2152" s="17"/>
      <c r="AN2152" s="17"/>
      <c r="AO2152" s="17"/>
      <c r="AP2152" s="28" t="str">
        <f t="shared" si="436"/>
        <v>20225</v>
      </c>
      <c r="AQ2152" s="28" t="str">
        <f t="shared" si="437"/>
        <v>20225RMB</v>
      </c>
    </row>
    <row r="2153" spans="1:43" s="12" customFormat="1">
      <c r="A2153" s="13" t="s">
        <v>40</v>
      </c>
      <c r="B2153" s="179">
        <v>2022</v>
      </c>
      <c r="C2153" s="179">
        <v>2</v>
      </c>
      <c r="D2153" s="39" t="str">
        <f t="shared" si="426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427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428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438"/>
        <v>1</v>
      </c>
      <c r="Z2153" s="18">
        <f t="shared" si="429"/>
        <v>18000000</v>
      </c>
      <c r="AA2153" s="13">
        <v>6.2799999999999995E-2</v>
      </c>
      <c r="AB2153" s="21">
        <f t="shared" si="430"/>
        <v>1130400</v>
      </c>
      <c r="AC2153" s="185">
        <f t="shared" si="431"/>
        <v>193298.40000000002</v>
      </c>
      <c r="AD2153" s="141">
        <v>0.17100000000000001</v>
      </c>
      <c r="AE2153" s="186">
        <f t="shared" si="432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433"/>
        <v>44014086.982070781</v>
      </c>
      <c r="AJ2153" s="19">
        <f t="shared" si="434"/>
        <v>6419974.022188928</v>
      </c>
      <c r="AK2153" s="20">
        <f t="shared" si="435"/>
        <v>0.14586180158193707</v>
      </c>
      <c r="AL2153" s="17"/>
      <c r="AM2153" s="17"/>
      <c r="AN2153" s="17"/>
      <c r="AO2153" s="17"/>
      <c r="AP2153" s="28" t="str">
        <f t="shared" si="436"/>
        <v>20225</v>
      </c>
      <c r="AQ2153" s="28" t="str">
        <f t="shared" si="437"/>
        <v>20225JPY</v>
      </c>
    </row>
    <row r="2154" spans="1:43" s="12" customFormat="1">
      <c r="A2154" s="13" t="s">
        <v>40</v>
      </c>
      <c r="B2154" s="179">
        <v>2022</v>
      </c>
      <c r="C2154" s="179">
        <v>2</v>
      </c>
      <c r="D2154" s="39" t="str">
        <f t="shared" si="426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427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428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438"/>
        <v>1</v>
      </c>
      <c r="Z2154" s="18">
        <f t="shared" si="429"/>
        <v>18000000</v>
      </c>
      <c r="AA2154" s="13">
        <v>6.2799999999999995E-2</v>
      </c>
      <c r="AB2154" s="21">
        <f t="shared" si="430"/>
        <v>1130400</v>
      </c>
      <c r="AC2154" s="185">
        <f t="shared" si="431"/>
        <v>193298.40000000002</v>
      </c>
      <c r="AD2154" s="141">
        <v>0.17100000000000001</v>
      </c>
      <c r="AE2154" s="186">
        <f t="shared" si="432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433"/>
        <v>44014086.982070781</v>
      </c>
      <c r="AJ2154" s="19">
        <f t="shared" si="434"/>
        <v>6419974.022188928</v>
      </c>
      <c r="AK2154" s="20">
        <f t="shared" si="435"/>
        <v>0.14586180158193707</v>
      </c>
      <c r="AL2154" s="17"/>
      <c r="AM2154" s="17"/>
      <c r="AN2154" s="17"/>
      <c r="AO2154" s="17"/>
      <c r="AP2154" s="28" t="str">
        <f t="shared" si="436"/>
        <v>20225</v>
      </c>
      <c r="AQ2154" s="28" t="str">
        <f t="shared" si="437"/>
        <v>20225JPY</v>
      </c>
    </row>
    <row r="2155" spans="1:43" s="12" customFormat="1">
      <c r="A2155" s="13" t="s">
        <v>40</v>
      </c>
      <c r="B2155" s="179">
        <v>2022</v>
      </c>
      <c r="C2155" s="179">
        <v>2</v>
      </c>
      <c r="D2155" s="39" t="str">
        <f t="shared" si="426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427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428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438"/>
        <v>1</v>
      </c>
      <c r="Z2155" s="18">
        <f t="shared" si="429"/>
        <v>18000000</v>
      </c>
      <c r="AA2155" s="13">
        <v>6.2799999999999995E-2</v>
      </c>
      <c r="AB2155" s="21">
        <f t="shared" si="430"/>
        <v>1130400</v>
      </c>
      <c r="AC2155" s="185">
        <f t="shared" si="431"/>
        <v>193298.40000000002</v>
      </c>
      <c r="AD2155" s="141">
        <v>0.17100000000000001</v>
      </c>
      <c r="AE2155" s="186">
        <f t="shared" si="432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433"/>
        <v>44014086.982070781</v>
      </c>
      <c r="AJ2155" s="19">
        <f t="shared" si="434"/>
        <v>6419974.022188928</v>
      </c>
      <c r="AK2155" s="20">
        <f t="shared" si="435"/>
        <v>0.14586180158193707</v>
      </c>
      <c r="AL2155" s="17"/>
      <c r="AM2155" s="17"/>
      <c r="AN2155" s="17"/>
      <c r="AO2155" s="17"/>
      <c r="AP2155" s="28" t="str">
        <f t="shared" si="436"/>
        <v>20225</v>
      </c>
      <c r="AQ2155" s="28" t="str">
        <f t="shared" si="437"/>
        <v>20225JPY</v>
      </c>
    </row>
    <row r="2156" spans="1:43" s="12" customFormat="1">
      <c r="A2156" s="13" t="s">
        <v>40</v>
      </c>
      <c r="B2156" s="179">
        <v>2022</v>
      </c>
      <c r="C2156" s="179">
        <v>2</v>
      </c>
      <c r="D2156" s="39" t="str">
        <f t="shared" si="426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427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428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438"/>
        <v>1</v>
      </c>
      <c r="Z2156" s="18">
        <f t="shared" si="429"/>
        <v>16000000</v>
      </c>
      <c r="AA2156" s="13">
        <v>6.2799999999999995E-2</v>
      </c>
      <c r="AB2156" s="21">
        <f t="shared" si="430"/>
        <v>1004799.9999999999</v>
      </c>
      <c r="AC2156" s="185">
        <f t="shared" si="431"/>
        <v>171820.79999999999</v>
      </c>
      <c r="AD2156" s="141">
        <v>0.17100000000000001</v>
      </c>
      <c r="AE2156" s="186">
        <f t="shared" si="432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433"/>
        <v>44014086.982070781</v>
      </c>
      <c r="AJ2156" s="19">
        <f t="shared" si="434"/>
        <v>6419974.022188928</v>
      </c>
      <c r="AK2156" s="20">
        <f t="shared" si="435"/>
        <v>0.14586180158193707</v>
      </c>
      <c r="AL2156" s="17"/>
      <c r="AM2156" s="17"/>
      <c r="AN2156" s="17"/>
      <c r="AO2156" s="17"/>
      <c r="AP2156" s="28" t="str">
        <f t="shared" si="436"/>
        <v>20225</v>
      </c>
      <c r="AQ2156" s="28" t="str">
        <f t="shared" si="437"/>
        <v>20225JPY</v>
      </c>
    </row>
    <row r="2157" spans="1:43" s="12" customFormat="1">
      <c r="A2157" s="13" t="s">
        <v>40</v>
      </c>
      <c r="B2157" s="179">
        <v>2022</v>
      </c>
      <c r="C2157" s="179">
        <v>2</v>
      </c>
      <c r="D2157" s="39" t="str">
        <f t="shared" si="426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427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428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438"/>
        <v>1</v>
      </c>
      <c r="Z2157" s="18">
        <f t="shared" si="429"/>
        <v>16000000</v>
      </c>
      <c r="AA2157" s="13">
        <v>6.2799999999999995E-2</v>
      </c>
      <c r="AB2157" s="21">
        <f t="shared" si="430"/>
        <v>1004799.9999999999</v>
      </c>
      <c r="AC2157" s="185">
        <f t="shared" si="431"/>
        <v>171820.79999999999</v>
      </c>
      <c r="AD2157" s="141">
        <v>0.17100000000000001</v>
      </c>
      <c r="AE2157" s="186">
        <f t="shared" si="432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433"/>
        <v>44014086.982070781</v>
      </c>
      <c r="AJ2157" s="19">
        <f t="shared" si="434"/>
        <v>6419974.022188928</v>
      </c>
      <c r="AK2157" s="20">
        <f t="shared" si="435"/>
        <v>0.14586180158193707</v>
      </c>
      <c r="AL2157" s="17"/>
      <c r="AM2157" s="17"/>
      <c r="AN2157" s="17"/>
      <c r="AO2157" s="17"/>
      <c r="AP2157" s="28" t="str">
        <f t="shared" si="436"/>
        <v>20225</v>
      </c>
      <c r="AQ2157" s="28" t="str">
        <f t="shared" si="437"/>
        <v>20225JPY</v>
      </c>
    </row>
    <row r="2158" spans="1:43" s="12" customFormat="1">
      <c r="A2158" s="13" t="s">
        <v>40</v>
      </c>
      <c r="B2158" s="179">
        <v>2022</v>
      </c>
      <c r="C2158" s="179">
        <v>2</v>
      </c>
      <c r="D2158" s="39" t="str">
        <f t="shared" si="426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427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428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438"/>
        <v>1</v>
      </c>
      <c r="Z2158" s="18">
        <f t="shared" si="429"/>
        <v>11000000</v>
      </c>
      <c r="AA2158" s="13">
        <v>6.2799999999999995E-2</v>
      </c>
      <c r="AB2158" s="21">
        <f t="shared" si="430"/>
        <v>690800</v>
      </c>
      <c r="AC2158" s="185">
        <f t="shared" si="431"/>
        <v>118126.8</v>
      </c>
      <c r="AD2158" s="141">
        <v>0.17100000000000001</v>
      </c>
      <c r="AE2158" s="186">
        <f t="shared" si="432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433"/>
        <v>44014086.982070781</v>
      </c>
      <c r="AJ2158" s="19">
        <f t="shared" si="434"/>
        <v>6419974.022188928</v>
      </c>
      <c r="AK2158" s="20">
        <f t="shared" si="435"/>
        <v>0.14586180158193707</v>
      </c>
      <c r="AL2158" s="17"/>
      <c r="AM2158" s="17"/>
      <c r="AN2158" s="17"/>
      <c r="AO2158" s="17"/>
      <c r="AP2158" s="28" t="str">
        <f t="shared" si="436"/>
        <v>20225</v>
      </c>
      <c r="AQ2158" s="28" t="str">
        <f t="shared" si="437"/>
        <v>20225JPY</v>
      </c>
    </row>
    <row r="2159" spans="1:43" s="12" customFormat="1">
      <c r="A2159" s="13" t="s">
        <v>40</v>
      </c>
      <c r="B2159" s="179">
        <v>2022</v>
      </c>
      <c r="C2159" s="179">
        <v>2</v>
      </c>
      <c r="D2159" s="39" t="str">
        <f t="shared" si="426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427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428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438"/>
        <v>1</v>
      </c>
      <c r="Z2159" s="18">
        <f t="shared" si="429"/>
        <v>11000000</v>
      </c>
      <c r="AA2159" s="13">
        <v>6.2799999999999995E-2</v>
      </c>
      <c r="AB2159" s="21">
        <f t="shared" si="430"/>
        <v>690800</v>
      </c>
      <c r="AC2159" s="185">
        <f t="shared" si="431"/>
        <v>118126.8</v>
      </c>
      <c r="AD2159" s="141">
        <v>0.17100000000000001</v>
      </c>
      <c r="AE2159" s="186">
        <f t="shared" si="432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433"/>
        <v>44014086.982070781</v>
      </c>
      <c r="AJ2159" s="19">
        <f t="shared" si="434"/>
        <v>6419974.022188928</v>
      </c>
      <c r="AK2159" s="20">
        <f t="shared" si="435"/>
        <v>0.14586180158193707</v>
      </c>
      <c r="AL2159" s="17"/>
      <c r="AM2159" s="17"/>
      <c r="AN2159" s="17"/>
      <c r="AO2159" s="17"/>
      <c r="AP2159" s="28" t="str">
        <f t="shared" si="436"/>
        <v>20225</v>
      </c>
      <c r="AQ2159" s="28" t="str">
        <f t="shared" si="437"/>
        <v>20225JPY</v>
      </c>
    </row>
    <row r="2160" spans="1:43" s="12" customFormat="1">
      <c r="A2160" s="13" t="s">
        <v>40</v>
      </c>
      <c r="B2160" s="179">
        <v>2022</v>
      </c>
      <c r="C2160" s="179">
        <v>2</v>
      </c>
      <c r="D2160" s="39" t="str">
        <f t="shared" si="426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427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428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438"/>
        <v>1</v>
      </c>
      <c r="Z2160" s="18">
        <f t="shared" si="429"/>
        <v>11000000</v>
      </c>
      <c r="AA2160" s="13">
        <v>6.2799999999999995E-2</v>
      </c>
      <c r="AB2160" s="21">
        <f t="shared" si="430"/>
        <v>690800</v>
      </c>
      <c r="AC2160" s="185">
        <f t="shared" si="431"/>
        <v>118126.8</v>
      </c>
      <c r="AD2160" s="141">
        <v>0.17100000000000001</v>
      </c>
      <c r="AE2160" s="186">
        <f t="shared" si="432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433"/>
        <v>44014086.982070781</v>
      </c>
      <c r="AJ2160" s="19">
        <f t="shared" si="434"/>
        <v>6419974.022188928</v>
      </c>
      <c r="AK2160" s="20">
        <f t="shared" si="435"/>
        <v>0.14586180158193707</v>
      </c>
      <c r="AL2160" s="17"/>
      <c r="AM2160" s="17"/>
      <c r="AN2160" s="17"/>
      <c r="AO2160" s="17"/>
      <c r="AP2160" s="28" t="str">
        <f t="shared" si="436"/>
        <v>20225</v>
      </c>
      <c r="AQ2160" s="28" t="str">
        <f t="shared" si="437"/>
        <v>20225JPY</v>
      </c>
    </row>
    <row r="2161" spans="1:43" s="12" customFormat="1">
      <c r="A2161" s="13" t="s">
        <v>40</v>
      </c>
      <c r="B2161" s="179">
        <v>2022</v>
      </c>
      <c r="C2161" s="179">
        <v>2</v>
      </c>
      <c r="D2161" s="39" t="str">
        <f t="shared" si="426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427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428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438"/>
        <v>1</v>
      </c>
      <c r="Z2161" s="18">
        <f t="shared" si="429"/>
        <v>11000000</v>
      </c>
      <c r="AA2161" s="13">
        <v>6.2799999999999995E-2</v>
      </c>
      <c r="AB2161" s="21">
        <f t="shared" si="430"/>
        <v>690800</v>
      </c>
      <c r="AC2161" s="185">
        <f t="shared" si="431"/>
        <v>118126.8</v>
      </c>
      <c r="AD2161" s="141">
        <v>0.17100000000000001</v>
      </c>
      <c r="AE2161" s="186">
        <f t="shared" si="432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433"/>
        <v>44014086.982070781</v>
      </c>
      <c r="AJ2161" s="19">
        <f t="shared" si="434"/>
        <v>6419974.022188928</v>
      </c>
      <c r="AK2161" s="20">
        <f t="shared" si="435"/>
        <v>0.14586180158193707</v>
      </c>
      <c r="AL2161" s="17"/>
      <c r="AM2161" s="17"/>
      <c r="AN2161" s="17"/>
      <c r="AO2161" s="17"/>
      <c r="AP2161" s="28" t="str">
        <f t="shared" si="436"/>
        <v>20225</v>
      </c>
      <c r="AQ2161" s="28" t="str">
        <f t="shared" si="437"/>
        <v>20225JPY</v>
      </c>
    </row>
    <row r="2162" spans="1:43" s="12" customFormat="1">
      <c r="A2162" s="13" t="s">
        <v>40</v>
      </c>
      <c r="B2162" s="179">
        <v>2022</v>
      </c>
      <c r="C2162" s="179">
        <v>2</v>
      </c>
      <c r="D2162" s="39" t="str">
        <f t="shared" si="426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427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428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438"/>
        <v>1</v>
      </c>
      <c r="Z2162" s="18">
        <f t="shared" si="429"/>
        <v>11000000</v>
      </c>
      <c r="AA2162" s="13">
        <v>6.2799999999999995E-2</v>
      </c>
      <c r="AB2162" s="21">
        <f t="shared" si="430"/>
        <v>690800</v>
      </c>
      <c r="AC2162" s="185">
        <f t="shared" si="431"/>
        <v>118126.8</v>
      </c>
      <c r="AD2162" s="141">
        <v>0.17100000000000001</v>
      </c>
      <c r="AE2162" s="186">
        <f t="shared" si="432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433"/>
        <v>44014086.982070781</v>
      </c>
      <c r="AJ2162" s="19">
        <f t="shared" si="434"/>
        <v>6419974.022188928</v>
      </c>
      <c r="AK2162" s="20">
        <f t="shared" si="435"/>
        <v>0.14586180158193707</v>
      </c>
      <c r="AL2162" s="17"/>
      <c r="AM2162" s="17"/>
      <c r="AN2162" s="17"/>
      <c r="AO2162" s="17"/>
      <c r="AP2162" s="28" t="str">
        <f t="shared" si="436"/>
        <v>20225</v>
      </c>
      <c r="AQ2162" s="28" t="str">
        <f t="shared" si="437"/>
        <v>20225JPY</v>
      </c>
    </row>
    <row r="2163" spans="1:43" s="12" customFormat="1">
      <c r="A2163" s="13" t="s">
        <v>40</v>
      </c>
      <c r="B2163" s="179">
        <v>2022</v>
      </c>
      <c r="C2163" s="179">
        <v>2</v>
      </c>
      <c r="D2163" s="39" t="str">
        <f t="shared" si="426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427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428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438"/>
        <v>1.13</v>
      </c>
      <c r="Z2163" s="18">
        <f t="shared" si="429"/>
        <v>810000</v>
      </c>
      <c r="AA2163" s="13">
        <v>1.1950000000000001</v>
      </c>
      <c r="AB2163" s="21">
        <f t="shared" si="430"/>
        <v>856592.92035398248</v>
      </c>
      <c r="AC2163" s="185">
        <f t="shared" si="431"/>
        <v>147162.66371681419</v>
      </c>
      <c r="AD2163" s="141">
        <v>0.17180000000000001</v>
      </c>
      <c r="AE2163" s="186">
        <f t="shared" si="432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433"/>
        <v>44014086.982070781</v>
      </c>
      <c r="AJ2163" s="19">
        <f t="shared" si="434"/>
        <v>6419974.022188928</v>
      </c>
      <c r="AK2163" s="20">
        <f t="shared" si="435"/>
        <v>0.14586180158193707</v>
      </c>
      <c r="AL2163" s="17"/>
      <c r="AM2163" s="17"/>
      <c r="AN2163" s="17"/>
      <c r="AO2163" s="17"/>
      <c r="AP2163" s="28" t="str">
        <f t="shared" si="436"/>
        <v>20225</v>
      </c>
      <c r="AQ2163" s="28" t="str">
        <f t="shared" si="437"/>
        <v>20225RMB</v>
      </c>
    </row>
    <row r="2164" spans="1:43" s="12" customFormat="1">
      <c r="A2164" s="13" t="s">
        <v>40</v>
      </c>
      <c r="B2164" s="179">
        <v>2022</v>
      </c>
      <c r="C2164" s="179">
        <v>3</v>
      </c>
      <c r="D2164" s="39" t="str">
        <f t="shared" si="426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427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428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438"/>
        <v>1.13</v>
      </c>
      <c r="Z2164" s="18">
        <f t="shared" si="429"/>
        <v>647900</v>
      </c>
      <c r="AA2164" s="13">
        <v>1.1950000000000001</v>
      </c>
      <c r="AB2164" s="21">
        <f t="shared" si="430"/>
        <v>685168.5840707965</v>
      </c>
      <c r="AC2164" s="185">
        <f t="shared" si="431"/>
        <v>96608.770353982298</v>
      </c>
      <c r="AD2164" s="141">
        <v>0.14099999999999999</v>
      </c>
      <c r="AE2164" s="186">
        <f t="shared" si="432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433"/>
        <v>44014086.982070781</v>
      </c>
      <c r="AJ2164" s="19">
        <f t="shared" si="434"/>
        <v>6419974.022188928</v>
      </c>
      <c r="AK2164" s="20">
        <f t="shared" si="435"/>
        <v>0.14586180158193707</v>
      </c>
      <c r="AL2164" s="17"/>
      <c r="AM2164" s="17"/>
      <c r="AN2164" s="17"/>
      <c r="AO2164" s="17"/>
      <c r="AP2164" s="28" t="str">
        <f t="shared" si="436"/>
        <v>20225</v>
      </c>
      <c r="AQ2164" s="28" t="str">
        <f t="shared" si="437"/>
        <v>20225RMB</v>
      </c>
    </row>
    <row r="2165" spans="1:43" s="12" customFormat="1">
      <c r="A2165" s="13" t="s">
        <v>40</v>
      </c>
      <c r="B2165" s="179">
        <v>2022</v>
      </c>
      <c r="C2165" s="179">
        <v>3</v>
      </c>
      <c r="D2165" s="39" t="str">
        <f t="shared" si="426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427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428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438"/>
        <v>1.13</v>
      </c>
      <c r="Z2165" s="18">
        <f t="shared" si="429"/>
        <v>516500</v>
      </c>
      <c r="AA2165" s="13">
        <v>1.1950000000000001</v>
      </c>
      <c r="AB2165" s="21">
        <f t="shared" si="430"/>
        <v>546210.17699115048</v>
      </c>
      <c r="AC2165" s="185">
        <f t="shared" si="431"/>
        <v>88813.774778761072</v>
      </c>
      <c r="AD2165" s="141">
        <v>0.16259999999999999</v>
      </c>
      <c r="AE2165" s="186">
        <f t="shared" si="432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433"/>
        <v>44014086.982070781</v>
      </c>
      <c r="AJ2165" s="19">
        <f t="shared" si="434"/>
        <v>6419974.022188928</v>
      </c>
      <c r="AK2165" s="20">
        <f t="shared" si="435"/>
        <v>0.14586180158193707</v>
      </c>
      <c r="AL2165" s="17"/>
      <c r="AM2165" s="17"/>
      <c r="AN2165" s="17"/>
      <c r="AO2165" s="17"/>
      <c r="AP2165" s="28" t="str">
        <f t="shared" si="436"/>
        <v>20225</v>
      </c>
      <c r="AQ2165" s="28" t="str">
        <f t="shared" si="437"/>
        <v>20225RMB</v>
      </c>
    </row>
    <row r="2166" spans="1:43" s="12" customFormat="1">
      <c r="A2166" s="13" t="s">
        <v>40</v>
      </c>
      <c r="B2166" s="179">
        <v>2022</v>
      </c>
      <c r="C2166" s="179">
        <v>3</v>
      </c>
      <c r="D2166" s="39" t="str">
        <f t="shared" si="426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427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428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438"/>
        <v>1.13</v>
      </c>
      <c r="Z2166" s="18">
        <f t="shared" si="429"/>
        <v>516500</v>
      </c>
      <c r="AA2166" s="13">
        <v>1.1950000000000001</v>
      </c>
      <c r="AB2166" s="21">
        <f t="shared" si="430"/>
        <v>546210.17699115048</v>
      </c>
      <c r="AC2166" s="185">
        <f t="shared" si="431"/>
        <v>88813.774778761072</v>
      </c>
      <c r="AD2166" s="141">
        <v>0.16259999999999999</v>
      </c>
      <c r="AE2166" s="186">
        <f t="shared" si="432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433"/>
        <v>44014086.982070781</v>
      </c>
      <c r="AJ2166" s="19">
        <f t="shared" si="434"/>
        <v>6419974.022188928</v>
      </c>
      <c r="AK2166" s="20">
        <f t="shared" si="435"/>
        <v>0.14586180158193707</v>
      </c>
      <c r="AL2166" s="17"/>
      <c r="AM2166" s="17"/>
      <c r="AN2166" s="17"/>
      <c r="AO2166" s="17"/>
      <c r="AP2166" s="28" t="str">
        <f t="shared" si="436"/>
        <v>20225</v>
      </c>
      <c r="AQ2166" s="28" t="str">
        <f t="shared" si="437"/>
        <v>20225RMB</v>
      </c>
    </row>
    <row r="2167" spans="1:43" s="12" customFormat="1">
      <c r="A2167" s="13" t="s">
        <v>40</v>
      </c>
      <c r="B2167" s="179">
        <v>2022</v>
      </c>
      <c r="C2167" s="179">
        <v>3</v>
      </c>
      <c r="D2167" s="39" t="str">
        <f t="shared" si="426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427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428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438"/>
        <v>1</v>
      </c>
      <c r="Z2167" s="18">
        <f t="shared" si="429"/>
        <v>10068000</v>
      </c>
      <c r="AA2167" s="13">
        <v>6.2799999999999995E-2</v>
      </c>
      <c r="AB2167" s="21">
        <f t="shared" si="430"/>
        <v>632270.39999999991</v>
      </c>
      <c r="AC2167" s="185">
        <f t="shared" si="431"/>
        <v>111658.95263999999</v>
      </c>
      <c r="AD2167" s="141">
        <v>0.17660000000000001</v>
      </c>
      <c r="AE2167" s="186">
        <f t="shared" si="432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433"/>
        <v>44014086.982070781</v>
      </c>
      <c r="AJ2167" s="19">
        <f t="shared" si="434"/>
        <v>6419974.022188928</v>
      </c>
      <c r="AK2167" s="20">
        <f t="shared" si="435"/>
        <v>0.14586180158193707</v>
      </c>
      <c r="AL2167" s="17"/>
      <c r="AM2167" s="17"/>
      <c r="AN2167" s="17"/>
      <c r="AO2167" s="17"/>
      <c r="AP2167" s="28" t="str">
        <f t="shared" si="436"/>
        <v>20225</v>
      </c>
      <c r="AQ2167" s="28" t="str">
        <f t="shared" si="437"/>
        <v>20225JPY</v>
      </c>
    </row>
    <row r="2168" spans="1:43" s="12" customFormat="1">
      <c r="A2168" s="13" t="s">
        <v>41</v>
      </c>
      <c r="B2168" s="179">
        <v>2022</v>
      </c>
      <c r="C2168" s="179">
        <v>4</v>
      </c>
      <c r="D2168" s="39" t="str">
        <f t="shared" si="426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427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428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438"/>
        <v>1.13</v>
      </c>
      <c r="Z2168" s="18">
        <f t="shared" si="429"/>
        <v>986383</v>
      </c>
      <c r="AA2168" s="13">
        <v>1.1950000000000001</v>
      </c>
      <c r="AB2168" s="21">
        <f t="shared" si="430"/>
        <v>1043121.8451327436</v>
      </c>
      <c r="AC2168" s="185">
        <f t="shared" si="431"/>
        <v>171802.16789336287</v>
      </c>
      <c r="AD2168" s="141">
        <v>0.16470000000000001</v>
      </c>
      <c r="AE2168" s="186">
        <f t="shared" si="432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433"/>
        <v>44014086.982070781</v>
      </c>
      <c r="AJ2168" s="19">
        <f t="shared" si="434"/>
        <v>6419974.022188928</v>
      </c>
      <c r="AK2168" s="20">
        <f t="shared" si="435"/>
        <v>0.14586180158193707</v>
      </c>
      <c r="AL2168" s="17"/>
      <c r="AM2168" s="17"/>
      <c r="AN2168" s="17"/>
      <c r="AO2168" s="17"/>
      <c r="AP2168" s="28" t="str">
        <f t="shared" si="436"/>
        <v>20225</v>
      </c>
      <c r="AQ2168" s="28" t="str">
        <f t="shared" si="437"/>
        <v>20225RMB</v>
      </c>
    </row>
    <row r="2169" spans="1:43" s="12" customFormat="1">
      <c r="A2169" s="13" t="s">
        <v>41</v>
      </c>
      <c r="B2169" s="179">
        <v>2022</v>
      </c>
      <c r="C2169" s="179">
        <v>4</v>
      </c>
      <c r="D2169" s="39" t="str">
        <f t="shared" si="426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427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428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438"/>
        <v>1</v>
      </c>
      <c r="Z2169" s="18">
        <f t="shared" si="429"/>
        <v>9393000</v>
      </c>
      <c r="AA2169" s="13">
        <v>6.2799999999999995E-2</v>
      </c>
      <c r="AB2169" s="21">
        <f t="shared" si="430"/>
        <v>589880.39999999991</v>
      </c>
      <c r="AC2169" s="185">
        <f t="shared" si="431"/>
        <v>105706.56767999998</v>
      </c>
      <c r="AD2169" s="141">
        <v>0.1792</v>
      </c>
      <c r="AE2169" s="186">
        <f t="shared" si="432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433"/>
        <v>44014086.982070781</v>
      </c>
      <c r="AJ2169" s="19">
        <f t="shared" si="434"/>
        <v>6419974.022188928</v>
      </c>
      <c r="AK2169" s="20">
        <f t="shared" si="435"/>
        <v>0.14586180158193707</v>
      </c>
      <c r="AL2169" s="17"/>
      <c r="AM2169" s="17"/>
      <c r="AN2169" s="17"/>
      <c r="AO2169" s="17"/>
      <c r="AP2169" s="28" t="str">
        <f t="shared" si="436"/>
        <v>20225</v>
      </c>
      <c r="AQ2169" s="28" t="str">
        <f t="shared" si="437"/>
        <v>20225JPY</v>
      </c>
    </row>
    <row r="2170" spans="1:43" s="12" customFormat="1">
      <c r="A2170" s="13" t="s">
        <v>41</v>
      </c>
      <c r="B2170" s="179">
        <v>2022</v>
      </c>
      <c r="C2170" s="179">
        <v>4</v>
      </c>
      <c r="D2170" s="39" t="str">
        <f t="shared" si="426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427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428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438"/>
        <v>1</v>
      </c>
      <c r="Z2170" s="18">
        <f t="shared" si="429"/>
        <v>9393000</v>
      </c>
      <c r="AA2170" s="13">
        <v>6.2799999999999995E-2</v>
      </c>
      <c r="AB2170" s="21">
        <f t="shared" si="430"/>
        <v>589880.39999999991</v>
      </c>
      <c r="AC2170" s="185">
        <f t="shared" si="431"/>
        <v>105706.56767999998</v>
      </c>
      <c r="AD2170" s="141">
        <v>0.1792</v>
      </c>
      <c r="AE2170" s="186">
        <f t="shared" si="432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433"/>
        <v>44014086.982070781</v>
      </c>
      <c r="AJ2170" s="19">
        <f t="shared" si="434"/>
        <v>6419974.022188928</v>
      </c>
      <c r="AK2170" s="20">
        <f t="shared" si="435"/>
        <v>0.14586180158193707</v>
      </c>
      <c r="AL2170" s="17"/>
      <c r="AM2170" s="17"/>
      <c r="AN2170" s="17"/>
      <c r="AO2170" s="17"/>
      <c r="AP2170" s="28" t="str">
        <f t="shared" si="436"/>
        <v>20225</v>
      </c>
      <c r="AQ2170" s="28" t="str">
        <f t="shared" si="437"/>
        <v>20225JPY</v>
      </c>
    </row>
    <row r="2171" spans="1:43" s="12" customFormat="1">
      <c r="A2171" s="13" t="s">
        <v>41</v>
      </c>
      <c r="B2171" s="179">
        <v>2022</v>
      </c>
      <c r="C2171" s="179">
        <v>5</v>
      </c>
      <c r="D2171" s="39" t="str">
        <f t="shared" si="426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427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428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438"/>
        <v>1.13</v>
      </c>
      <c r="Z2171" s="18">
        <f t="shared" si="429"/>
        <v>750000</v>
      </c>
      <c r="AA2171" s="13">
        <v>1.1950000000000001</v>
      </c>
      <c r="AB2171" s="21">
        <f t="shared" si="430"/>
        <v>793141.5929203541</v>
      </c>
      <c r="AC2171" s="185">
        <f t="shared" si="431"/>
        <v>83438.495575221255</v>
      </c>
      <c r="AD2171" s="141">
        <v>0.1052</v>
      </c>
      <c r="AE2171" s="186">
        <f t="shared" si="432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433"/>
        <v>44014086.982070781</v>
      </c>
      <c r="AJ2171" s="19">
        <f t="shared" si="434"/>
        <v>6419974.022188928</v>
      </c>
      <c r="AK2171" s="20">
        <f t="shared" si="435"/>
        <v>0.14586180158193707</v>
      </c>
      <c r="AL2171" s="17"/>
      <c r="AM2171" s="17"/>
      <c r="AN2171" s="17"/>
      <c r="AO2171" s="17"/>
      <c r="AP2171" s="28" t="str">
        <f t="shared" si="436"/>
        <v>20225</v>
      </c>
      <c r="AQ2171" s="28" t="str">
        <f t="shared" si="437"/>
        <v>20225RMB</v>
      </c>
    </row>
    <row r="2172" spans="1:43" s="12" customFormat="1">
      <c r="A2172" s="13" t="s">
        <v>40</v>
      </c>
      <c r="B2172" s="179">
        <v>2022</v>
      </c>
      <c r="C2172" s="179">
        <v>1</v>
      </c>
      <c r="D2172" s="39" t="str">
        <f t="shared" si="426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427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428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438"/>
        <v>1.13</v>
      </c>
      <c r="Z2172" s="18">
        <f t="shared" si="429"/>
        <v>1006130</v>
      </c>
      <c r="AA2172" s="13">
        <v>1.175</v>
      </c>
      <c r="AB2172" s="21">
        <f t="shared" si="430"/>
        <v>1046197.1238938054</v>
      </c>
      <c r="AC2172" s="185">
        <f t="shared" si="431"/>
        <v>151803.20267699118</v>
      </c>
      <c r="AD2172" s="141">
        <v>0.14510000000000001</v>
      </c>
      <c r="AE2172" s="186">
        <f t="shared" si="432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433"/>
        <v>35682787.057522133</v>
      </c>
      <c r="AJ2172" s="19">
        <f t="shared" si="434"/>
        <v>5833368.3789623892</v>
      </c>
      <c r="AK2172" s="20">
        <f t="shared" si="435"/>
        <v>0.16347849649632909</v>
      </c>
      <c r="AL2172" s="17"/>
      <c r="AM2172" s="17"/>
      <c r="AN2172" s="17"/>
      <c r="AO2172" s="17"/>
      <c r="AP2172" s="28" t="str">
        <f t="shared" si="436"/>
        <v>20226</v>
      </c>
      <c r="AQ2172" s="28" t="str">
        <f t="shared" si="437"/>
        <v>20226RMB</v>
      </c>
    </row>
    <row r="2173" spans="1:43" s="12" customFormat="1">
      <c r="A2173" s="13" t="s">
        <v>40</v>
      </c>
      <c r="B2173" s="179">
        <v>2022</v>
      </c>
      <c r="C2173" s="179">
        <v>2</v>
      </c>
      <c r="D2173" s="39" t="str">
        <f t="shared" si="426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427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428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438"/>
        <v>1</v>
      </c>
      <c r="Z2173" s="18">
        <f t="shared" si="429"/>
        <v>13000000</v>
      </c>
      <c r="AA2173" s="13">
        <v>6.25E-2</v>
      </c>
      <c r="AB2173" s="21">
        <f t="shared" si="430"/>
        <v>812500</v>
      </c>
      <c r="AC2173" s="185">
        <f t="shared" si="431"/>
        <v>109443.74999999999</v>
      </c>
      <c r="AD2173" s="141">
        <v>0.13469999999999999</v>
      </c>
      <c r="AE2173" s="186">
        <f t="shared" si="432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433"/>
        <v>35682787.057522133</v>
      </c>
      <c r="AJ2173" s="19">
        <f t="shared" si="434"/>
        <v>5833368.3789623892</v>
      </c>
      <c r="AK2173" s="20">
        <f t="shared" si="435"/>
        <v>0.16347849649632909</v>
      </c>
      <c r="AL2173" s="17"/>
      <c r="AM2173" s="17"/>
      <c r="AN2173" s="17"/>
      <c r="AO2173" s="17"/>
      <c r="AP2173" s="28" t="str">
        <f t="shared" si="436"/>
        <v>20226</v>
      </c>
      <c r="AQ2173" s="28" t="str">
        <f t="shared" si="437"/>
        <v>20226JPY</v>
      </c>
    </row>
    <row r="2174" spans="1:43" s="12" customFormat="1">
      <c r="A2174" s="13" t="s">
        <v>40</v>
      </c>
      <c r="B2174" s="179">
        <v>2022</v>
      </c>
      <c r="C2174" s="179">
        <v>2</v>
      </c>
      <c r="D2174" s="39" t="str">
        <f t="shared" si="426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427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428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438"/>
        <v>1</v>
      </c>
      <c r="Z2174" s="18">
        <f t="shared" si="429"/>
        <v>8000000</v>
      </c>
      <c r="AA2174" s="13">
        <v>6.25E-2</v>
      </c>
      <c r="AB2174" s="21">
        <f t="shared" si="430"/>
        <v>500000</v>
      </c>
      <c r="AC2174" s="185">
        <f t="shared" si="431"/>
        <v>67350</v>
      </c>
      <c r="AD2174" s="141">
        <v>0.13469999999999999</v>
      </c>
      <c r="AE2174" s="186">
        <f t="shared" si="432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433"/>
        <v>35682787.057522133</v>
      </c>
      <c r="AJ2174" s="19">
        <f t="shared" si="434"/>
        <v>5833368.3789623892</v>
      </c>
      <c r="AK2174" s="20">
        <f t="shared" si="435"/>
        <v>0.16347849649632909</v>
      </c>
      <c r="AL2174" s="17"/>
      <c r="AM2174" s="17"/>
      <c r="AN2174" s="17"/>
      <c r="AO2174" s="17"/>
      <c r="AP2174" s="28" t="str">
        <f t="shared" si="436"/>
        <v>20226</v>
      </c>
      <c r="AQ2174" s="28" t="str">
        <f t="shared" si="437"/>
        <v>20226JPY</v>
      </c>
    </row>
    <row r="2175" spans="1:43" s="12" customFormat="1">
      <c r="A2175" s="13" t="s">
        <v>40</v>
      </c>
      <c r="B2175" s="179">
        <v>2022</v>
      </c>
      <c r="C2175" s="179">
        <v>2</v>
      </c>
      <c r="D2175" s="39" t="str">
        <f t="shared" si="426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427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428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438"/>
        <v>1.13</v>
      </c>
      <c r="Z2175" s="18">
        <f t="shared" si="429"/>
        <v>979433</v>
      </c>
      <c r="AA2175" s="13">
        <v>1.175</v>
      </c>
      <c r="AB2175" s="21">
        <f t="shared" si="430"/>
        <v>1018436.9690265488</v>
      </c>
      <c r="AC2175" s="185">
        <f t="shared" si="431"/>
        <v>213566.23240486727</v>
      </c>
      <c r="AD2175" s="141">
        <v>0.2097</v>
      </c>
      <c r="AE2175" s="186">
        <f t="shared" si="432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433"/>
        <v>35682787.057522133</v>
      </c>
      <c r="AJ2175" s="19">
        <f t="shared" si="434"/>
        <v>5833368.3789623892</v>
      </c>
      <c r="AK2175" s="20">
        <f t="shared" si="435"/>
        <v>0.16347849649632909</v>
      </c>
      <c r="AL2175" s="17"/>
      <c r="AM2175" s="17"/>
      <c r="AN2175" s="17"/>
      <c r="AO2175" s="17"/>
      <c r="AP2175" s="28" t="str">
        <f t="shared" si="436"/>
        <v>20226</v>
      </c>
      <c r="AQ2175" s="28" t="str">
        <f t="shared" si="437"/>
        <v>20226RMB</v>
      </c>
    </row>
    <row r="2176" spans="1:43" s="12" customFormat="1">
      <c r="A2176" s="13" t="s">
        <v>40</v>
      </c>
      <c r="B2176" s="179">
        <v>2022</v>
      </c>
      <c r="C2176" s="179">
        <v>2</v>
      </c>
      <c r="D2176" s="39" t="str">
        <f t="shared" si="426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427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428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438"/>
        <v>1</v>
      </c>
      <c r="Z2176" s="18">
        <f t="shared" si="429"/>
        <v>16000000</v>
      </c>
      <c r="AA2176" s="13">
        <v>6.25E-2</v>
      </c>
      <c r="AB2176" s="21">
        <f t="shared" si="430"/>
        <v>1000000</v>
      </c>
      <c r="AC2176" s="185">
        <f t="shared" si="431"/>
        <v>171000</v>
      </c>
      <c r="AD2176" s="141">
        <v>0.17100000000000001</v>
      </c>
      <c r="AE2176" s="186">
        <f t="shared" si="432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433"/>
        <v>35682787.057522133</v>
      </c>
      <c r="AJ2176" s="19">
        <f t="shared" si="434"/>
        <v>5833368.3789623892</v>
      </c>
      <c r="AK2176" s="20">
        <f t="shared" si="435"/>
        <v>0.16347849649632909</v>
      </c>
      <c r="AL2176" s="17"/>
      <c r="AM2176" s="17"/>
      <c r="AN2176" s="17"/>
      <c r="AO2176" s="17"/>
      <c r="AP2176" s="28" t="str">
        <f t="shared" si="436"/>
        <v>20226</v>
      </c>
      <c r="AQ2176" s="28" t="str">
        <f t="shared" si="437"/>
        <v>20226JPY</v>
      </c>
    </row>
    <row r="2177" spans="1:43" s="12" customFormat="1">
      <c r="A2177" s="13" t="s">
        <v>40</v>
      </c>
      <c r="B2177" s="179">
        <v>2022</v>
      </c>
      <c r="C2177" s="179">
        <v>2</v>
      </c>
      <c r="D2177" s="39" t="str">
        <f t="shared" si="426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427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428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438"/>
        <v>1</v>
      </c>
      <c r="Z2177" s="18">
        <f t="shared" si="429"/>
        <v>11000000</v>
      </c>
      <c r="AA2177" s="13">
        <v>6.25E-2</v>
      </c>
      <c r="AB2177" s="21">
        <f t="shared" si="430"/>
        <v>687500</v>
      </c>
      <c r="AC2177" s="185">
        <f t="shared" si="431"/>
        <v>117562.50000000001</v>
      </c>
      <c r="AD2177" s="141">
        <v>0.17100000000000001</v>
      </c>
      <c r="AE2177" s="186">
        <f t="shared" si="432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433"/>
        <v>35682787.057522133</v>
      </c>
      <c r="AJ2177" s="19">
        <f t="shared" si="434"/>
        <v>5833368.3789623892</v>
      </c>
      <c r="AK2177" s="20">
        <f t="shared" si="435"/>
        <v>0.16347849649632909</v>
      </c>
      <c r="AL2177" s="17"/>
      <c r="AM2177" s="17"/>
      <c r="AN2177" s="17"/>
      <c r="AO2177" s="17"/>
      <c r="AP2177" s="28" t="str">
        <f t="shared" si="436"/>
        <v>20226</v>
      </c>
      <c r="AQ2177" s="28" t="str">
        <f t="shared" si="437"/>
        <v>20226JPY</v>
      </c>
    </row>
    <row r="2178" spans="1:43" s="12" customFormat="1">
      <c r="A2178" s="13" t="s">
        <v>40</v>
      </c>
      <c r="B2178" s="179">
        <v>2022</v>
      </c>
      <c r="C2178" s="179">
        <v>3</v>
      </c>
      <c r="D2178" s="39" t="str">
        <f t="shared" si="426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427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428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438"/>
        <v>1</v>
      </c>
      <c r="Z2178" s="18">
        <f t="shared" si="429"/>
        <v>13500000</v>
      </c>
      <c r="AA2178" s="13">
        <v>6.25E-2</v>
      </c>
      <c r="AB2178" s="21">
        <f t="shared" si="430"/>
        <v>843750</v>
      </c>
      <c r="AC2178" s="185">
        <f t="shared" si="431"/>
        <v>143859.375</v>
      </c>
      <c r="AD2178" s="141">
        <v>0.17050000000000001</v>
      </c>
      <c r="AE2178" s="186">
        <f t="shared" si="432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433"/>
        <v>35682787.057522133</v>
      </c>
      <c r="AJ2178" s="19">
        <f t="shared" si="434"/>
        <v>5833368.3789623892</v>
      </c>
      <c r="AK2178" s="20">
        <f t="shared" si="435"/>
        <v>0.16347849649632909</v>
      </c>
      <c r="AL2178" s="17"/>
      <c r="AM2178" s="17"/>
      <c r="AN2178" s="17"/>
      <c r="AO2178" s="17"/>
      <c r="AP2178" s="28" t="str">
        <f t="shared" si="436"/>
        <v>20226</v>
      </c>
      <c r="AQ2178" s="28" t="str">
        <f t="shared" si="437"/>
        <v>20226JPY</v>
      </c>
    </row>
    <row r="2179" spans="1:43" s="12" customFormat="1">
      <c r="A2179" s="13" t="s">
        <v>40</v>
      </c>
      <c r="B2179" s="179">
        <v>2022</v>
      </c>
      <c r="C2179" s="179">
        <v>3</v>
      </c>
      <c r="D2179" s="39" t="str">
        <f t="shared" si="426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427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428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438"/>
        <v>1</v>
      </c>
      <c r="Z2179" s="18">
        <f t="shared" si="429"/>
        <v>10500000</v>
      </c>
      <c r="AA2179" s="13">
        <v>6.25E-2</v>
      </c>
      <c r="AB2179" s="21">
        <f t="shared" si="430"/>
        <v>656250</v>
      </c>
      <c r="AC2179" s="185">
        <f t="shared" si="431"/>
        <v>111890.62500000001</v>
      </c>
      <c r="AD2179" s="141">
        <v>0.17050000000000001</v>
      </c>
      <c r="AE2179" s="186">
        <f t="shared" si="432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433"/>
        <v>35682787.057522133</v>
      </c>
      <c r="AJ2179" s="19">
        <f t="shared" si="434"/>
        <v>5833368.3789623892</v>
      </c>
      <c r="AK2179" s="20">
        <f t="shared" si="435"/>
        <v>0.16347849649632909</v>
      </c>
      <c r="AL2179" s="17"/>
      <c r="AM2179" s="17"/>
      <c r="AN2179" s="17"/>
      <c r="AO2179" s="17"/>
      <c r="AP2179" s="28" t="str">
        <f t="shared" si="436"/>
        <v>20226</v>
      </c>
      <c r="AQ2179" s="28" t="str">
        <f t="shared" si="437"/>
        <v>20226JPY</v>
      </c>
    </row>
    <row r="2180" spans="1:43" s="12" customFormat="1">
      <c r="A2180" s="13" t="s">
        <v>40</v>
      </c>
      <c r="B2180" s="179">
        <v>2022</v>
      </c>
      <c r="C2180" s="179">
        <v>3</v>
      </c>
      <c r="D2180" s="39" t="str">
        <f t="shared" si="426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427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428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438"/>
        <v>1</v>
      </c>
      <c r="Z2180" s="18">
        <f t="shared" si="429"/>
        <v>10500000</v>
      </c>
      <c r="AA2180" s="13">
        <v>6.25E-2</v>
      </c>
      <c r="AB2180" s="21">
        <f t="shared" si="430"/>
        <v>656250</v>
      </c>
      <c r="AC2180" s="185">
        <f t="shared" si="431"/>
        <v>111890.62500000001</v>
      </c>
      <c r="AD2180" s="141">
        <v>0.17050000000000001</v>
      </c>
      <c r="AE2180" s="186">
        <f t="shared" si="432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433"/>
        <v>35682787.057522133</v>
      </c>
      <c r="AJ2180" s="19">
        <f t="shared" si="434"/>
        <v>5833368.3789623892</v>
      </c>
      <c r="AK2180" s="20">
        <f t="shared" si="435"/>
        <v>0.16347849649632909</v>
      </c>
      <c r="AL2180" s="17"/>
      <c r="AM2180" s="17"/>
      <c r="AN2180" s="17"/>
      <c r="AO2180" s="17"/>
      <c r="AP2180" s="28" t="str">
        <f t="shared" si="436"/>
        <v>20226</v>
      </c>
      <c r="AQ2180" s="28" t="str">
        <f t="shared" si="437"/>
        <v>20226JPY</v>
      </c>
    </row>
    <row r="2181" spans="1:43" s="12" customFormat="1">
      <c r="A2181" s="13" t="s">
        <v>40</v>
      </c>
      <c r="B2181" s="179">
        <v>2022</v>
      </c>
      <c r="C2181" s="179">
        <v>3</v>
      </c>
      <c r="D2181" s="39" t="str">
        <f t="shared" si="426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427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428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438"/>
        <v>1</v>
      </c>
      <c r="Z2181" s="18">
        <f t="shared" si="429"/>
        <v>25000000</v>
      </c>
      <c r="AA2181" s="13">
        <v>6.25E-2</v>
      </c>
      <c r="AB2181" s="21">
        <f t="shared" si="430"/>
        <v>1562500</v>
      </c>
      <c r="AC2181" s="185">
        <f t="shared" si="431"/>
        <v>211249.99999999997</v>
      </c>
      <c r="AD2181" s="141">
        <v>0.13519999999999999</v>
      </c>
      <c r="AE2181" s="186">
        <f t="shared" si="432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433"/>
        <v>35682787.057522133</v>
      </c>
      <c r="AJ2181" s="19">
        <f t="shared" si="434"/>
        <v>5833368.3789623892</v>
      </c>
      <c r="AK2181" s="20">
        <f t="shared" si="435"/>
        <v>0.16347849649632909</v>
      </c>
      <c r="AL2181" s="17"/>
      <c r="AM2181" s="17"/>
      <c r="AN2181" s="17"/>
      <c r="AO2181" s="17"/>
      <c r="AP2181" s="28" t="str">
        <f t="shared" si="436"/>
        <v>20226</v>
      </c>
      <c r="AQ2181" s="28" t="str">
        <f t="shared" si="437"/>
        <v>20226JPY</v>
      </c>
    </row>
    <row r="2182" spans="1:43" s="12" customFormat="1">
      <c r="A2182" s="13" t="s">
        <v>40</v>
      </c>
      <c r="B2182" s="179">
        <v>2022</v>
      </c>
      <c r="C2182" s="179">
        <v>2</v>
      </c>
      <c r="D2182" s="39" t="str">
        <f t="shared" si="426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427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428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438"/>
        <v>1</v>
      </c>
      <c r="Z2182" s="18">
        <f t="shared" si="429"/>
        <v>14190000</v>
      </c>
      <c r="AA2182" s="13">
        <v>6.25E-2</v>
      </c>
      <c r="AB2182" s="21">
        <f t="shared" si="430"/>
        <v>886875</v>
      </c>
      <c r="AC2182" s="185">
        <f t="shared" si="431"/>
        <v>108996.9375</v>
      </c>
      <c r="AD2182" s="141">
        <v>0.1229</v>
      </c>
      <c r="AE2182" s="186">
        <f t="shared" si="432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433"/>
        <v>35682787.057522133</v>
      </c>
      <c r="AJ2182" s="19">
        <f t="shared" si="434"/>
        <v>5833368.3789623892</v>
      </c>
      <c r="AK2182" s="20">
        <f t="shared" si="435"/>
        <v>0.16347849649632909</v>
      </c>
      <c r="AL2182" s="17"/>
      <c r="AM2182" s="17"/>
      <c r="AN2182" s="17"/>
      <c r="AO2182" s="17"/>
      <c r="AP2182" s="28" t="str">
        <f t="shared" si="436"/>
        <v>20226</v>
      </c>
      <c r="AQ2182" s="28" t="str">
        <f t="shared" si="437"/>
        <v>20226JPY</v>
      </c>
    </row>
    <row r="2183" spans="1:43" s="12" customFormat="1">
      <c r="A2183" s="13" t="s">
        <v>40</v>
      </c>
      <c r="B2183" s="179">
        <v>2022</v>
      </c>
      <c r="C2183" s="179">
        <v>3</v>
      </c>
      <c r="D2183" s="39" t="str">
        <f t="shared" si="426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427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428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438"/>
        <v>1.13</v>
      </c>
      <c r="Z2183" s="18">
        <f t="shared" si="429"/>
        <v>850000</v>
      </c>
      <c r="AA2183" s="13">
        <v>1.175</v>
      </c>
      <c r="AB2183" s="21">
        <f t="shared" si="430"/>
        <v>883849.55752212403</v>
      </c>
      <c r="AC2183" s="185">
        <f t="shared" si="431"/>
        <v>120380.30973451328</v>
      </c>
      <c r="AD2183" s="141">
        <v>0.13619999999999999</v>
      </c>
      <c r="AE2183" s="186">
        <f t="shared" si="432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433"/>
        <v>35682787.057522133</v>
      </c>
      <c r="AJ2183" s="19">
        <f t="shared" si="434"/>
        <v>5833368.3789623892</v>
      </c>
      <c r="AK2183" s="20">
        <f t="shared" si="435"/>
        <v>0.16347849649632909</v>
      </c>
      <c r="AL2183" s="17"/>
      <c r="AM2183" s="17"/>
      <c r="AN2183" s="17"/>
      <c r="AO2183" s="17"/>
      <c r="AP2183" s="28" t="str">
        <f t="shared" si="436"/>
        <v>20226</v>
      </c>
      <c r="AQ2183" s="28" t="str">
        <f t="shared" si="437"/>
        <v>20226RMB</v>
      </c>
    </row>
    <row r="2184" spans="1:43" s="12" customFormat="1">
      <c r="A2184" s="13" t="s">
        <v>41</v>
      </c>
      <c r="B2184" s="179">
        <v>2022</v>
      </c>
      <c r="C2184" s="179">
        <v>4</v>
      </c>
      <c r="D2184" s="39" t="str">
        <f t="shared" si="426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427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428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438"/>
        <v>1</v>
      </c>
      <c r="Z2184" s="18">
        <f t="shared" si="429"/>
        <v>11300000</v>
      </c>
      <c r="AA2184" s="13">
        <v>6.25E-2</v>
      </c>
      <c r="AB2184" s="21">
        <f t="shared" si="430"/>
        <v>706250</v>
      </c>
      <c r="AC2184" s="185">
        <f t="shared" si="431"/>
        <v>35736.25</v>
      </c>
      <c r="AD2184" s="141">
        <v>5.0599999999999999E-2</v>
      </c>
      <c r="AE2184" s="186">
        <f t="shared" si="432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433"/>
        <v>35682787.057522133</v>
      </c>
      <c r="AJ2184" s="19">
        <f t="shared" si="434"/>
        <v>5833368.3789623892</v>
      </c>
      <c r="AK2184" s="20">
        <f t="shared" si="435"/>
        <v>0.16347849649632909</v>
      </c>
      <c r="AL2184" s="17"/>
      <c r="AM2184" s="17"/>
      <c r="AN2184" s="17"/>
      <c r="AO2184" s="17"/>
      <c r="AP2184" s="28" t="str">
        <f t="shared" si="436"/>
        <v>20226</v>
      </c>
      <c r="AQ2184" s="28" t="str">
        <f t="shared" si="437"/>
        <v>20226JPY</v>
      </c>
    </row>
    <row r="2185" spans="1:43" s="12" customFormat="1">
      <c r="A2185" s="13" t="s">
        <v>41</v>
      </c>
      <c r="B2185" s="179">
        <v>2022</v>
      </c>
      <c r="C2185" s="179">
        <v>4</v>
      </c>
      <c r="D2185" s="39" t="str">
        <f t="shared" si="426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427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428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438"/>
        <v>1</v>
      </c>
      <c r="Z2185" s="18">
        <f t="shared" si="429"/>
        <v>7000000</v>
      </c>
      <c r="AA2185" s="13">
        <v>6.25E-2</v>
      </c>
      <c r="AB2185" s="21">
        <f t="shared" si="430"/>
        <v>437500</v>
      </c>
      <c r="AC2185" s="185">
        <f t="shared" si="431"/>
        <v>22137.5</v>
      </c>
      <c r="AD2185" s="141">
        <v>5.0599999999999999E-2</v>
      </c>
      <c r="AE2185" s="186">
        <f t="shared" si="432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433"/>
        <v>35682787.057522133</v>
      </c>
      <c r="AJ2185" s="19">
        <f t="shared" si="434"/>
        <v>5833368.3789623892</v>
      </c>
      <c r="AK2185" s="20">
        <f t="shared" si="435"/>
        <v>0.16347849649632909</v>
      </c>
      <c r="AL2185" s="17"/>
      <c r="AM2185" s="17"/>
      <c r="AN2185" s="17"/>
      <c r="AO2185" s="17"/>
      <c r="AP2185" s="28" t="str">
        <f t="shared" si="436"/>
        <v>20226</v>
      </c>
      <c r="AQ2185" s="28" t="str">
        <f t="shared" si="437"/>
        <v>20226JPY</v>
      </c>
    </row>
    <row r="2186" spans="1:43" s="12" customFormat="1">
      <c r="A2186" s="13" t="s">
        <v>41</v>
      </c>
      <c r="B2186" s="179">
        <v>2022</v>
      </c>
      <c r="C2186" s="179">
        <v>4</v>
      </c>
      <c r="D2186" s="39" t="str">
        <f t="shared" si="426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427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428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438"/>
        <v>1.13</v>
      </c>
      <c r="Z2186" s="18">
        <f t="shared" si="429"/>
        <v>490000</v>
      </c>
      <c r="AA2186" s="13">
        <v>1.175</v>
      </c>
      <c r="AB2186" s="21">
        <f t="shared" si="430"/>
        <v>509513.27433628327</v>
      </c>
      <c r="AC2186" s="185">
        <f t="shared" si="431"/>
        <v>105469.24778761063</v>
      </c>
      <c r="AD2186" s="141">
        <v>0.20699999999999999</v>
      </c>
      <c r="AE2186" s="186">
        <f t="shared" si="432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433"/>
        <v>35682787.057522133</v>
      </c>
      <c r="AJ2186" s="19">
        <f t="shared" si="434"/>
        <v>5833368.3789623892</v>
      </c>
      <c r="AK2186" s="20">
        <f t="shared" si="435"/>
        <v>0.16347849649632909</v>
      </c>
      <c r="AL2186" s="17"/>
      <c r="AM2186" s="17"/>
      <c r="AN2186" s="17"/>
      <c r="AO2186" s="17"/>
      <c r="AP2186" s="28" t="str">
        <f t="shared" si="436"/>
        <v>20226</v>
      </c>
      <c r="AQ2186" s="28" t="str">
        <f t="shared" si="437"/>
        <v>20226RMB</v>
      </c>
    </row>
    <row r="2187" spans="1:43" s="12" customFormat="1">
      <c r="A2187" s="13" t="s">
        <v>40</v>
      </c>
      <c r="B2187" s="179">
        <v>2022</v>
      </c>
      <c r="C2187" s="179">
        <v>3</v>
      </c>
      <c r="D2187" s="39" t="str">
        <f t="shared" si="426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427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428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438"/>
        <v>1.13</v>
      </c>
      <c r="Z2187" s="18">
        <f t="shared" si="429"/>
        <v>1000000</v>
      </c>
      <c r="AA2187" s="13">
        <v>1.175</v>
      </c>
      <c r="AB2187" s="21">
        <f t="shared" si="430"/>
        <v>1039823.0088495577</v>
      </c>
      <c r="AC2187" s="185">
        <f t="shared" si="431"/>
        <v>185296.46017699118</v>
      </c>
      <c r="AD2187" s="141">
        <v>0.1782</v>
      </c>
      <c r="AE2187" s="186">
        <f t="shared" si="432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433"/>
        <v>35682787.057522133</v>
      </c>
      <c r="AJ2187" s="19">
        <f t="shared" si="434"/>
        <v>5833368.3789623892</v>
      </c>
      <c r="AK2187" s="20">
        <f t="shared" si="435"/>
        <v>0.16347849649632909</v>
      </c>
      <c r="AL2187" s="17"/>
      <c r="AM2187" s="17"/>
      <c r="AN2187" s="17"/>
      <c r="AO2187" s="17"/>
      <c r="AP2187" s="28" t="str">
        <f t="shared" si="436"/>
        <v>20226</v>
      </c>
      <c r="AQ2187" s="28" t="str">
        <f t="shared" si="437"/>
        <v>20226RMB</v>
      </c>
    </row>
    <row r="2188" spans="1:43" s="12" customFormat="1">
      <c r="A2188" s="13" t="s">
        <v>40</v>
      </c>
      <c r="B2188" s="179">
        <v>2022</v>
      </c>
      <c r="C2188" s="179">
        <v>3</v>
      </c>
      <c r="D2188" s="39" t="str">
        <f t="shared" si="426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427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428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438"/>
        <v>1.13</v>
      </c>
      <c r="Z2188" s="18">
        <f t="shared" si="429"/>
        <v>610000</v>
      </c>
      <c r="AA2188" s="13">
        <v>1.175</v>
      </c>
      <c r="AB2188" s="21">
        <f t="shared" si="430"/>
        <v>634292.03539823019</v>
      </c>
      <c r="AC2188" s="185">
        <f t="shared" si="431"/>
        <v>113030.84070796461</v>
      </c>
      <c r="AD2188" s="141">
        <v>0.1782</v>
      </c>
      <c r="AE2188" s="186">
        <f t="shared" si="432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433"/>
        <v>35682787.057522133</v>
      </c>
      <c r="AJ2188" s="19">
        <f t="shared" si="434"/>
        <v>5833368.3789623892</v>
      </c>
      <c r="AK2188" s="20">
        <f t="shared" si="435"/>
        <v>0.16347849649632909</v>
      </c>
      <c r="AL2188" s="17"/>
      <c r="AM2188" s="17"/>
      <c r="AN2188" s="17"/>
      <c r="AO2188" s="17"/>
      <c r="AP2188" s="28" t="str">
        <f t="shared" si="436"/>
        <v>20226</v>
      </c>
      <c r="AQ2188" s="28" t="str">
        <f t="shared" si="437"/>
        <v>20226RMB</v>
      </c>
    </row>
    <row r="2189" spans="1:43" s="12" customFormat="1">
      <c r="A2189" s="13" t="s">
        <v>40</v>
      </c>
      <c r="B2189" s="179">
        <v>2022</v>
      </c>
      <c r="C2189" s="179">
        <v>3</v>
      </c>
      <c r="D2189" s="39" t="str">
        <f t="shared" si="426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427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428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438"/>
        <v>1.13</v>
      </c>
      <c r="Z2189" s="18">
        <f t="shared" si="429"/>
        <v>610000</v>
      </c>
      <c r="AA2189" s="13">
        <v>1.175</v>
      </c>
      <c r="AB2189" s="21">
        <f t="shared" si="430"/>
        <v>634292.03539823019</v>
      </c>
      <c r="AC2189" s="185">
        <f t="shared" si="431"/>
        <v>122672.07964601771</v>
      </c>
      <c r="AD2189" s="141">
        <v>0.19339999999999999</v>
      </c>
      <c r="AE2189" s="186">
        <f t="shared" si="432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433"/>
        <v>35682787.057522133</v>
      </c>
      <c r="AJ2189" s="19">
        <f t="shared" si="434"/>
        <v>5833368.3789623892</v>
      </c>
      <c r="AK2189" s="20">
        <f t="shared" si="435"/>
        <v>0.16347849649632909</v>
      </c>
      <c r="AL2189" s="17"/>
      <c r="AM2189" s="17"/>
      <c r="AN2189" s="17"/>
      <c r="AO2189" s="17"/>
      <c r="AP2189" s="28" t="str">
        <f t="shared" si="436"/>
        <v>20226</v>
      </c>
      <c r="AQ2189" s="28" t="str">
        <f t="shared" si="437"/>
        <v>20226RMB</v>
      </c>
    </row>
    <row r="2190" spans="1:43" s="12" customFormat="1">
      <c r="A2190" s="13" t="s">
        <v>41</v>
      </c>
      <c r="B2190" s="179">
        <v>2022</v>
      </c>
      <c r="C2190" s="179">
        <v>5</v>
      </c>
      <c r="D2190" s="39" t="str">
        <f t="shared" si="426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427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428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438"/>
        <v>1.13</v>
      </c>
      <c r="Z2190" s="18">
        <f t="shared" si="429"/>
        <v>650000</v>
      </c>
      <c r="AA2190" s="13">
        <v>1.175</v>
      </c>
      <c r="AB2190" s="21">
        <f t="shared" si="430"/>
        <v>675884.95575221244</v>
      </c>
      <c r="AC2190" s="185">
        <f t="shared" si="431"/>
        <v>155115.59734513276</v>
      </c>
      <c r="AD2190" s="141">
        <v>0.22950000000000001</v>
      </c>
      <c r="AE2190" s="186">
        <f t="shared" si="432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433"/>
        <v>35682787.057522133</v>
      </c>
      <c r="AJ2190" s="19">
        <f t="shared" si="434"/>
        <v>5833368.3789623892</v>
      </c>
      <c r="AK2190" s="20">
        <f t="shared" si="435"/>
        <v>0.16347849649632909</v>
      </c>
      <c r="AL2190" s="17"/>
      <c r="AM2190" s="17"/>
      <c r="AN2190" s="17"/>
      <c r="AO2190" s="17"/>
      <c r="AP2190" s="28" t="str">
        <f t="shared" si="436"/>
        <v>20226</v>
      </c>
      <c r="AQ2190" s="28" t="str">
        <f t="shared" si="437"/>
        <v>20226RMB</v>
      </c>
    </row>
    <row r="2191" spans="1:43" s="12" customFormat="1">
      <c r="A2191" s="13" t="s">
        <v>41</v>
      </c>
      <c r="B2191" s="179">
        <v>2022</v>
      </c>
      <c r="C2191" s="179">
        <v>5</v>
      </c>
      <c r="D2191" s="39" t="str">
        <f t="shared" si="426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427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428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438"/>
        <v>1</v>
      </c>
      <c r="Z2191" s="18">
        <f t="shared" si="429"/>
        <v>10500000</v>
      </c>
      <c r="AA2191" s="13">
        <v>6.25E-2</v>
      </c>
      <c r="AB2191" s="21">
        <f t="shared" si="430"/>
        <v>656250</v>
      </c>
      <c r="AC2191" s="185">
        <f t="shared" si="431"/>
        <v>77240.625</v>
      </c>
      <c r="AD2191" s="141">
        <v>0.1177</v>
      </c>
      <c r="AE2191" s="186">
        <f t="shared" si="432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433"/>
        <v>35682787.057522133</v>
      </c>
      <c r="AJ2191" s="19">
        <f t="shared" si="434"/>
        <v>5833368.3789623892</v>
      </c>
      <c r="AK2191" s="20">
        <f t="shared" si="435"/>
        <v>0.16347849649632909</v>
      </c>
      <c r="AL2191" s="17"/>
      <c r="AM2191" s="17"/>
      <c r="AN2191" s="17"/>
      <c r="AO2191" s="17"/>
      <c r="AP2191" s="28" t="str">
        <f t="shared" si="436"/>
        <v>20226</v>
      </c>
      <c r="AQ2191" s="28" t="str">
        <f t="shared" si="437"/>
        <v>20226JPY</v>
      </c>
    </row>
    <row r="2192" spans="1:43" s="12" customFormat="1">
      <c r="A2192" s="13" t="s">
        <v>41</v>
      </c>
      <c r="B2192" s="179">
        <v>2022</v>
      </c>
      <c r="C2192" s="179">
        <v>4</v>
      </c>
      <c r="D2192" s="39" t="str">
        <f t="shared" si="426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427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428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438"/>
        <v>1.13</v>
      </c>
      <c r="Z2192" s="18">
        <f t="shared" si="429"/>
        <v>560000</v>
      </c>
      <c r="AA2192" s="13">
        <v>1.175</v>
      </c>
      <c r="AB2192" s="21">
        <f t="shared" si="430"/>
        <v>582300.88495575229</v>
      </c>
      <c r="AC2192" s="185">
        <f t="shared" si="431"/>
        <v>98175.929203539839</v>
      </c>
      <c r="AD2192" s="141">
        <v>0.1686</v>
      </c>
      <c r="AE2192" s="186">
        <f t="shared" si="432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433"/>
        <v>35682787.057522133</v>
      </c>
      <c r="AJ2192" s="19">
        <f t="shared" si="434"/>
        <v>5833368.3789623892</v>
      </c>
      <c r="AK2192" s="20">
        <f t="shared" si="435"/>
        <v>0.16347849649632909</v>
      </c>
      <c r="AL2192" s="17"/>
      <c r="AM2192" s="17"/>
      <c r="AN2192" s="17"/>
      <c r="AO2192" s="17"/>
      <c r="AP2192" s="28" t="str">
        <f t="shared" si="436"/>
        <v>20226</v>
      </c>
      <c r="AQ2192" s="28" t="str">
        <f t="shared" si="437"/>
        <v>20226RMB</v>
      </c>
    </row>
    <row r="2193" spans="1:43" s="12" customFormat="1">
      <c r="A2193" s="13" t="s">
        <v>41</v>
      </c>
      <c r="B2193" s="179">
        <v>2022</v>
      </c>
      <c r="C2193" s="179">
        <v>5</v>
      </c>
      <c r="D2193" s="39" t="str">
        <f t="shared" si="426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427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428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438"/>
        <v>1.13</v>
      </c>
      <c r="Z2193" s="18">
        <f t="shared" si="429"/>
        <v>515000</v>
      </c>
      <c r="AA2193" s="13">
        <v>1.175</v>
      </c>
      <c r="AB2193" s="21">
        <f t="shared" si="430"/>
        <v>535508.84955752222</v>
      </c>
      <c r="AC2193" s="185">
        <f t="shared" si="431"/>
        <v>75774.502212389387</v>
      </c>
      <c r="AD2193" s="141">
        <v>0.14149999999999999</v>
      </c>
      <c r="AE2193" s="186">
        <f t="shared" si="432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433"/>
        <v>35682787.057522133</v>
      </c>
      <c r="AJ2193" s="19">
        <f t="shared" si="434"/>
        <v>5833368.3789623892</v>
      </c>
      <c r="AK2193" s="20">
        <f t="shared" si="435"/>
        <v>0.16347849649632909</v>
      </c>
      <c r="AL2193" s="17"/>
      <c r="AM2193" s="17"/>
      <c r="AN2193" s="17"/>
      <c r="AO2193" s="17"/>
      <c r="AP2193" s="28" t="str">
        <f t="shared" si="436"/>
        <v>20226</v>
      </c>
      <c r="AQ2193" s="28" t="str">
        <f t="shared" si="437"/>
        <v>20226RMB</v>
      </c>
    </row>
    <row r="2194" spans="1:43" s="12" customFormat="1">
      <c r="A2194" s="13" t="s">
        <v>41</v>
      </c>
      <c r="B2194" s="179">
        <v>2022</v>
      </c>
      <c r="C2194" s="179">
        <v>5</v>
      </c>
      <c r="D2194" s="39" t="str">
        <f t="shared" si="426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427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428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438"/>
        <v>1.13</v>
      </c>
      <c r="Z2194" s="18">
        <f t="shared" si="429"/>
        <v>442500</v>
      </c>
      <c r="AA2194" s="13">
        <v>1.175</v>
      </c>
      <c r="AB2194" s="21">
        <f t="shared" si="430"/>
        <v>460121.68141592928</v>
      </c>
      <c r="AC2194" s="185">
        <f t="shared" si="431"/>
        <v>76518.235619469036</v>
      </c>
      <c r="AD2194" s="141">
        <v>0.1663</v>
      </c>
      <c r="AE2194" s="186">
        <f t="shared" si="432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433"/>
        <v>35682787.057522133</v>
      </c>
      <c r="AJ2194" s="19">
        <f t="shared" si="434"/>
        <v>5833368.3789623892</v>
      </c>
      <c r="AK2194" s="20">
        <f t="shared" si="435"/>
        <v>0.16347849649632909</v>
      </c>
      <c r="AL2194" s="17"/>
      <c r="AM2194" s="17"/>
      <c r="AN2194" s="17"/>
      <c r="AO2194" s="17"/>
      <c r="AP2194" s="28" t="str">
        <f t="shared" si="436"/>
        <v>20226</v>
      </c>
      <c r="AQ2194" s="28" t="str">
        <f t="shared" si="437"/>
        <v>20226RMB</v>
      </c>
    </row>
    <row r="2195" spans="1:43" s="12" customFormat="1">
      <c r="A2195" s="13" t="s">
        <v>41</v>
      </c>
      <c r="B2195" s="179">
        <v>2022</v>
      </c>
      <c r="C2195" s="179">
        <v>6</v>
      </c>
      <c r="D2195" s="39" t="str">
        <f t="shared" si="426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427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428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438"/>
        <v>1.13</v>
      </c>
      <c r="Z2195" s="18">
        <f t="shared" si="429"/>
        <v>605000</v>
      </c>
      <c r="AA2195" s="13">
        <v>1.175</v>
      </c>
      <c r="AB2195" s="21">
        <f t="shared" si="430"/>
        <v>629092.92035398236</v>
      </c>
      <c r="AC2195" s="185">
        <f t="shared" si="431"/>
        <v>91470.110619469036</v>
      </c>
      <c r="AD2195" s="141">
        <v>0.1454</v>
      </c>
      <c r="AE2195" s="186">
        <f t="shared" si="432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433"/>
        <v>35682787.057522133</v>
      </c>
      <c r="AJ2195" s="19">
        <f t="shared" si="434"/>
        <v>5833368.3789623892</v>
      </c>
      <c r="AK2195" s="20">
        <f t="shared" si="435"/>
        <v>0.16347849649632909</v>
      </c>
      <c r="AL2195" s="17"/>
      <c r="AM2195" s="17"/>
      <c r="AN2195" s="17"/>
      <c r="AO2195" s="17"/>
      <c r="AP2195" s="28" t="str">
        <f t="shared" si="436"/>
        <v>20226</v>
      </c>
      <c r="AQ2195" s="28" t="str">
        <f t="shared" si="437"/>
        <v>20226RMB</v>
      </c>
    </row>
    <row r="2196" spans="1:43" s="12" customFormat="1">
      <c r="A2196" s="13" t="s">
        <v>41</v>
      </c>
      <c r="B2196" s="179">
        <v>2022</v>
      </c>
      <c r="C2196" s="179">
        <v>6</v>
      </c>
      <c r="D2196" s="39" t="str">
        <f t="shared" si="426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427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428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438"/>
        <v>1.13</v>
      </c>
      <c r="Z2196" s="18">
        <f t="shared" si="429"/>
        <v>460000</v>
      </c>
      <c r="AA2196" s="13">
        <v>1.175</v>
      </c>
      <c r="AB2196" s="21">
        <f t="shared" si="430"/>
        <v>478318.5840707965</v>
      </c>
      <c r="AC2196" s="185">
        <f t="shared" si="431"/>
        <v>68256.061946902657</v>
      </c>
      <c r="AD2196" s="141">
        <v>0.14269999999999999</v>
      </c>
      <c r="AE2196" s="186">
        <f t="shared" si="432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433"/>
        <v>35682787.057522133</v>
      </c>
      <c r="AJ2196" s="19">
        <f t="shared" si="434"/>
        <v>5833368.3789623892</v>
      </c>
      <c r="AK2196" s="20">
        <f t="shared" si="435"/>
        <v>0.16347849649632909</v>
      </c>
      <c r="AL2196" s="17"/>
      <c r="AM2196" s="17"/>
      <c r="AN2196" s="17"/>
      <c r="AO2196" s="17"/>
      <c r="AP2196" s="28" t="str">
        <f t="shared" si="436"/>
        <v>20226</v>
      </c>
      <c r="AQ2196" s="28" t="str">
        <f t="shared" si="437"/>
        <v>20226RMB</v>
      </c>
    </row>
    <row r="2197" spans="1:43" s="12" customFormat="1">
      <c r="A2197" s="13" t="s">
        <v>41</v>
      </c>
      <c r="B2197" s="179">
        <v>2022</v>
      </c>
      <c r="C2197" s="179">
        <v>6</v>
      </c>
      <c r="D2197" s="39" t="str">
        <f t="shared" si="426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427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428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438"/>
        <v>1.13</v>
      </c>
      <c r="Z2197" s="18">
        <f t="shared" si="429"/>
        <v>660000</v>
      </c>
      <c r="AA2197" s="13">
        <v>1.175</v>
      </c>
      <c r="AB2197" s="21">
        <f t="shared" si="430"/>
        <v>686283.18584070809</v>
      </c>
      <c r="AC2197" s="185">
        <f t="shared" si="431"/>
        <v>117628.93805309736</v>
      </c>
      <c r="AD2197" s="141">
        <v>0.1714</v>
      </c>
      <c r="AE2197" s="186">
        <f t="shared" si="432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433"/>
        <v>35682787.057522133</v>
      </c>
      <c r="AJ2197" s="19">
        <f t="shared" si="434"/>
        <v>5833368.3789623892</v>
      </c>
      <c r="AK2197" s="20">
        <f t="shared" si="435"/>
        <v>0.16347849649632909</v>
      </c>
      <c r="AL2197" s="17"/>
      <c r="AM2197" s="17"/>
      <c r="AN2197" s="17"/>
      <c r="AO2197" s="17"/>
      <c r="AP2197" s="28" t="str">
        <f t="shared" si="436"/>
        <v>20226</v>
      </c>
      <c r="AQ2197" s="28" t="str">
        <f t="shared" si="437"/>
        <v>20226RMB</v>
      </c>
    </row>
    <row r="2198" spans="1:43" s="12" customFormat="1">
      <c r="A2198" s="13" t="s">
        <v>41</v>
      </c>
      <c r="B2198" s="179">
        <v>2022</v>
      </c>
      <c r="C2198" s="179">
        <v>6</v>
      </c>
      <c r="D2198" s="39" t="str">
        <f t="shared" si="426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427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428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438"/>
        <v>1.13</v>
      </c>
      <c r="Z2198" s="18">
        <f t="shared" si="429"/>
        <v>900000</v>
      </c>
      <c r="AA2198" s="13">
        <v>1.175</v>
      </c>
      <c r="AB2198" s="21">
        <f t="shared" si="430"/>
        <v>935840.70796460181</v>
      </c>
      <c r="AC2198" s="185">
        <f t="shared" si="431"/>
        <v>160403.09734513276</v>
      </c>
      <c r="AD2198" s="141">
        <v>0.1714</v>
      </c>
      <c r="AE2198" s="186">
        <f t="shared" si="432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433"/>
        <v>35682787.057522133</v>
      </c>
      <c r="AJ2198" s="19">
        <f t="shared" si="434"/>
        <v>5833368.3789623892</v>
      </c>
      <c r="AK2198" s="20">
        <f t="shared" si="435"/>
        <v>0.16347849649632909</v>
      </c>
      <c r="AL2198" s="17"/>
      <c r="AM2198" s="17"/>
      <c r="AN2198" s="17"/>
      <c r="AO2198" s="17"/>
      <c r="AP2198" s="28" t="str">
        <f t="shared" si="436"/>
        <v>20226</v>
      </c>
      <c r="AQ2198" s="28" t="str">
        <f t="shared" si="437"/>
        <v>20226RMB</v>
      </c>
    </row>
    <row r="2199" spans="1:43" s="12" customFormat="1">
      <c r="A2199" s="13" t="s">
        <v>41</v>
      </c>
      <c r="B2199" s="179">
        <v>2022</v>
      </c>
      <c r="C2199" s="179">
        <v>6</v>
      </c>
      <c r="D2199" s="39" t="str">
        <f t="shared" si="426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427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428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438"/>
        <v>1.13</v>
      </c>
      <c r="Z2199" s="18">
        <f t="shared" si="429"/>
        <v>450000</v>
      </c>
      <c r="AA2199" s="13">
        <v>1.175</v>
      </c>
      <c r="AB2199" s="21">
        <f t="shared" si="430"/>
        <v>467920.35398230091</v>
      </c>
      <c r="AC2199" s="185">
        <f t="shared" si="431"/>
        <v>86050.553097345139</v>
      </c>
      <c r="AD2199" s="141">
        <v>0.18390000000000001</v>
      </c>
      <c r="AE2199" s="186">
        <f t="shared" si="432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433"/>
        <v>35682787.057522133</v>
      </c>
      <c r="AJ2199" s="19">
        <f t="shared" si="434"/>
        <v>5833368.3789623892</v>
      </c>
      <c r="AK2199" s="20">
        <f t="shared" si="435"/>
        <v>0.16347849649632909</v>
      </c>
      <c r="AL2199" s="17"/>
      <c r="AM2199" s="17"/>
      <c r="AN2199" s="17"/>
      <c r="AO2199" s="17"/>
      <c r="AP2199" s="28" t="str">
        <f t="shared" si="436"/>
        <v>20226</v>
      </c>
      <c r="AQ2199" s="28" t="str">
        <f t="shared" si="437"/>
        <v>20226RMB</v>
      </c>
    </row>
    <row r="2200" spans="1:43" s="12" customFormat="1">
      <c r="A2200" s="13" t="s">
        <v>41</v>
      </c>
      <c r="B2200" s="179">
        <v>2022</v>
      </c>
      <c r="C2200" s="179">
        <v>6</v>
      </c>
      <c r="D2200" s="39" t="str">
        <f t="shared" si="426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427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428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438"/>
        <v>1.13</v>
      </c>
      <c r="Z2200" s="18">
        <f t="shared" si="429"/>
        <v>450000</v>
      </c>
      <c r="AA2200" s="13">
        <v>1.175</v>
      </c>
      <c r="AB2200" s="21">
        <f t="shared" si="430"/>
        <v>467920.35398230091</v>
      </c>
      <c r="AC2200" s="185">
        <f t="shared" si="431"/>
        <v>86050.553097345139</v>
      </c>
      <c r="AD2200" s="141">
        <v>0.18390000000000001</v>
      </c>
      <c r="AE2200" s="186">
        <f t="shared" si="432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433"/>
        <v>35682787.057522133</v>
      </c>
      <c r="AJ2200" s="19">
        <f t="shared" si="434"/>
        <v>5833368.3789623892</v>
      </c>
      <c r="AK2200" s="20">
        <f t="shared" si="435"/>
        <v>0.16347849649632909</v>
      </c>
      <c r="AL2200" s="17"/>
      <c r="AM2200" s="17"/>
      <c r="AN2200" s="17"/>
      <c r="AO2200" s="17"/>
      <c r="AP2200" s="28" t="str">
        <f t="shared" si="436"/>
        <v>20226</v>
      </c>
      <c r="AQ2200" s="28" t="str">
        <f t="shared" si="437"/>
        <v>20226RMB</v>
      </c>
    </row>
    <row r="2201" spans="1:43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441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438"/>
        <v>1</v>
      </c>
      <c r="Z2201" s="18">
        <f t="shared" ref="Z2201:Z2264" si="442">IF(X2201="","",X2201*MAX(O2201,N2201))</f>
        <v>9600000</v>
      </c>
      <c r="AA2201" s="13">
        <v>5.8700000000000002E-2</v>
      </c>
      <c r="AB2201" s="21">
        <f t="shared" ref="AB2201:AB2264" si="443">IF(AND(R2201&lt;&gt;"C66",R2201&lt;&gt;""),Z2201/Y2201*AA2201,"")</f>
        <v>563520</v>
      </c>
      <c r="AC2201" s="185">
        <f t="shared" ref="AC2201:AC2264" si="444">IF(R2201&lt;&gt;"",AB2201*AD2201,"")</f>
        <v>62663.423999999999</v>
      </c>
      <c r="AD2201" s="141">
        <v>0.11119999999999999</v>
      </c>
      <c r="AE2201" s="186">
        <f t="shared" ref="AE2201:AE2264" si="445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446">IF(P2201="C66 SERVICE","",SUMIFS(AB:AB,F:F,F2201,G:G,G2201,E:E,E2201))</f>
        <v>36480247.665929191</v>
      </c>
      <c r="AJ2201" s="19">
        <f t="shared" ref="AJ2201:AJ2264" si="447">IF(P2201="C66 SERVICE","",SUMIFS(AC:AC,F:F,F2201,G:G,G2201,E:E,E2201))</f>
        <v>5330996.6372757507</v>
      </c>
      <c r="AK2201" s="20">
        <f t="shared" ref="AK2201:AK2264" si="44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449">IF(F2201="","",F2201&amp;G2201)</f>
        <v>20227</v>
      </c>
      <c r="AQ2201" s="28" t="str">
        <f t="shared" ref="AQ2201:AQ2264" si="450">IF(W2201="","",F2201&amp;G2201&amp;W2201)</f>
        <v>20227JPY</v>
      </c>
    </row>
    <row r="2202" spans="1:43" s="12" customFormat="1">
      <c r="A2202" s="13" t="s">
        <v>40</v>
      </c>
      <c r="B2202" s="179">
        <v>2022</v>
      </c>
      <c r="C2202" s="179">
        <v>3</v>
      </c>
      <c r="D2202" s="39" t="str">
        <f t="shared" si="439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440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441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438"/>
        <v>1.13</v>
      </c>
      <c r="Z2202" s="18">
        <f t="shared" si="442"/>
        <v>800000</v>
      </c>
      <c r="AA2202" s="13">
        <v>1.17</v>
      </c>
      <c r="AB2202" s="21">
        <f t="shared" si="443"/>
        <v>828318.5840707965</v>
      </c>
      <c r="AC2202" s="185">
        <f t="shared" si="444"/>
        <v>152576.28318584073</v>
      </c>
      <c r="AD2202" s="141">
        <v>0.1842</v>
      </c>
      <c r="AE2202" s="186">
        <f t="shared" si="445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446"/>
        <v>36480247.665929191</v>
      </c>
      <c r="AJ2202" s="19">
        <f t="shared" si="447"/>
        <v>5330996.6372757507</v>
      </c>
      <c r="AK2202" s="20">
        <f t="shared" si="448"/>
        <v>0.14613378412599559</v>
      </c>
      <c r="AL2202" s="17"/>
      <c r="AM2202" s="17"/>
      <c r="AN2202" s="17"/>
      <c r="AO2202" s="17"/>
      <c r="AP2202" s="28" t="str">
        <f t="shared" si="449"/>
        <v>20227</v>
      </c>
      <c r="AQ2202" s="28" t="str">
        <f t="shared" si="450"/>
        <v>20227RMB</v>
      </c>
    </row>
    <row r="2203" spans="1:43" s="12" customFormat="1">
      <c r="A2203" s="13" t="s">
        <v>40</v>
      </c>
      <c r="B2203" s="179">
        <v>2022</v>
      </c>
      <c r="C2203" s="179">
        <v>3</v>
      </c>
      <c r="D2203" s="39" t="str">
        <f t="shared" si="439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440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441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438"/>
        <v>1.13</v>
      </c>
      <c r="Z2203" s="18">
        <f t="shared" si="442"/>
        <v>894000</v>
      </c>
      <c r="AA2203" s="13">
        <v>1.17</v>
      </c>
      <c r="AB2203" s="21">
        <f t="shared" si="443"/>
        <v>925646.01769911509</v>
      </c>
      <c r="AC2203" s="185">
        <f t="shared" si="444"/>
        <v>170503.996460177</v>
      </c>
      <c r="AD2203" s="141">
        <v>0.1842</v>
      </c>
      <c r="AE2203" s="186">
        <f t="shared" si="445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446"/>
        <v>36480247.665929191</v>
      </c>
      <c r="AJ2203" s="19">
        <f t="shared" si="447"/>
        <v>5330996.6372757507</v>
      </c>
      <c r="AK2203" s="20">
        <f t="shared" si="448"/>
        <v>0.14613378412599559</v>
      </c>
      <c r="AL2203" s="17"/>
      <c r="AM2203" s="17"/>
      <c r="AN2203" s="17"/>
      <c r="AO2203" s="17"/>
      <c r="AP2203" s="28" t="str">
        <f t="shared" si="449"/>
        <v>20227</v>
      </c>
      <c r="AQ2203" s="28" t="str">
        <f t="shared" si="450"/>
        <v>20227RMB</v>
      </c>
    </row>
    <row r="2204" spans="1:43" s="12" customFormat="1">
      <c r="A2204" s="13" t="s">
        <v>40</v>
      </c>
      <c r="B2204" s="179">
        <v>2022</v>
      </c>
      <c r="C2204" s="179">
        <v>3</v>
      </c>
      <c r="D2204" s="39" t="str">
        <f t="shared" si="439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440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441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438"/>
        <v>1</v>
      </c>
      <c r="Z2204" s="18">
        <f t="shared" si="442"/>
        <v>17846000</v>
      </c>
      <c r="AA2204" s="13">
        <v>5.8700000000000002E-2</v>
      </c>
      <c r="AB2204" s="21">
        <f t="shared" si="443"/>
        <v>1047560.2000000001</v>
      </c>
      <c r="AC2204" s="185">
        <f t="shared" si="444"/>
        <v>148334.52432000003</v>
      </c>
      <c r="AD2204" s="141">
        <v>0.1416</v>
      </c>
      <c r="AE2204" s="186">
        <f t="shared" si="445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446"/>
        <v>36480247.665929191</v>
      </c>
      <c r="AJ2204" s="19">
        <f t="shared" si="447"/>
        <v>5330996.6372757507</v>
      </c>
      <c r="AK2204" s="20">
        <f t="shared" si="448"/>
        <v>0.14613378412599559</v>
      </c>
      <c r="AL2204" s="17"/>
      <c r="AM2204" s="17"/>
      <c r="AN2204" s="17"/>
      <c r="AO2204" s="17"/>
      <c r="AP2204" s="28" t="str">
        <f t="shared" si="449"/>
        <v>20227</v>
      </c>
      <c r="AQ2204" s="28" t="str">
        <f t="shared" si="450"/>
        <v>20227JPY</v>
      </c>
    </row>
    <row r="2205" spans="1:43" s="12" customFormat="1">
      <c r="A2205" s="13" t="s">
        <v>40</v>
      </c>
      <c r="B2205" s="179">
        <v>2022</v>
      </c>
      <c r="C2205" s="179">
        <v>3</v>
      </c>
      <c r="D2205" s="39" t="str">
        <f t="shared" si="439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440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441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438"/>
        <v>1</v>
      </c>
      <c r="Z2205" s="18">
        <f t="shared" si="442"/>
        <v>13000000</v>
      </c>
      <c r="AA2205" s="13">
        <v>5.8700000000000002E-2</v>
      </c>
      <c r="AB2205" s="21">
        <f t="shared" si="443"/>
        <v>763100</v>
      </c>
      <c r="AC2205" s="185">
        <f t="shared" si="444"/>
        <v>105613.04</v>
      </c>
      <c r="AD2205" s="141">
        <v>0.1384</v>
      </c>
      <c r="AE2205" s="186">
        <f t="shared" si="445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446"/>
        <v>36480247.665929191</v>
      </c>
      <c r="AJ2205" s="19">
        <f t="shared" si="447"/>
        <v>5330996.6372757507</v>
      </c>
      <c r="AK2205" s="20">
        <f t="shared" si="448"/>
        <v>0.14613378412599559</v>
      </c>
      <c r="AL2205" s="17"/>
      <c r="AM2205" s="17"/>
      <c r="AN2205" s="17"/>
      <c r="AO2205" s="17"/>
      <c r="AP2205" s="28" t="str">
        <f t="shared" si="449"/>
        <v>20227</v>
      </c>
      <c r="AQ2205" s="28" t="str">
        <f t="shared" si="450"/>
        <v>20227JPY</v>
      </c>
    </row>
    <row r="2206" spans="1:43" s="12" customFormat="1">
      <c r="A2206" s="13" t="s">
        <v>40</v>
      </c>
      <c r="B2206" s="179">
        <v>2022</v>
      </c>
      <c r="C2206" s="179">
        <v>3</v>
      </c>
      <c r="D2206" s="39" t="str">
        <f t="shared" si="439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440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441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451">IF(W2206="RMB","1.13", "1")</f>
        <v>1</v>
      </c>
      <c r="Z2206" s="18">
        <f t="shared" si="442"/>
        <v>13000000</v>
      </c>
      <c r="AA2206" s="13">
        <v>5.8700000000000002E-2</v>
      </c>
      <c r="AB2206" s="21">
        <f t="shared" si="443"/>
        <v>763100</v>
      </c>
      <c r="AC2206" s="185">
        <f t="shared" si="444"/>
        <v>105613.04</v>
      </c>
      <c r="AD2206" s="141">
        <v>0.1384</v>
      </c>
      <c r="AE2206" s="186">
        <f t="shared" si="445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446"/>
        <v>36480247.665929191</v>
      </c>
      <c r="AJ2206" s="19">
        <f t="shared" si="447"/>
        <v>5330996.6372757507</v>
      </c>
      <c r="AK2206" s="20">
        <f t="shared" si="448"/>
        <v>0.14613378412599559</v>
      </c>
      <c r="AL2206" s="17"/>
      <c r="AM2206" s="17"/>
      <c r="AN2206" s="17"/>
      <c r="AO2206" s="17"/>
      <c r="AP2206" s="28" t="str">
        <f t="shared" si="449"/>
        <v>20227</v>
      </c>
      <c r="AQ2206" s="28" t="str">
        <f t="shared" si="450"/>
        <v>20227JPY</v>
      </c>
    </row>
    <row r="2207" spans="1:43" s="12" customFormat="1">
      <c r="A2207" s="13" t="s">
        <v>40</v>
      </c>
      <c r="B2207" s="179">
        <v>2022</v>
      </c>
      <c r="C2207" s="179">
        <v>3</v>
      </c>
      <c r="D2207" s="39" t="str">
        <f t="shared" si="439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440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441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451"/>
        <v>1</v>
      </c>
      <c r="Z2207" s="18">
        <f t="shared" si="442"/>
        <v>13000000</v>
      </c>
      <c r="AA2207" s="13">
        <v>5.8700000000000002E-2</v>
      </c>
      <c r="AB2207" s="21">
        <f t="shared" si="443"/>
        <v>763100</v>
      </c>
      <c r="AC2207" s="185">
        <f t="shared" si="444"/>
        <v>105613.04</v>
      </c>
      <c r="AD2207" s="141">
        <v>0.1384</v>
      </c>
      <c r="AE2207" s="186">
        <f t="shared" si="445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446"/>
        <v>36480247.665929191</v>
      </c>
      <c r="AJ2207" s="19">
        <f t="shared" si="447"/>
        <v>5330996.6372757507</v>
      </c>
      <c r="AK2207" s="20">
        <f t="shared" si="448"/>
        <v>0.14613378412599559</v>
      </c>
      <c r="AL2207" s="17"/>
      <c r="AM2207" s="17"/>
      <c r="AN2207" s="17"/>
      <c r="AO2207" s="17"/>
      <c r="AP2207" s="28" t="str">
        <f t="shared" si="449"/>
        <v>20227</v>
      </c>
      <c r="AQ2207" s="28" t="str">
        <f t="shared" si="450"/>
        <v>20227JPY</v>
      </c>
    </row>
    <row r="2208" spans="1:43" s="12" customFormat="1">
      <c r="A2208" s="13" t="s">
        <v>40</v>
      </c>
      <c r="B2208" s="179">
        <v>2022</v>
      </c>
      <c r="C2208" s="179">
        <v>3</v>
      </c>
      <c r="D2208" s="39" t="str">
        <f t="shared" si="439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440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441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451"/>
        <v>1</v>
      </c>
      <c r="Z2208" s="18">
        <f t="shared" si="442"/>
        <v>13000000</v>
      </c>
      <c r="AA2208" s="13">
        <v>5.8700000000000002E-2</v>
      </c>
      <c r="AB2208" s="21">
        <f t="shared" si="443"/>
        <v>763100</v>
      </c>
      <c r="AC2208" s="185">
        <f t="shared" si="444"/>
        <v>105613.04</v>
      </c>
      <c r="AD2208" s="141">
        <v>0.1384</v>
      </c>
      <c r="AE2208" s="186">
        <f t="shared" si="445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446"/>
        <v>36480247.665929191</v>
      </c>
      <c r="AJ2208" s="19">
        <f t="shared" si="447"/>
        <v>5330996.6372757507</v>
      </c>
      <c r="AK2208" s="20">
        <f t="shared" si="448"/>
        <v>0.14613378412599559</v>
      </c>
      <c r="AL2208" s="17"/>
      <c r="AM2208" s="17"/>
      <c r="AN2208" s="17"/>
      <c r="AO2208" s="17"/>
      <c r="AP2208" s="28" t="str">
        <f t="shared" si="449"/>
        <v>20227</v>
      </c>
      <c r="AQ2208" s="28" t="str">
        <f t="shared" si="450"/>
        <v>20227JPY</v>
      </c>
    </row>
    <row r="2209" spans="1:43" s="12" customFormat="1">
      <c r="A2209" s="13" t="s">
        <v>40</v>
      </c>
      <c r="B2209" s="179">
        <v>2022</v>
      </c>
      <c r="C2209" s="179">
        <v>3</v>
      </c>
      <c r="D2209" s="39" t="str">
        <f t="shared" si="439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440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441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451"/>
        <v>1</v>
      </c>
      <c r="Z2209" s="18">
        <f t="shared" si="442"/>
        <v>13000000</v>
      </c>
      <c r="AA2209" s="13">
        <v>5.8700000000000002E-2</v>
      </c>
      <c r="AB2209" s="21">
        <f t="shared" si="443"/>
        <v>763100</v>
      </c>
      <c r="AC2209" s="185">
        <f t="shared" si="444"/>
        <v>105613.04</v>
      </c>
      <c r="AD2209" s="141">
        <v>0.1384</v>
      </c>
      <c r="AE2209" s="186">
        <f t="shared" si="445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446"/>
        <v>36480247.665929191</v>
      </c>
      <c r="AJ2209" s="19">
        <f t="shared" si="447"/>
        <v>5330996.6372757507</v>
      </c>
      <c r="AK2209" s="20">
        <f t="shared" si="448"/>
        <v>0.14613378412599559</v>
      </c>
      <c r="AL2209" s="17"/>
      <c r="AM2209" s="17"/>
      <c r="AN2209" s="17"/>
      <c r="AO2209" s="17"/>
      <c r="AP2209" s="28" t="str">
        <f t="shared" si="449"/>
        <v>20227</v>
      </c>
      <c r="AQ2209" s="28" t="str">
        <f t="shared" si="450"/>
        <v>20227JPY</v>
      </c>
    </row>
    <row r="2210" spans="1:43" s="12" customFormat="1">
      <c r="A2210" s="13" t="s">
        <v>40</v>
      </c>
      <c r="B2210" s="179">
        <v>2022</v>
      </c>
      <c r="C2210" s="179">
        <v>3</v>
      </c>
      <c r="D2210" s="39" t="str">
        <f t="shared" si="439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440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441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451"/>
        <v>1</v>
      </c>
      <c r="Z2210" s="18">
        <f t="shared" si="442"/>
        <v>8000000</v>
      </c>
      <c r="AA2210" s="13">
        <v>5.8700000000000002E-2</v>
      </c>
      <c r="AB2210" s="21">
        <f t="shared" si="443"/>
        <v>469600</v>
      </c>
      <c r="AC2210" s="185">
        <f t="shared" si="444"/>
        <v>64992.639999999999</v>
      </c>
      <c r="AD2210" s="141">
        <v>0.1384</v>
      </c>
      <c r="AE2210" s="186">
        <f t="shared" si="445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446"/>
        <v>36480247.665929191</v>
      </c>
      <c r="AJ2210" s="19">
        <f t="shared" si="447"/>
        <v>5330996.6372757507</v>
      </c>
      <c r="AK2210" s="20">
        <f t="shared" si="448"/>
        <v>0.14613378412599559</v>
      </c>
      <c r="AL2210" s="17"/>
      <c r="AM2210" s="17"/>
      <c r="AN2210" s="17"/>
      <c r="AO2210" s="17"/>
      <c r="AP2210" s="28" t="str">
        <f t="shared" si="449"/>
        <v>20227</v>
      </c>
      <c r="AQ2210" s="28" t="str">
        <f t="shared" si="450"/>
        <v>20227JPY</v>
      </c>
    </row>
    <row r="2211" spans="1:43" s="12" customFormat="1">
      <c r="A2211" s="13" t="s">
        <v>40</v>
      </c>
      <c r="B2211" s="179">
        <v>2022</v>
      </c>
      <c r="C2211" s="179">
        <v>3</v>
      </c>
      <c r="D2211" s="39" t="str">
        <f t="shared" si="439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440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441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451"/>
        <v>1</v>
      </c>
      <c r="Z2211" s="18">
        <f t="shared" si="442"/>
        <v>8000000</v>
      </c>
      <c r="AA2211" s="13">
        <v>5.8700000000000002E-2</v>
      </c>
      <c r="AB2211" s="21">
        <f t="shared" si="443"/>
        <v>469600</v>
      </c>
      <c r="AC2211" s="185">
        <f t="shared" si="444"/>
        <v>64992.639999999999</v>
      </c>
      <c r="AD2211" s="141">
        <v>0.1384</v>
      </c>
      <c r="AE2211" s="186">
        <f t="shared" si="445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446"/>
        <v>36480247.665929191</v>
      </c>
      <c r="AJ2211" s="19">
        <f t="shared" si="447"/>
        <v>5330996.6372757507</v>
      </c>
      <c r="AK2211" s="20">
        <f t="shared" si="448"/>
        <v>0.14613378412599559</v>
      </c>
      <c r="AL2211" s="17"/>
      <c r="AM2211" s="17"/>
      <c r="AN2211" s="17"/>
      <c r="AO2211" s="17"/>
      <c r="AP2211" s="28" t="str">
        <f t="shared" si="449"/>
        <v>20227</v>
      </c>
      <c r="AQ2211" s="28" t="str">
        <f t="shared" si="450"/>
        <v>20227JPY</v>
      </c>
    </row>
    <row r="2212" spans="1:43" s="12" customFormat="1">
      <c r="A2212" s="13" t="s">
        <v>40</v>
      </c>
      <c r="B2212" s="179">
        <v>2022</v>
      </c>
      <c r="C2212" s="179">
        <v>3</v>
      </c>
      <c r="D2212" s="39" t="str">
        <f t="shared" si="439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440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441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451"/>
        <v>1</v>
      </c>
      <c r="Z2212" s="18">
        <f t="shared" si="442"/>
        <v>8000000</v>
      </c>
      <c r="AA2212" s="13">
        <v>5.8700000000000002E-2</v>
      </c>
      <c r="AB2212" s="21">
        <f t="shared" si="443"/>
        <v>469600</v>
      </c>
      <c r="AC2212" s="185">
        <f t="shared" si="444"/>
        <v>64992.639999999999</v>
      </c>
      <c r="AD2212" s="141">
        <v>0.1384</v>
      </c>
      <c r="AE2212" s="186">
        <f t="shared" si="445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446"/>
        <v>36480247.665929191</v>
      </c>
      <c r="AJ2212" s="19">
        <f t="shared" si="447"/>
        <v>5330996.6372757507</v>
      </c>
      <c r="AK2212" s="20">
        <f t="shared" si="448"/>
        <v>0.14613378412599559</v>
      </c>
      <c r="AL2212" s="17"/>
      <c r="AM2212" s="17"/>
      <c r="AN2212" s="17"/>
      <c r="AO2212" s="17"/>
      <c r="AP2212" s="28" t="str">
        <f t="shared" si="449"/>
        <v>20227</v>
      </c>
      <c r="AQ2212" s="28" t="str">
        <f t="shared" si="450"/>
        <v>20227JPY</v>
      </c>
    </row>
    <row r="2213" spans="1:43" s="12" customFormat="1">
      <c r="A2213" s="13" t="s">
        <v>40</v>
      </c>
      <c r="B2213" s="179">
        <v>2022</v>
      </c>
      <c r="C2213" s="179">
        <v>3</v>
      </c>
      <c r="D2213" s="39" t="str">
        <f t="shared" si="439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440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441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451"/>
        <v>1</v>
      </c>
      <c r="Z2213" s="18">
        <f t="shared" si="442"/>
        <v>8000000</v>
      </c>
      <c r="AA2213" s="13">
        <v>5.8700000000000002E-2</v>
      </c>
      <c r="AB2213" s="21">
        <f t="shared" si="443"/>
        <v>469600</v>
      </c>
      <c r="AC2213" s="185">
        <f t="shared" si="444"/>
        <v>64992.639999999999</v>
      </c>
      <c r="AD2213" s="141">
        <v>0.1384</v>
      </c>
      <c r="AE2213" s="186">
        <f t="shared" si="445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446"/>
        <v>36480247.665929191</v>
      </c>
      <c r="AJ2213" s="19">
        <f t="shared" si="447"/>
        <v>5330996.6372757507</v>
      </c>
      <c r="AK2213" s="20">
        <f t="shared" si="448"/>
        <v>0.14613378412599559</v>
      </c>
      <c r="AL2213" s="17"/>
      <c r="AM2213" s="17"/>
      <c r="AN2213" s="17"/>
      <c r="AO2213" s="17"/>
      <c r="AP2213" s="28" t="str">
        <f t="shared" si="449"/>
        <v>20227</v>
      </c>
      <c r="AQ2213" s="28" t="str">
        <f t="shared" si="450"/>
        <v>20227JPY</v>
      </c>
    </row>
    <row r="2214" spans="1:43" s="12" customFormat="1">
      <c r="A2214" s="13" t="s">
        <v>40</v>
      </c>
      <c r="B2214" s="179">
        <v>2022</v>
      </c>
      <c r="C2214" s="179">
        <v>3</v>
      </c>
      <c r="D2214" s="39" t="str">
        <f t="shared" si="439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440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441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451"/>
        <v>1</v>
      </c>
      <c r="Z2214" s="18">
        <f t="shared" si="442"/>
        <v>15786000</v>
      </c>
      <c r="AA2214" s="13">
        <v>5.8700000000000002E-2</v>
      </c>
      <c r="AB2214" s="21">
        <f t="shared" si="443"/>
        <v>926638.20000000007</v>
      </c>
      <c r="AC2214" s="185">
        <f t="shared" si="444"/>
        <v>119258.33634000002</v>
      </c>
      <c r="AD2214" s="141">
        <v>0.12870000000000001</v>
      </c>
      <c r="AE2214" s="186">
        <f t="shared" si="445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446"/>
        <v>36480247.665929191</v>
      </c>
      <c r="AJ2214" s="19">
        <f t="shared" si="447"/>
        <v>5330996.6372757507</v>
      </c>
      <c r="AK2214" s="20">
        <f t="shared" si="448"/>
        <v>0.14613378412599559</v>
      </c>
      <c r="AL2214" s="17"/>
      <c r="AM2214" s="17"/>
      <c r="AN2214" s="17"/>
      <c r="AO2214" s="17"/>
      <c r="AP2214" s="28" t="str">
        <f t="shared" si="449"/>
        <v>20227</v>
      </c>
      <c r="AQ2214" s="28" t="str">
        <f t="shared" si="450"/>
        <v>20227JPY</v>
      </c>
    </row>
    <row r="2215" spans="1:43" s="12" customFormat="1">
      <c r="A2215" s="13" t="s">
        <v>40</v>
      </c>
      <c r="B2215" s="179">
        <v>2022</v>
      </c>
      <c r="C2215" s="179">
        <v>3</v>
      </c>
      <c r="D2215" s="39" t="str">
        <f t="shared" si="439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440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441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451"/>
        <v>1</v>
      </c>
      <c r="Z2215" s="18">
        <f t="shared" si="442"/>
        <v>15786000</v>
      </c>
      <c r="AA2215" s="13">
        <v>5.8700000000000002E-2</v>
      </c>
      <c r="AB2215" s="21">
        <f t="shared" si="443"/>
        <v>926638.20000000007</v>
      </c>
      <c r="AC2215" s="185">
        <f t="shared" si="444"/>
        <v>119258.33634000002</v>
      </c>
      <c r="AD2215" s="141">
        <v>0.12870000000000001</v>
      </c>
      <c r="AE2215" s="186">
        <f t="shared" si="445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446"/>
        <v>36480247.665929191</v>
      </c>
      <c r="AJ2215" s="19">
        <f t="shared" si="447"/>
        <v>5330996.6372757507</v>
      </c>
      <c r="AK2215" s="20">
        <f t="shared" si="448"/>
        <v>0.14613378412599559</v>
      </c>
      <c r="AL2215" s="17"/>
      <c r="AM2215" s="17"/>
      <c r="AN2215" s="17"/>
      <c r="AO2215" s="17"/>
      <c r="AP2215" s="28" t="str">
        <f t="shared" si="449"/>
        <v>20227</v>
      </c>
      <c r="AQ2215" s="28" t="str">
        <f t="shared" si="450"/>
        <v>20227JPY</v>
      </c>
    </row>
    <row r="2216" spans="1:43" s="12" customFormat="1">
      <c r="A2216" s="13" t="s">
        <v>40</v>
      </c>
      <c r="B2216" s="179">
        <v>2022</v>
      </c>
      <c r="C2216" s="179">
        <v>3</v>
      </c>
      <c r="D2216" s="39" t="str">
        <f t="shared" si="439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440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441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451"/>
        <v>1</v>
      </c>
      <c r="Z2216" s="18">
        <f t="shared" si="442"/>
        <v>15786000</v>
      </c>
      <c r="AA2216" s="13">
        <v>5.8700000000000002E-2</v>
      </c>
      <c r="AB2216" s="21">
        <f t="shared" si="443"/>
        <v>926638.20000000007</v>
      </c>
      <c r="AC2216" s="185">
        <f t="shared" si="444"/>
        <v>119258.33634000002</v>
      </c>
      <c r="AD2216" s="141">
        <v>0.12870000000000001</v>
      </c>
      <c r="AE2216" s="186">
        <f t="shared" si="445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446"/>
        <v>36480247.665929191</v>
      </c>
      <c r="AJ2216" s="19">
        <f t="shared" si="447"/>
        <v>5330996.6372757507</v>
      </c>
      <c r="AK2216" s="20">
        <f t="shared" si="448"/>
        <v>0.14613378412599559</v>
      </c>
      <c r="AL2216" s="17"/>
      <c r="AM2216" s="17"/>
      <c r="AN2216" s="17"/>
      <c r="AO2216" s="17"/>
      <c r="AP2216" s="28" t="str">
        <f t="shared" si="449"/>
        <v>20227</v>
      </c>
      <c r="AQ2216" s="28" t="str">
        <f t="shared" si="450"/>
        <v>20227JPY</v>
      </c>
    </row>
    <row r="2217" spans="1:43" s="12" customFormat="1">
      <c r="A2217" s="13" t="s">
        <v>40</v>
      </c>
      <c r="B2217" s="179">
        <v>2022</v>
      </c>
      <c r="C2217" s="179">
        <v>3</v>
      </c>
      <c r="D2217" s="39" t="str">
        <f t="shared" si="439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440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441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451"/>
        <v>1</v>
      </c>
      <c r="Z2217" s="18">
        <f t="shared" si="442"/>
        <v>8700000</v>
      </c>
      <c r="AA2217" s="13">
        <v>5.8700000000000002E-2</v>
      </c>
      <c r="AB2217" s="21">
        <f t="shared" si="443"/>
        <v>510690</v>
      </c>
      <c r="AC2217" s="185">
        <f t="shared" si="444"/>
        <v>65725.803</v>
      </c>
      <c r="AD2217" s="141">
        <v>0.12870000000000001</v>
      </c>
      <c r="AE2217" s="186">
        <f t="shared" si="445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446"/>
        <v>36480247.665929191</v>
      </c>
      <c r="AJ2217" s="19">
        <f t="shared" si="447"/>
        <v>5330996.6372757507</v>
      </c>
      <c r="AK2217" s="20">
        <f t="shared" si="448"/>
        <v>0.14613378412599559</v>
      </c>
      <c r="AL2217" s="17"/>
      <c r="AM2217" s="17"/>
      <c r="AN2217" s="17"/>
      <c r="AO2217" s="17"/>
      <c r="AP2217" s="28" t="str">
        <f t="shared" si="449"/>
        <v>20227</v>
      </c>
      <c r="AQ2217" s="28" t="str">
        <f t="shared" si="450"/>
        <v>20227JPY</v>
      </c>
    </row>
    <row r="2218" spans="1:43" s="12" customFormat="1">
      <c r="A2218" s="13" t="s">
        <v>40</v>
      </c>
      <c r="B2218" s="179">
        <v>2022</v>
      </c>
      <c r="C2218" s="179">
        <v>3</v>
      </c>
      <c r="D2218" s="39" t="str">
        <f t="shared" si="439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440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441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451"/>
        <v>1</v>
      </c>
      <c r="Z2218" s="18">
        <f t="shared" si="442"/>
        <v>8700000</v>
      </c>
      <c r="AA2218" s="13">
        <v>5.8700000000000002E-2</v>
      </c>
      <c r="AB2218" s="21">
        <f t="shared" si="443"/>
        <v>510690</v>
      </c>
      <c r="AC2218" s="185">
        <f t="shared" si="444"/>
        <v>65725.803</v>
      </c>
      <c r="AD2218" s="141">
        <v>0.12870000000000001</v>
      </c>
      <c r="AE2218" s="186">
        <f t="shared" si="445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446"/>
        <v>36480247.665929191</v>
      </c>
      <c r="AJ2218" s="19">
        <f t="shared" si="447"/>
        <v>5330996.6372757507</v>
      </c>
      <c r="AK2218" s="20">
        <f t="shared" si="448"/>
        <v>0.14613378412599559</v>
      </c>
      <c r="AL2218" s="17"/>
      <c r="AM2218" s="17"/>
      <c r="AN2218" s="17"/>
      <c r="AO2218" s="17"/>
      <c r="AP2218" s="28" t="str">
        <f t="shared" si="449"/>
        <v>20227</v>
      </c>
      <c r="AQ2218" s="28" t="str">
        <f t="shared" si="450"/>
        <v>20227JPY</v>
      </c>
    </row>
    <row r="2219" spans="1:43" s="12" customFormat="1">
      <c r="A2219" s="13" t="s">
        <v>40</v>
      </c>
      <c r="B2219" s="179">
        <v>2022</v>
      </c>
      <c r="C2219" s="179">
        <v>3</v>
      </c>
      <c r="D2219" s="39" t="str">
        <f t="shared" si="439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440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441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451"/>
        <v>1</v>
      </c>
      <c r="Z2219" s="18">
        <f t="shared" si="442"/>
        <v>13990000</v>
      </c>
      <c r="AA2219" s="13">
        <v>5.8700000000000002E-2</v>
      </c>
      <c r="AB2219" s="21">
        <f t="shared" si="443"/>
        <v>821213</v>
      </c>
      <c r="AC2219" s="185">
        <f t="shared" si="444"/>
        <v>75305.232100000008</v>
      </c>
      <c r="AD2219" s="141">
        <v>9.1700000000000004E-2</v>
      </c>
      <c r="AE2219" s="186">
        <f t="shared" si="445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446"/>
        <v>36480247.665929191</v>
      </c>
      <c r="AJ2219" s="19">
        <f t="shared" si="447"/>
        <v>5330996.6372757507</v>
      </c>
      <c r="AK2219" s="20">
        <f t="shared" si="448"/>
        <v>0.14613378412599559</v>
      </c>
      <c r="AL2219" s="17"/>
      <c r="AM2219" s="17"/>
      <c r="AN2219" s="17"/>
      <c r="AO2219" s="17"/>
      <c r="AP2219" s="28" t="str">
        <f t="shared" si="449"/>
        <v>20227</v>
      </c>
      <c r="AQ2219" s="28" t="str">
        <f t="shared" si="450"/>
        <v>20227JPY</v>
      </c>
    </row>
    <row r="2220" spans="1:43" s="12" customFormat="1">
      <c r="A2220" s="13" t="s">
        <v>41</v>
      </c>
      <c r="B2220" s="179">
        <v>2022</v>
      </c>
      <c r="C2220" s="179">
        <v>5</v>
      </c>
      <c r="D2220" s="39" t="str">
        <f t="shared" si="439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440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441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451"/>
        <v>1.13</v>
      </c>
      <c r="Z2220" s="18">
        <f t="shared" si="442"/>
        <v>66000</v>
      </c>
      <c r="AA2220" s="13">
        <v>1.17</v>
      </c>
      <c r="AB2220" s="21">
        <f t="shared" si="443"/>
        <v>68336.283185840715</v>
      </c>
      <c r="AC2220" s="185">
        <f t="shared" si="444"/>
        <v>24853.906194690269</v>
      </c>
      <c r="AD2220" s="141">
        <v>0.36370000000000002</v>
      </c>
      <c r="AE2220" s="186">
        <f t="shared" si="445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446"/>
        <v>36480247.665929191</v>
      </c>
      <c r="AJ2220" s="19">
        <f t="shared" si="447"/>
        <v>5330996.6372757507</v>
      </c>
      <c r="AK2220" s="20">
        <f t="shared" si="448"/>
        <v>0.14613378412599559</v>
      </c>
      <c r="AL2220" s="17"/>
      <c r="AM2220" s="17"/>
      <c r="AN2220" s="17"/>
      <c r="AO2220" s="17"/>
      <c r="AP2220" s="28" t="str">
        <f t="shared" si="449"/>
        <v>20227</v>
      </c>
      <c r="AQ2220" s="28" t="str">
        <f t="shared" si="450"/>
        <v>20227RMB</v>
      </c>
    </row>
    <row r="2221" spans="1:43" s="12" customFormat="1">
      <c r="A2221" s="13" t="s">
        <v>41</v>
      </c>
      <c r="B2221" s="179">
        <v>2022</v>
      </c>
      <c r="C2221" s="179">
        <v>4</v>
      </c>
      <c r="D2221" s="39" t="str">
        <f t="shared" si="439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440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441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451"/>
        <v>1</v>
      </c>
      <c r="Z2221" s="18">
        <f t="shared" si="442"/>
        <v>12800000</v>
      </c>
      <c r="AA2221" s="13">
        <v>5.8700000000000002E-2</v>
      </c>
      <c r="AB2221" s="21">
        <f t="shared" si="443"/>
        <v>751360</v>
      </c>
      <c r="AC2221" s="185">
        <f t="shared" si="444"/>
        <v>76788.991999999998</v>
      </c>
      <c r="AD2221" s="141">
        <v>0.1022</v>
      </c>
      <c r="AE2221" s="186">
        <f t="shared" si="445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446"/>
        <v>36480247.665929191</v>
      </c>
      <c r="AJ2221" s="19">
        <f t="shared" si="447"/>
        <v>5330996.6372757507</v>
      </c>
      <c r="AK2221" s="20">
        <f t="shared" si="448"/>
        <v>0.14613378412599559</v>
      </c>
      <c r="AL2221" s="17"/>
      <c r="AM2221" s="17"/>
      <c r="AN2221" s="17"/>
      <c r="AO2221" s="17"/>
      <c r="AP2221" s="28" t="str">
        <f t="shared" si="449"/>
        <v>20227</v>
      </c>
      <c r="AQ2221" s="28" t="str">
        <f t="shared" si="450"/>
        <v>20227JPY</v>
      </c>
    </row>
    <row r="2222" spans="1:43" s="12" customFormat="1">
      <c r="A2222" s="13" t="s">
        <v>41</v>
      </c>
      <c r="B2222" s="179">
        <v>2022</v>
      </c>
      <c r="C2222" s="179">
        <v>5</v>
      </c>
      <c r="D2222" s="39" t="str">
        <f t="shared" si="439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440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441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451"/>
        <v>1</v>
      </c>
      <c r="Z2222" s="18">
        <f t="shared" si="442"/>
        <v>15000000</v>
      </c>
      <c r="AA2222" s="13">
        <v>5.8700000000000002E-2</v>
      </c>
      <c r="AB2222" s="21">
        <f t="shared" si="443"/>
        <v>880500</v>
      </c>
      <c r="AC2222" s="185">
        <f t="shared" si="444"/>
        <v>144402</v>
      </c>
      <c r="AD2222" s="141">
        <v>0.16400000000000001</v>
      </c>
      <c r="AE2222" s="186">
        <f t="shared" si="445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446"/>
        <v>36480247.665929191</v>
      </c>
      <c r="AJ2222" s="19">
        <f t="shared" si="447"/>
        <v>5330996.6372757507</v>
      </c>
      <c r="AK2222" s="20">
        <f t="shared" si="448"/>
        <v>0.14613378412599559</v>
      </c>
      <c r="AL2222" s="17"/>
      <c r="AM2222" s="17"/>
      <c r="AN2222" s="17"/>
      <c r="AO2222" s="17"/>
      <c r="AP2222" s="28" t="str">
        <f t="shared" si="449"/>
        <v>20227</v>
      </c>
      <c r="AQ2222" s="28" t="str">
        <f t="shared" si="450"/>
        <v>20227JPY</v>
      </c>
    </row>
    <row r="2223" spans="1:43" s="12" customFormat="1">
      <c r="A2223" s="13" t="s">
        <v>41</v>
      </c>
      <c r="B2223" s="179">
        <v>2022</v>
      </c>
      <c r="C2223" s="179">
        <v>5</v>
      </c>
      <c r="D2223" s="39" t="str">
        <f t="shared" si="439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440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441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451"/>
        <v>1</v>
      </c>
      <c r="Z2223" s="18">
        <f t="shared" si="442"/>
        <v>10400000</v>
      </c>
      <c r="AA2223" s="13">
        <v>5.8700000000000002E-2</v>
      </c>
      <c r="AB2223" s="21">
        <f t="shared" si="443"/>
        <v>610480</v>
      </c>
      <c r="AC2223" s="185">
        <f t="shared" si="444"/>
        <v>100118.72</v>
      </c>
      <c r="AD2223" s="141">
        <v>0.16400000000000001</v>
      </c>
      <c r="AE2223" s="186">
        <f t="shared" si="445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446"/>
        <v>36480247.665929191</v>
      </c>
      <c r="AJ2223" s="19">
        <f t="shared" si="447"/>
        <v>5330996.6372757507</v>
      </c>
      <c r="AK2223" s="20">
        <f t="shared" si="448"/>
        <v>0.14613378412599559</v>
      </c>
      <c r="AL2223" s="17"/>
      <c r="AM2223" s="17"/>
      <c r="AN2223" s="17"/>
      <c r="AO2223" s="17"/>
      <c r="AP2223" s="28" t="str">
        <f t="shared" si="449"/>
        <v>20227</v>
      </c>
      <c r="AQ2223" s="28" t="str">
        <f t="shared" si="450"/>
        <v>20227JPY</v>
      </c>
    </row>
    <row r="2224" spans="1:43" s="12" customFormat="1">
      <c r="A2224" s="13" t="s">
        <v>41</v>
      </c>
      <c r="B2224" s="179">
        <v>2022</v>
      </c>
      <c r="C2224" s="179">
        <v>6</v>
      </c>
      <c r="D2224" s="39" t="str">
        <f t="shared" si="439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440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441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451"/>
        <v>1.13</v>
      </c>
      <c r="Z2224" s="18">
        <f t="shared" si="442"/>
        <v>1020000</v>
      </c>
      <c r="AA2224" s="13">
        <v>1.17</v>
      </c>
      <c r="AB2224" s="21">
        <f t="shared" si="443"/>
        <v>1056106.1946902655</v>
      </c>
      <c r="AC2224" s="185">
        <f t="shared" si="444"/>
        <v>142679.94690265486</v>
      </c>
      <c r="AD2224" s="141">
        <v>0.1351</v>
      </c>
      <c r="AE2224" s="186">
        <f t="shared" si="445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446"/>
        <v>36480247.665929191</v>
      </c>
      <c r="AJ2224" s="19">
        <f t="shared" si="447"/>
        <v>5330996.6372757507</v>
      </c>
      <c r="AK2224" s="20">
        <f t="shared" si="448"/>
        <v>0.14613378412599559</v>
      </c>
      <c r="AL2224" s="17"/>
      <c r="AM2224" s="17"/>
      <c r="AN2224" s="17"/>
      <c r="AO2224" s="17"/>
      <c r="AP2224" s="28" t="str">
        <f t="shared" si="449"/>
        <v>20227</v>
      </c>
      <c r="AQ2224" s="28" t="str">
        <f t="shared" si="450"/>
        <v>20227RMB</v>
      </c>
    </row>
    <row r="2225" spans="1:43" s="12" customFormat="1">
      <c r="A2225" s="13" t="s">
        <v>41</v>
      </c>
      <c r="B2225" s="179">
        <v>2022</v>
      </c>
      <c r="C2225" s="179">
        <v>6</v>
      </c>
      <c r="D2225" s="39" t="str">
        <f t="shared" si="439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440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441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451"/>
        <v>1.13</v>
      </c>
      <c r="Z2225" s="18">
        <f t="shared" si="442"/>
        <v>1020000</v>
      </c>
      <c r="AA2225" s="13">
        <v>1.17</v>
      </c>
      <c r="AB2225" s="21">
        <f t="shared" si="443"/>
        <v>1056106.1946902655</v>
      </c>
      <c r="AC2225" s="185">
        <f t="shared" si="444"/>
        <v>160316.92035398228</v>
      </c>
      <c r="AD2225" s="141">
        <v>0.15179999999999999</v>
      </c>
      <c r="AE2225" s="186">
        <f t="shared" si="445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446"/>
        <v>36480247.665929191</v>
      </c>
      <c r="AJ2225" s="19">
        <f t="shared" si="447"/>
        <v>5330996.6372757507</v>
      </c>
      <c r="AK2225" s="20">
        <f t="shared" si="448"/>
        <v>0.14613378412599559</v>
      </c>
      <c r="AL2225" s="17"/>
      <c r="AM2225" s="17"/>
      <c r="AN2225" s="17"/>
      <c r="AO2225" s="17"/>
      <c r="AP2225" s="28" t="str">
        <f t="shared" si="449"/>
        <v>20227</v>
      </c>
      <c r="AQ2225" s="28" t="str">
        <f t="shared" si="450"/>
        <v>20227RMB</v>
      </c>
    </row>
    <row r="2226" spans="1:43" s="12" customFormat="1">
      <c r="A2226" s="13" t="s">
        <v>41</v>
      </c>
      <c r="B2226" s="179">
        <v>2022</v>
      </c>
      <c r="C2226" s="179">
        <v>6</v>
      </c>
      <c r="D2226" s="39" t="str">
        <f t="shared" si="439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440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441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451"/>
        <v>1.13</v>
      </c>
      <c r="Z2226" s="18">
        <f t="shared" si="442"/>
        <v>460000</v>
      </c>
      <c r="AA2226" s="13">
        <v>1.17</v>
      </c>
      <c r="AB2226" s="21">
        <f t="shared" si="443"/>
        <v>476283.18584070797</v>
      </c>
      <c r="AC2226" s="185">
        <f t="shared" si="444"/>
        <v>64679.256637168146</v>
      </c>
      <c r="AD2226" s="141">
        <v>0.1358</v>
      </c>
      <c r="AE2226" s="186">
        <f t="shared" si="445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446"/>
        <v>36480247.665929191</v>
      </c>
      <c r="AJ2226" s="19">
        <f t="shared" si="447"/>
        <v>5330996.6372757507</v>
      </c>
      <c r="AK2226" s="20">
        <f t="shared" si="448"/>
        <v>0.14613378412599559</v>
      </c>
      <c r="AL2226" s="17"/>
      <c r="AM2226" s="17"/>
      <c r="AN2226" s="17"/>
      <c r="AO2226" s="17"/>
      <c r="AP2226" s="28" t="str">
        <f t="shared" si="449"/>
        <v>20227</v>
      </c>
      <c r="AQ2226" s="28" t="str">
        <f t="shared" si="450"/>
        <v>20227RMB</v>
      </c>
    </row>
    <row r="2227" spans="1:43" s="12" customFormat="1">
      <c r="A2227" s="13" t="s">
        <v>41</v>
      </c>
      <c r="B2227" s="179">
        <v>2022</v>
      </c>
      <c r="C2227" s="179">
        <v>6</v>
      </c>
      <c r="D2227" s="39" t="str">
        <f t="shared" si="439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440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441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451"/>
        <v>1.13</v>
      </c>
      <c r="Z2227" s="18">
        <f t="shared" si="442"/>
        <v>590000</v>
      </c>
      <c r="AA2227" s="13">
        <v>1.17</v>
      </c>
      <c r="AB2227" s="21">
        <f t="shared" si="443"/>
        <v>610884.95575221244</v>
      </c>
      <c r="AC2227" s="185">
        <f t="shared" si="444"/>
        <v>111303.23893805311</v>
      </c>
      <c r="AD2227" s="141">
        <v>0.1822</v>
      </c>
      <c r="AE2227" s="186">
        <f t="shared" si="445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446"/>
        <v>36480247.665929191</v>
      </c>
      <c r="AJ2227" s="19">
        <f t="shared" si="447"/>
        <v>5330996.6372757507</v>
      </c>
      <c r="AK2227" s="20">
        <f t="shared" si="448"/>
        <v>0.14613378412599559</v>
      </c>
      <c r="AL2227" s="17"/>
      <c r="AM2227" s="17"/>
      <c r="AN2227" s="17"/>
      <c r="AO2227" s="17"/>
      <c r="AP2227" s="28" t="str">
        <f t="shared" si="449"/>
        <v>20227</v>
      </c>
      <c r="AQ2227" s="28" t="str">
        <f t="shared" si="450"/>
        <v>20227RMB</v>
      </c>
    </row>
    <row r="2228" spans="1:43" s="12" customFormat="1">
      <c r="A2228" s="13" t="s">
        <v>41</v>
      </c>
      <c r="B2228" s="179">
        <v>2022</v>
      </c>
      <c r="C2228" s="179">
        <v>6</v>
      </c>
      <c r="D2228" s="39" t="str">
        <f t="shared" si="439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440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441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451"/>
        <v>1.13</v>
      </c>
      <c r="Z2228" s="18">
        <f t="shared" si="442"/>
        <v>590000</v>
      </c>
      <c r="AA2228" s="13">
        <v>1.17</v>
      </c>
      <c r="AB2228" s="21">
        <f t="shared" si="443"/>
        <v>610884.95575221244</v>
      </c>
      <c r="AC2228" s="185">
        <f t="shared" si="444"/>
        <v>111303.23893805311</v>
      </c>
      <c r="AD2228" s="141">
        <v>0.1822</v>
      </c>
      <c r="AE2228" s="186">
        <f t="shared" si="445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446"/>
        <v>36480247.665929191</v>
      </c>
      <c r="AJ2228" s="19">
        <f t="shared" si="447"/>
        <v>5330996.6372757507</v>
      </c>
      <c r="AK2228" s="20">
        <f t="shared" si="448"/>
        <v>0.14613378412599559</v>
      </c>
      <c r="AL2228" s="17"/>
      <c r="AM2228" s="17"/>
      <c r="AN2228" s="17"/>
      <c r="AO2228" s="17"/>
      <c r="AP2228" s="28" t="str">
        <f t="shared" si="449"/>
        <v>20227</v>
      </c>
      <c r="AQ2228" s="28" t="str">
        <f t="shared" si="450"/>
        <v>20227RMB</v>
      </c>
    </row>
    <row r="2229" spans="1:43" s="12" customFormat="1">
      <c r="A2229" s="13" t="s">
        <v>41</v>
      </c>
      <c r="B2229" s="179">
        <v>2022</v>
      </c>
      <c r="C2229" s="179">
        <v>6</v>
      </c>
      <c r="D2229" s="39" t="str">
        <f t="shared" si="439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440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441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451"/>
        <v>1.13</v>
      </c>
      <c r="Z2229" s="18">
        <f t="shared" si="442"/>
        <v>623546</v>
      </c>
      <c r="AA2229" s="13">
        <v>1.17</v>
      </c>
      <c r="AB2229" s="21">
        <f t="shared" si="443"/>
        <v>645618.42477876099</v>
      </c>
      <c r="AC2229" s="185">
        <f t="shared" si="444"/>
        <v>150622.77850088495</v>
      </c>
      <c r="AD2229" s="141">
        <v>0.23330000000000001</v>
      </c>
      <c r="AE2229" s="186">
        <f t="shared" si="445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446"/>
        <v>36480247.665929191</v>
      </c>
      <c r="AJ2229" s="19">
        <f t="shared" si="447"/>
        <v>5330996.6372757507</v>
      </c>
      <c r="AK2229" s="20">
        <f t="shared" si="448"/>
        <v>0.14613378412599559</v>
      </c>
      <c r="AL2229" s="17"/>
      <c r="AM2229" s="17"/>
      <c r="AN2229" s="17"/>
      <c r="AO2229" s="17"/>
      <c r="AP2229" s="28" t="str">
        <f t="shared" si="449"/>
        <v>20227</v>
      </c>
      <c r="AQ2229" s="28" t="str">
        <f t="shared" si="450"/>
        <v>20227RMB</v>
      </c>
    </row>
    <row r="2230" spans="1:43" s="12" customFormat="1">
      <c r="A2230" s="13" t="s">
        <v>41</v>
      </c>
      <c r="B2230" s="179">
        <v>2022</v>
      </c>
      <c r="C2230" s="179">
        <v>6</v>
      </c>
      <c r="D2230" s="39" t="str">
        <f t="shared" si="439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440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441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451"/>
        <v>1.13</v>
      </c>
      <c r="Z2230" s="18">
        <f t="shared" si="442"/>
        <v>762233</v>
      </c>
      <c r="AA2230" s="13">
        <v>1.17</v>
      </c>
      <c r="AB2230" s="21">
        <f t="shared" si="443"/>
        <v>789214.69911504432</v>
      </c>
      <c r="AC2230" s="185">
        <f t="shared" si="444"/>
        <v>144268.44699823009</v>
      </c>
      <c r="AD2230" s="141">
        <v>0.18279999999999999</v>
      </c>
      <c r="AE2230" s="186">
        <f t="shared" si="445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446"/>
        <v>36480247.665929191</v>
      </c>
      <c r="AJ2230" s="19">
        <f t="shared" si="447"/>
        <v>5330996.6372757507</v>
      </c>
      <c r="AK2230" s="20">
        <f t="shared" si="448"/>
        <v>0.14613378412599559</v>
      </c>
      <c r="AL2230" s="17"/>
      <c r="AM2230" s="17"/>
      <c r="AN2230" s="17"/>
      <c r="AO2230" s="17"/>
      <c r="AP2230" s="28" t="str">
        <f t="shared" si="449"/>
        <v>20227</v>
      </c>
      <c r="AQ2230" s="28" t="str">
        <f t="shared" si="450"/>
        <v>20227RMB</v>
      </c>
    </row>
    <row r="2231" spans="1:43" s="12" customFormat="1">
      <c r="A2231" s="13" t="s">
        <v>41</v>
      </c>
      <c r="B2231" s="179">
        <v>2022</v>
      </c>
      <c r="C2231" s="179">
        <v>6</v>
      </c>
      <c r="D2231" s="39" t="str">
        <f t="shared" si="439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440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441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451"/>
        <v>1.13</v>
      </c>
      <c r="Z2231" s="18">
        <f t="shared" si="442"/>
        <v>762233</v>
      </c>
      <c r="AA2231" s="13">
        <v>1.17</v>
      </c>
      <c r="AB2231" s="21">
        <f t="shared" si="443"/>
        <v>789214.69911504432</v>
      </c>
      <c r="AC2231" s="185">
        <f t="shared" si="444"/>
        <v>144268.44699823009</v>
      </c>
      <c r="AD2231" s="141">
        <v>0.18279999999999999</v>
      </c>
      <c r="AE2231" s="186">
        <f t="shared" si="445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446"/>
        <v>36480247.665929191</v>
      </c>
      <c r="AJ2231" s="19">
        <f t="shared" si="447"/>
        <v>5330996.6372757507</v>
      </c>
      <c r="AK2231" s="20">
        <f t="shared" si="448"/>
        <v>0.14613378412599559</v>
      </c>
      <c r="AL2231" s="17"/>
      <c r="AM2231" s="17"/>
      <c r="AN2231" s="17"/>
      <c r="AO2231" s="17"/>
      <c r="AP2231" s="28" t="str">
        <f t="shared" si="449"/>
        <v>20227</v>
      </c>
      <c r="AQ2231" s="28" t="str">
        <f t="shared" si="450"/>
        <v>20227RMB</v>
      </c>
    </row>
    <row r="2232" spans="1:43" s="12" customFormat="1">
      <c r="A2232" s="13" t="s">
        <v>41</v>
      </c>
      <c r="B2232" s="179">
        <v>2022</v>
      </c>
      <c r="C2232" s="179">
        <v>6</v>
      </c>
      <c r="D2232" s="39" t="str">
        <f t="shared" si="439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440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441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451"/>
        <v>1.13</v>
      </c>
      <c r="Z2232" s="18">
        <f t="shared" si="442"/>
        <v>575779</v>
      </c>
      <c r="AA2232" s="13">
        <v>1.17</v>
      </c>
      <c r="AB2232" s="21">
        <f t="shared" si="443"/>
        <v>596160.55752212391</v>
      </c>
      <c r="AC2232" s="185">
        <f t="shared" si="444"/>
        <v>108978.14991504424</v>
      </c>
      <c r="AD2232" s="141">
        <v>0.18279999999999999</v>
      </c>
      <c r="AE2232" s="186">
        <f t="shared" si="445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446"/>
        <v>36480247.665929191</v>
      </c>
      <c r="AJ2232" s="19">
        <f t="shared" si="447"/>
        <v>5330996.6372757507</v>
      </c>
      <c r="AK2232" s="20">
        <f t="shared" si="448"/>
        <v>0.14613378412599559</v>
      </c>
      <c r="AL2232" s="17"/>
      <c r="AM2232" s="17"/>
      <c r="AN2232" s="17"/>
      <c r="AO2232" s="17"/>
      <c r="AP2232" s="28" t="str">
        <f t="shared" si="449"/>
        <v>20227</v>
      </c>
      <c r="AQ2232" s="28" t="str">
        <f t="shared" si="450"/>
        <v>20227RMB</v>
      </c>
    </row>
    <row r="2233" spans="1:43" s="12" customFormat="1">
      <c r="A2233" s="13" t="s">
        <v>41</v>
      </c>
      <c r="B2233" s="179">
        <v>2022</v>
      </c>
      <c r="C2233" s="179">
        <v>6</v>
      </c>
      <c r="D2233" s="39" t="str">
        <f t="shared" si="439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440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441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451"/>
        <v>1.13</v>
      </c>
      <c r="Z2233" s="18">
        <f t="shared" si="442"/>
        <v>570000</v>
      </c>
      <c r="AA2233" s="13">
        <v>1.17</v>
      </c>
      <c r="AB2233" s="21">
        <f t="shared" si="443"/>
        <v>590176.99115044251</v>
      </c>
      <c r="AC2233" s="185">
        <f t="shared" si="444"/>
        <v>111425.41592920355</v>
      </c>
      <c r="AD2233" s="141">
        <v>0.1888</v>
      </c>
      <c r="AE2233" s="186">
        <f t="shared" si="445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446"/>
        <v>36480247.665929191</v>
      </c>
      <c r="AJ2233" s="19">
        <f t="shared" si="447"/>
        <v>5330996.6372757507</v>
      </c>
      <c r="AK2233" s="20">
        <f t="shared" si="448"/>
        <v>0.14613378412599559</v>
      </c>
      <c r="AL2233" s="17"/>
      <c r="AM2233" s="17"/>
      <c r="AN2233" s="17"/>
      <c r="AO2233" s="17"/>
      <c r="AP2233" s="28" t="str">
        <f t="shared" si="449"/>
        <v>20227</v>
      </c>
      <c r="AQ2233" s="28" t="str">
        <f t="shared" si="450"/>
        <v>20227RMB</v>
      </c>
    </row>
    <row r="2234" spans="1:43" s="12" customFormat="1">
      <c r="A2234" s="13" t="s">
        <v>41</v>
      </c>
      <c r="B2234" s="179">
        <v>2022</v>
      </c>
      <c r="C2234" s="179">
        <v>6</v>
      </c>
      <c r="D2234" s="39" t="str">
        <f t="shared" si="439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440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441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451"/>
        <v>1.13</v>
      </c>
      <c r="Z2234" s="18">
        <f t="shared" si="442"/>
        <v>500000</v>
      </c>
      <c r="AA2234" s="13">
        <v>1.17</v>
      </c>
      <c r="AB2234" s="21">
        <f t="shared" si="443"/>
        <v>517699.11504424782</v>
      </c>
      <c r="AC2234" s="185">
        <f t="shared" si="444"/>
        <v>75687.610619469036</v>
      </c>
      <c r="AD2234" s="141">
        <v>0.1462</v>
      </c>
      <c r="AE2234" s="186">
        <f t="shared" si="445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446"/>
        <v>36480247.665929191</v>
      </c>
      <c r="AJ2234" s="19">
        <f t="shared" si="447"/>
        <v>5330996.6372757507</v>
      </c>
      <c r="AK2234" s="20">
        <f t="shared" si="448"/>
        <v>0.14613378412599559</v>
      </c>
      <c r="AL2234" s="17"/>
      <c r="AM2234" s="17"/>
      <c r="AN2234" s="17"/>
      <c r="AO2234" s="17"/>
      <c r="AP2234" s="28" t="str">
        <f t="shared" si="449"/>
        <v>20227</v>
      </c>
      <c r="AQ2234" s="28" t="str">
        <f t="shared" si="450"/>
        <v>20227RMB</v>
      </c>
    </row>
    <row r="2235" spans="1:43" s="12" customFormat="1">
      <c r="A2235" s="13" t="s">
        <v>41</v>
      </c>
      <c r="B2235" s="179">
        <v>2022</v>
      </c>
      <c r="C2235" s="179">
        <v>7</v>
      </c>
      <c r="D2235" s="39" t="str">
        <f t="shared" si="439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440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441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451"/>
        <v>1.13</v>
      </c>
      <c r="Z2235" s="18">
        <f t="shared" si="442"/>
        <v>750000</v>
      </c>
      <c r="AA2235" s="13">
        <v>1.17</v>
      </c>
      <c r="AB2235" s="21">
        <f t="shared" si="443"/>
        <v>776548.67256637174</v>
      </c>
      <c r="AC2235" s="185">
        <f t="shared" si="444"/>
        <v>143506.19469026549</v>
      </c>
      <c r="AD2235" s="141">
        <v>0.18479999999999999</v>
      </c>
      <c r="AE2235" s="186">
        <f t="shared" si="445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446"/>
        <v>36480247.665929191</v>
      </c>
      <c r="AJ2235" s="19">
        <f t="shared" si="447"/>
        <v>5330996.6372757507</v>
      </c>
      <c r="AK2235" s="20">
        <f t="shared" si="448"/>
        <v>0.14613378412599559</v>
      </c>
      <c r="AL2235" s="17"/>
      <c r="AM2235" s="17"/>
      <c r="AN2235" s="17"/>
      <c r="AO2235" s="17"/>
      <c r="AP2235" s="28" t="str">
        <f t="shared" si="449"/>
        <v>20227</v>
      </c>
      <c r="AQ2235" s="28" t="str">
        <f t="shared" si="450"/>
        <v>20227RMB</v>
      </c>
    </row>
    <row r="2236" spans="1:43" s="12" customFormat="1">
      <c r="A2236" s="13" t="s">
        <v>41</v>
      </c>
      <c r="B2236" s="179">
        <v>2022</v>
      </c>
      <c r="C2236" s="179">
        <v>7</v>
      </c>
      <c r="D2236" s="39" t="str">
        <f t="shared" si="439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440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441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451"/>
        <v>1</v>
      </c>
      <c r="Z2236" s="18">
        <f t="shared" si="442"/>
        <v>17000000</v>
      </c>
      <c r="AA2236" s="13">
        <v>5.8700000000000002E-2</v>
      </c>
      <c r="AB2236" s="21">
        <f t="shared" si="443"/>
        <v>997900</v>
      </c>
      <c r="AC2236" s="185">
        <f t="shared" si="444"/>
        <v>170042.16</v>
      </c>
      <c r="AD2236" s="141">
        <v>0.1704</v>
      </c>
      <c r="AE2236" s="186">
        <f t="shared" si="445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446"/>
        <v>36480247.665929191</v>
      </c>
      <c r="AJ2236" s="19">
        <f t="shared" si="447"/>
        <v>5330996.6372757507</v>
      </c>
      <c r="AK2236" s="20">
        <f t="shared" si="448"/>
        <v>0.14613378412599559</v>
      </c>
      <c r="AL2236" s="17"/>
      <c r="AM2236" s="17"/>
      <c r="AN2236" s="17"/>
      <c r="AO2236" s="17"/>
      <c r="AP2236" s="28" t="str">
        <f t="shared" si="449"/>
        <v>20227</v>
      </c>
      <c r="AQ2236" s="28" t="str">
        <f t="shared" si="450"/>
        <v>20227JPY</v>
      </c>
    </row>
    <row r="2237" spans="1:43" s="12" customFormat="1">
      <c r="A2237" s="13" t="s">
        <v>41</v>
      </c>
      <c r="B2237" s="179">
        <v>2022</v>
      </c>
      <c r="C2237" s="179">
        <v>7</v>
      </c>
      <c r="D2237" s="39" t="str">
        <f t="shared" si="439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440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441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451"/>
        <v>1</v>
      </c>
      <c r="Z2237" s="18">
        <f t="shared" si="442"/>
        <v>17000000</v>
      </c>
      <c r="AA2237" s="13">
        <v>5.8700000000000002E-2</v>
      </c>
      <c r="AB2237" s="21">
        <f t="shared" si="443"/>
        <v>997900</v>
      </c>
      <c r="AC2237" s="185">
        <f t="shared" si="444"/>
        <v>170042.16</v>
      </c>
      <c r="AD2237" s="141">
        <v>0.1704</v>
      </c>
      <c r="AE2237" s="186">
        <f t="shared" si="445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446"/>
        <v>36480247.665929191</v>
      </c>
      <c r="AJ2237" s="19">
        <f t="shared" si="447"/>
        <v>5330996.6372757507</v>
      </c>
      <c r="AK2237" s="20">
        <f t="shared" si="448"/>
        <v>0.14613378412599559</v>
      </c>
      <c r="AL2237" s="17"/>
      <c r="AM2237" s="17"/>
      <c r="AN2237" s="17"/>
      <c r="AO2237" s="17"/>
      <c r="AP2237" s="28" t="str">
        <f t="shared" si="449"/>
        <v>20227</v>
      </c>
      <c r="AQ2237" s="28" t="str">
        <f t="shared" si="450"/>
        <v>20227JPY</v>
      </c>
    </row>
    <row r="2238" spans="1:43" s="12" customFormat="1">
      <c r="A2238" s="13" t="s">
        <v>41</v>
      </c>
      <c r="B2238" s="179">
        <v>2022</v>
      </c>
      <c r="C2238" s="179">
        <v>7</v>
      </c>
      <c r="D2238" s="39" t="str">
        <f t="shared" si="439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440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441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451"/>
        <v>1</v>
      </c>
      <c r="Z2238" s="18">
        <f t="shared" si="442"/>
        <v>17000000</v>
      </c>
      <c r="AA2238" s="13">
        <v>5.8700000000000002E-2</v>
      </c>
      <c r="AB2238" s="21">
        <f t="shared" si="443"/>
        <v>997900</v>
      </c>
      <c r="AC2238" s="185">
        <f t="shared" si="444"/>
        <v>170042.16</v>
      </c>
      <c r="AD2238" s="141">
        <v>0.1704</v>
      </c>
      <c r="AE2238" s="186">
        <f t="shared" si="445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446"/>
        <v>36480247.665929191</v>
      </c>
      <c r="AJ2238" s="19">
        <f t="shared" si="447"/>
        <v>5330996.6372757507</v>
      </c>
      <c r="AK2238" s="20">
        <f t="shared" si="448"/>
        <v>0.14613378412599559</v>
      </c>
      <c r="AL2238" s="17"/>
      <c r="AM2238" s="17"/>
      <c r="AN2238" s="17"/>
      <c r="AO2238" s="17"/>
      <c r="AP2238" s="28" t="str">
        <f t="shared" si="449"/>
        <v>20227</v>
      </c>
      <c r="AQ2238" s="28" t="str">
        <f t="shared" si="450"/>
        <v>20227JPY</v>
      </c>
    </row>
    <row r="2239" spans="1:43" s="12" customFormat="1">
      <c r="A2239" s="13" t="s">
        <v>41</v>
      </c>
      <c r="B2239" s="179">
        <v>2022</v>
      </c>
      <c r="C2239" s="179">
        <v>7</v>
      </c>
      <c r="D2239" s="39" t="str">
        <f t="shared" si="439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440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441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451"/>
        <v>1</v>
      </c>
      <c r="Z2239" s="18">
        <f t="shared" si="442"/>
        <v>12014500</v>
      </c>
      <c r="AA2239" s="13">
        <v>5.8700000000000002E-2</v>
      </c>
      <c r="AB2239" s="21">
        <f t="shared" si="443"/>
        <v>705251.15</v>
      </c>
      <c r="AC2239" s="185">
        <f t="shared" si="444"/>
        <v>120174.79596</v>
      </c>
      <c r="AD2239" s="141">
        <v>0.1704</v>
      </c>
      <c r="AE2239" s="186">
        <f t="shared" si="445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446"/>
        <v>36480247.665929191</v>
      </c>
      <c r="AJ2239" s="19">
        <f t="shared" si="447"/>
        <v>5330996.6372757507</v>
      </c>
      <c r="AK2239" s="20">
        <f t="shared" si="448"/>
        <v>0.14613378412599559</v>
      </c>
      <c r="AL2239" s="17"/>
      <c r="AM2239" s="17"/>
      <c r="AN2239" s="17"/>
      <c r="AO2239" s="17"/>
      <c r="AP2239" s="28" t="str">
        <f t="shared" si="449"/>
        <v>20227</v>
      </c>
      <c r="AQ2239" s="28" t="str">
        <f t="shared" si="450"/>
        <v>20227JPY</v>
      </c>
    </row>
    <row r="2240" spans="1:43" s="12" customFormat="1">
      <c r="A2240" s="13" t="s">
        <v>41</v>
      </c>
      <c r="B2240" s="179">
        <v>2022</v>
      </c>
      <c r="C2240" s="179">
        <v>7</v>
      </c>
      <c r="D2240" s="39" t="str">
        <f t="shared" si="439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440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441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451"/>
        <v>1</v>
      </c>
      <c r="Z2240" s="18">
        <f t="shared" si="442"/>
        <v>12014500</v>
      </c>
      <c r="AA2240" s="13">
        <v>5.8700000000000002E-2</v>
      </c>
      <c r="AB2240" s="21">
        <f t="shared" si="443"/>
        <v>705251.15</v>
      </c>
      <c r="AC2240" s="185">
        <f t="shared" si="444"/>
        <v>120174.79596</v>
      </c>
      <c r="AD2240" s="141">
        <v>0.1704</v>
      </c>
      <c r="AE2240" s="186">
        <f t="shared" si="445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446"/>
        <v>36480247.665929191</v>
      </c>
      <c r="AJ2240" s="19">
        <f t="shared" si="447"/>
        <v>5330996.6372757507</v>
      </c>
      <c r="AK2240" s="20">
        <f t="shared" si="448"/>
        <v>0.14613378412599559</v>
      </c>
      <c r="AL2240" s="17"/>
      <c r="AM2240" s="17"/>
      <c r="AN2240" s="17"/>
      <c r="AO2240" s="17"/>
      <c r="AP2240" s="28" t="str">
        <f t="shared" si="449"/>
        <v>20227</v>
      </c>
      <c r="AQ2240" s="28" t="str">
        <f t="shared" si="450"/>
        <v>20227JPY</v>
      </c>
    </row>
    <row r="2241" spans="1:43" s="12" customFormat="1">
      <c r="A2241" s="13" t="s">
        <v>41</v>
      </c>
      <c r="B2241" s="179">
        <v>2022</v>
      </c>
      <c r="C2241" s="179">
        <v>7</v>
      </c>
      <c r="D2241" s="39" t="str">
        <f t="shared" si="439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440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441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451"/>
        <v>1</v>
      </c>
      <c r="Z2241" s="18">
        <f t="shared" si="442"/>
        <v>12014500</v>
      </c>
      <c r="AA2241" s="13">
        <v>5.8700000000000002E-2</v>
      </c>
      <c r="AB2241" s="21">
        <f t="shared" si="443"/>
        <v>705251.15</v>
      </c>
      <c r="AC2241" s="185">
        <f t="shared" si="444"/>
        <v>120174.79596</v>
      </c>
      <c r="AD2241" s="141">
        <v>0.1704</v>
      </c>
      <c r="AE2241" s="186">
        <f t="shared" si="445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446"/>
        <v>36480247.665929191</v>
      </c>
      <c r="AJ2241" s="19">
        <f t="shared" si="447"/>
        <v>5330996.6372757507</v>
      </c>
      <c r="AK2241" s="20">
        <f t="shared" si="448"/>
        <v>0.14613378412599559</v>
      </c>
      <c r="AL2241" s="17"/>
      <c r="AM2241" s="17"/>
      <c r="AN2241" s="17"/>
      <c r="AO2241" s="17"/>
      <c r="AP2241" s="28" t="str">
        <f t="shared" si="449"/>
        <v>20227</v>
      </c>
      <c r="AQ2241" s="28" t="str">
        <f t="shared" si="450"/>
        <v>20227JPY</v>
      </c>
    </row>
    <row r="2242" spans="1:43" s="12" customFormat="1">
      <c r="A2242" s="13" t="s">
        <v>41</v>
      </c>
      <c r="B2242" s="179">
        <v>2022</v>
      </c>
      <c r="C2242" s="179">
        <v>7</v>
      </c>
      <c r="D2242" s="39" t="str">
        <f t="shared" si="439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440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441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451"/>
        <v>1.13</v>
      </c>
      <c r="Z2242" s="18">
        <f t="shared" si="442"/>
        <v>640000</v>
      </c>
      <c r="AA2242" s="13">
        <v>1.17</v>
      </c>
      <c r="AB2242" s="21">
        <f t="shared" si="443"/>
        <v>662654.8672566372</v>
      </c>
      <c r="AC2242" s="185">
        <f t="shared" si="444"/>
        <v>71765.52212389381</v>
      </c>
      <c r="AD2242" s="141">
        <v>0.10829999999999999</v>
      </c>
      <c r="AE2242" s="186">
        <f t="shared" si="445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446"/>
        <v>36480247.665929191</v>
      </c>
      <c r="AJ2242" s="19">
        <f t="shared" si="447"/>
        <v>5330996.6372757507</v>
      </c>
      <c r="AK2242" s="20">
        <f t="shared" si="448"/>
        <v>0.14613378412599559</v>
      </c>
      <c r="AL2242" s="17"/>
      <c r="AM2242" s="17"/>
      <c r="AN2242" s="17"/>
      <c r="AO2242" s="17"/>
      <c r="AP2242" s="28" t="str">
        <f t="shared" si="449"/>
        <v>20227</v>
      </c>
      <c r="AQ2242" s="28" t="str">
        <f t="shared" si="450"/>
        <v>20227RMB</v>
      </c>
    </row>
    <row r="2243" spans="1:43" s="12" customFormat="1" ht="26.4">
      <c r="A2243" s="13" t="s">
        <v>41</v>
      </c>
      <c r="B2243" s="179">
        <v>2022</v>
      </c>
      <c r="C2243" s="179">
        <v>6</v>
      </c>
      <c r="D2243" s="39" t="str">
        <f t="shared" si="439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440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441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451"/>
        <v>1.13</v>
      </c>
      <c r="Z2243" s="18">
        <f t="shared" si="442"/>
        <v>13900</v>
      </c>
      <c r="AA2243" s="13">
        <v>1.17</v>
      </c>
      <c r="AB2243" s="21">
        <f t="shared" si="443"/>
        <v>14392.035398230089</v>
      </c>
      <c r="AC2243" s="185">
        <f t="shared" si="444"/>
        <v>3635.4281415929204</v>
      </c>
      <c r="AD2243" s="141">
        <v>0.25259999999999999</v>
      </c>
      <c r="AE2243" s="186">
        <f t="shared" si="445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446"/>
        <v>36480247.665929191</v>
      </c>
      <c r="AJ2243" s="19">
        <f t="shared" si="447"/>
        <v>5330996.6372757507</v>
      </c>
      <c r="AK2243" s="20">
        <f t="shared" si="448"/>
        <v>0.14613378412599559</v>
      </c>
      <c r="AL2243" s="17"/>
      <c r="AM2243" s="17"/>
      <c r="AN2243" s="17"/>
      <c r="AO2243" s="17"/>
      <c r="AP2243" s="28" t="str">
        <f t="shared" si="449"/>
        <v>20227</v>
      </c>
      <c r="AQ2243" s="28" t="str">
        <f t="shared" si="450"/>
        <v>20227RMB</v>
      </c>
    </row>
    <row r="2244" spans="1:43" s="12" customFormat="1" ht="26.4">
      <c r="A2244" s="13" t="s">
        <v>41</v>
      </c>
      <c r="B2244" s="179">
        <v>2022</v>
      </c>
      <c r="C2244" s="179">
        <v>6</v>
      </c>
      <c r="D2244" s="39" t="str">
        <f t="shared" si="439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440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441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451"/>
        <v>1.13</v>
      </c>
      <c r="Z2244" s="18">
        <f t="shared" si="442"/>
        <v>3900</v>
      </c>
      <c r="AA2244" s="13">
        <v>1.17</v>
      </c>
      <c r="AB2244" s="21">
        <f t="shared" si="443"/>
        <v>4038.0530973451328</v>
      </c>
      <c r="AC2244" s="185">
        <f t="shared" si="444"/>
        <v>1020.0122123893805</v>
      </c>
      <c r="AD2244" s="141">
        <v>0.25259999999999999</v>
      </c>
      <c r="AE2244" s="186">
        <f t="shared" si="445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446"/>
        <v>36480247.665929191</v>
      </c>
      <c r="AJ2244" s="19">
        <f t="shared" si="447"/>
        <v>5330996.6372757507</v>
      </c>
      <c r="AK2244" s="20">
        <f t="shared" si="448"/>
        <v>0.14613378412599559</v>
      </c>
      <c r="AL2244" s="17"/>
      <c r="AM2244" s="17"/>
      <c r="AN2244" s="17"/>
      <c r="AO2244" s="17"/>
      <c r="AP2244" s="28" t="str">
        <f t="shared" si="449"/>
        <v>20227</v>
      </c>
      <c r="AQ2244" s="28" t="str">
        <f t="shared" si="450"/>
        <v>20227RMB</v>
      </c>
    </row>
    <row r="2245" spans="1:43" s="12" customFormat="1">
      <c r="A2245" s="13" t="s">
        <v>41</v>
      </c>
      <c r="B2245" s="179">
        <v>2022</v>
      </c>
      <c r="C2245" s="179">
        <v>4</v>
      </c>
      <c r="D2245" s="39" t="str">
        <f t="shared" si="439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440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441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451"/>
        <v>1</v>
      </c>
      <c r="Z2245" s="18">
        <f t="shared" si="442"/>
        <v>11300000</v>
      </c>
      <c r="AA2245" s="13">
        <v>5.96E-2</v>
      </c>
      <c r="AB2245" s="21">
        <f t="shared" si="443"/>
        <v>673480</v>
      </c>
      <c r="AC2245" s="185">
        <f t="shared" si="444"/>
        <v>34078.087999999996</v>
      </c>
      <c r="AD2245" s="141">
        <v>5.0599999999999999E-2</v>
      </c>
      <c r="AE2245" s="186">
        <f t="shared" si="445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446"/>
        <v>35073581.838938065</v>
      </c>
      <c r="AJ2245" s="19">
        <f t="shared" si="447"/>
        <v>5034113.9728989378</v>
      </c>
      <c r="AK2245" s="20">
        <f t="shared" si="448"/>
        <v>0.1435300790211895</v>
      </c>
      <c r="AL2245" s="17"/>
      <c r="AM2245" s="17"/>
      <c r="AN2245" s="17"/>
      <c r="AO2245" s="17"/>
      <c r="AP2245" s="28" t="str">
        <f t="shared" si="449"/>
        <v>20228</v>
      </c>
      <c r="AQ2245" s="28" t="str">
        <f t="shared" si="450"/>
        <v>20228JPY</v>
      </c>
    </row>
    <row r="2246" spans="1:43" s="12" customFormat="1">
      <c r="A2246" s="13" t="s">
        <v>41</v>
      </c>
      <c r="B2246" s="179">
        <v>2022</v>
      </c>
      <c r="C2246" s="179">
        <v>4</v>
      </c>
      <c r="D2246" s="39" t="str">
        <f t="shared" si="439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440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441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451"/>
        <v>1</v>
      </c>
      <c r="Z2246" s="18">
        <f t="shared" si="442"/>
        <v>7000000</v>
      </c>
      <c r="AA2246" s="13">
        <v>5.96E-2</v>
      </c>
      <c r="AB2246" s="21">
        <f t="shared" si="443"/>
        <v>417200</v>
      </c>
      <c r="AC2246" s="185">
        <f t="shared" si="444"/>
        <v>21110.32</v>
      </c>
      <c r="AD2246" s="141">
        <v>5.0599999999999999E-2</v>
      </c>
      <c r="AE2246" s="186">
        <f t="shared" si="445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446"/>
        <v>35073581.838938065</v>
      </c>
      <c r="AJ2246" s="19">
        <f t="shared" si="447"/>
        <v>5034113.9728989378</v>
      </c>
      <c r="AK2246" s="20">
        <f t="shared" si="448"/>
        <v>0.1435300790211895</v>
      </c>
      <c r="AL2246" s="17"/>
      <c r="AM2246" s="17"/>
      <c r="AN2246" s="17"/>
      <c r="AO2246" s="17"/>
      <c r="AP2246" s="28" t="str">
        <f t="shared" si="449"/>
        <v>20228</v>
      </c>
      <c r="AQ2246" s="28" t="str">
        <f t="shared" si="450"/>
        <v>20228JPY</v>
      </c>
    </row>
    <row r="2247" spans="1:43" s="12" customFormat="1">
      <c r="A2247" s="13" t="s">
        <v>41</v>
      </c>
      <c r="B2247" s="179">
        <v>2022</v>
      </c>
      <c r="C2247" s="179">
        <v>4</v>
      </c>
      <c r="D2247" s="39" t="str">
        <f t="shared" si="439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440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441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451"/>
        <v>1</v>
      </c>
      <c r="Z2247" s="18">
        <f t="shared" si="442"/>
        <v>13900000</v>
      </c>
      <c r="AA2247" s="13">
        <v>5.96E-2</v>
      </c>
      <c r="AB2247" s="21">
        <f t="shared" si="443"/>
        <v>828440</v>
      </c>
      <c r="AC2247" s="185">
        <f t="shared" si="444"/>
        <v>83341.063999999998</v>
      </c>
      <c r="AD2247" s="141">
        <v>0.10059999999999999</v>
      </c>
      <c r="AE2247" s="186">
        <f t="shared" si="445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446"/>
        <v>35073581.838938065</v>
      </c>
      <c r="AJ2247" s="19">
        <f t="shared" si="447"/>
        <v>5034113.9728989378</v>
      </c>
      <c r="AK2247" s="20">
        <f t="shared" si="448"/>
        <v>0.1435300790211895</v>
      </c>
      <c r="AL2247" s="17"/>
      <c r="AM2247" s="17"/>
      <c r="AN2247" s="17"/>
      <c r="AO2247" s="17"/>
      <c r="AP2247" s="28" t="str">
        <f t="shared" si="449"/>
        <v>20228</v>
      </c>
      <c r="AQ2247" s="28" t="str">
        <f t="shared" si="450"/>
        <v>20228JPY</v>
      </c>
    </row>
    <row r="2248" spans="1:43" s="12" customFormat="1">
      <c r="A2248" s="13" t="s">
        <v>41</v>
      </c>
      <c r="B2248" s="179">
        <v>2022</v>
      </c>
      <c r="C2248" s="179">
        <v>4</v>
      </c>
      <c r="D2248" s="39" t="str">
        <f t="shared" si="439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440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441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451"/>
        <v>1</v>
      </c>
      <c r="Z2248" s="18">
        <f t="shared" si="442"/>
        <v>9978000</v>
      </c>
      <c r="AA2248" s="13">
        <v>5.96E-2</v>
      </c>
      <c r="AB2248" s="21">
        <f t="shared" si="443"/>
        <v>594688.80000000005</v>
      </c>
      <c r="AC2248" s="185">
        <f t="shared" si="444"/>
        <v>59825.69328</v>
      </c>
      <c r="AD2248" s="141">
        <v>0.10059999999999999</v>
      </c>
      <c r="AE2248" s="186">
        <f t="shared" si="445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446"/>
        <v>35073581.838938065</v>
      </c>
      <c r="AJ2248" s="19">
        <f t="shared" si="447"/>
        <v>5034113.9728989378</v>
      </c>
      <c r="AK2248" s="20">
        <f t="shared" si="448"/>
        <v>0.1435300790211895</v>
      </c>
      <c r="AL2248" s="17"/>
      <c r="AM2248" s="17"/>
      <c r="AN2248" s="17"/>
      <c r="AO2248" s="17"/>
      <c r="AP2248" s="28" t="str">
        <f t="shared" si="449"/>
        <v>20228</v>
      </c>
      <c r="AQ2248" s="28" t="str">
        <f t="shared" si="450"/>
        <v>20228JPY</v>
      </c>
    </row>
    <row r="2249" spans="1:43" s="12" customFormat="1">
      <c r="A2249" s="13" t="s">
        <v>41</v>
      </c>
      <c r="B2249" s="179">
        <v>2022</v>
      </c>
      <c r="C2249" s="179">
        <v>4</v>
      </c>
      <c r="D2249" s="39" t="str">
        <f t="shared" si="439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440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441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451"/>
        <v>1.13</v>
      </c>
      <c r="Z2249" s="18">
        <f t="shared" si="442"/>
        <v>845000</v>
      </c>
      <c r="AA2249" s="13">
        <v>1.163</v>
      </c>
      <c r="AB2249" s="21">
        <f t="shared" si="443"/>
        <v>869676.99115044251</v>
      </c>
      <c r="AC2249" s="185">
        <f t="shared" si="444"/>
        <v>117928.2</v>
      </c>
      <c r="AD2249" s="141">
        <v>0.1356</v>
      </c>
      <c r="AE2249" s="186">
        <f t="shared" si="445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446"/>
        <v>35073581.838938065</v>
      </c>
      <c r="AJ2249" s="19">
        <f t="shared" si="447"/>
        <v>5034113.9728989378</v>
      </c>
      <c r="AK2249" s="20">
        <f t="shared" si="448"/>
        <v>0.1435300790211895</v>
      </c>
      <c r="AL2249" s="17"/>
      <c r="AM2249" s="17"/>
      <c r="AN2249" s="17"/>
      <c r="AO2249" s="17"/>
      <c r="AP2249" s="28" t="str">
        <f t="shared" si="449"/>
        <v>20228</v>
      </c>
      <c r="AQ2249" s="28" t="str">
        <f t="shared" si="450"/>
        <v>20228RMB</v>
      </c>
    </row>
    <row r="2250" spans="1:43" s="12" customFormat="1">
      <c r="A2250" s="13" t="s">
        <v>41</v>
      </c>
      <c r="B2250" s="179">
        <v>2022</v>
      </c>
      <c r="C2250" s="179">
        <v>4</v>
      </c>
      <c r="D2250" s="39" t="str">
        <f t="shared" si="439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440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441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451"/>
        <v>1.13</v>
      </c>
      <c r="Z2250" s="18">
        <f t="shared" si="442"/>
        <v>845000</v>
      </c>
      <c r="AA2250" s="13">
        <v>1.163</v>
      </c>
      <c r="AB2250" s="21">
        <f t="shared" si="443"/>
        <v>869676.99115044251</v>
      </c>
      <c r="AC2250" s="185">
        <f t="shared" si="444"/>
        <v>117928.2</v>
      </c>
      <c r="AD2250" s="141">
        <v>0.1356</v>
      </c>
      <c r="AE2250" s="186">
        <f t="shared" si="445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446"/>
        <v>35073581.838938065</v>
      </c>
      <c r="AJ2250" s="19">
        <f t="shared" si="447"/>
        <v>5034113.9728989378</v>
      </c>
      <c r="AK2250" s="20">
        <f t="shared" si="448"/>
        <v>0.1435300790211895</v>
      </c>
      <c r="AL2250" s="17"/>
      <c r="AM2250" s="17"/>
      <c r="AN2250" s="17"/>
      <c r="AO2250" s="17"/>
      <c r="AP2250" s="28" t="str">
        <f t="shared" si="449"/>
        <v>20228</v>
      </c>
      <c r="AQ2250" s="28" t="str">
        <f t="shared" si="450"/>
        <v>20228RMB</v>
      </c>
    </row>
    <row r="2251" spans="1:43" s="12" customFormat="1">
      <c r="A2251" s="13" t="s">
        <v>41</v>
      </c>
      <c r="B2251" s="179">
        <v>2022</v>
      </c>
      <c r="C2251" s="179">
        <v>4</v>
      </c>
      <c r="D2251" s="39" t="str">
        <f t="shared" si="439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440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441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451"/>
        <v>1.13</v>
      </c>
      <c r="Z2251" s="18">
        <f t="shared" si="442"/>
        <v>500000</v>
      </c>
      <c r="AA2251" s="13">
        <v>1.163</v>
      </c>
      <c r="AB2251" s="21">
        <f t="shared" si="443"/>
        <v>514601.76991150453</v>
      </c>
      <c r="AC2251" s="185">
        <f t="shared" si="444"/>
        <v>69780.000000000015</v>
      </c>
      <c r="AD2251" s="141">
        <v>0.1356</v>
      </c>
      <c r="AE2251" s="186">
        <f t="shared" si="445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446"/>
        <v>35073581.838938065</v>
      </c>
      <c r="AJ2251" s="19">
        <f t="shared" si="447"/>
        <v>5034113.9728989378</v>
      </c>
      <c r="AK2251" s="20">
        <f t="shared" si="448"/>
        <v>0.1435300790211895</v>
      </c>
      <c r="AL2251" s="17"/>
      <c r="AM2251" s="17"/>
      <c r="AN2251" s="17"/>
      <c r="AO2251" s="17"/>
      <c r="AP2251" s="28" t="str">
        <f t="shared" si="449"/>
        <v>20228</v>
      </c>
      <c r="AQ2251" s="28" t="str">
        <f t="shared" si="450"/>
        <v>20228RMB</v>
      </c>
    </row>
    <row r="2252" spans="1:43" s="12" customFormat="1">
      <c r="A2252" s="13" t="s">
        <v>41</v>
      </c>
      <c r="B2252" s="179">
        <v>2022</v>
      </c>
      <c r="C2252" s="179">
        <v>4</v>
      </c>
      <c r="D2252" s="39" t="str">
        <f t="shared" si="439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440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441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451"/>
        <v>1.13</v>
      </c>
      <c r="Z2252" s="18">
        <f t="shared" si="442"/>
        <v>500000</v>
      </c>
      <c r="AA2252" s="13">
        <v>1.163</v>
      </c>
      <c r="AB2252" s="21">
        <f t="shared" si="443"/>
        <v>514601.76991150453</v>
      </c>
      <c r="AC2252" s="185">
        <f t="shared" si="444"/>
        <v>69780.000000000015</v>
      </c>
      <c r="AD2252" s="141">
        <v>0.1356</v>
      </c>
      <c r="AE2252" s="186">
        <f t="shared" si="445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446"/>
        <v>35073581.838938065</v>
      </c>
      <c r="AJ2252" s="19">
        <f t="shared" si="447"/>
        <v>5034113.9728989378</v>
      </c>
      <c r="AK2252" s="20">
        <f t="shared" si="448"/>
        <v>0.1435300790211895</v>
      </c>
      <c r="AL2252" s="17"/>
      <c r="AM2252" s="17"/>
      <c r="AN2252" s="17"/>
      <c r="AO2252" s="17"/>
      <c r="AP2252" s="28" t="str">
        <f t="shared" si="449"/>
        <v>20228</v>
      </c>
      <c r="AQ2252" s="28" t="str">
        <f t="shared" si="450"/>
        <v>20228RMB</v>
      </c>
    </row>
    <row r="2253" spans="1:43" s="12" customFormat="1">
      <c r="A2253" s="13" t="s">
        <v>41</v>
      </c>
      <c r="B2253" s="179">
        <v>2022</v>
      </c>
      <c r="C2253" s="179">
        <v>5</v>
      </c>
      <c r="D2253" s="39" t="str">
        <f t="shared" si="439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440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441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451"/>
        <v>1.13</v>
      </c>
      <c r="Z2253" s="18">
        <f t="shared" si="442"/>
        <v>1288000</v>
      </c>
      <c r="AA2253" s="13">
        <v>1.163</v>
      </c>
      <c r="AB2253" s="21">
        <f t="shared" si="443"/>
        <v>1325614.1592920357</v>
      </c>
      <c r="AC2253" s="185">
        <f t="shared" si="444"/>
        <v>172594.96353982307</v>
      </c>
      <c r="AD2253" s="141">
        <v>0.13020000000000001</v>
      </c>
      <c r="AE2253" s="186">
        <f t="shared" si="445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446"/>
        <v>35073581.838938065</v>
      </c>
      <c r="AJ2253" s="19">
        <f t="shared" si="447"/>
        <v>5034113.9728989378</v>
      </c>
      <c r="AK2253" s="20">
        <f t="shared" si="448"/>
        <v>0.1435300790211895</v>
      </c>
      <c r="AL2253" s="17"/>
      <c r="AM2253" s="17"/>
      <c r="AN2253" s="17"/>
      <c r="AO2253" s="17"/>
      <c r="AP2253" s="28" t="str">
        <f t="shared" si="449"/>
        <v>20228</v>
      </c>
      <c r="AQ2253" s="28" t="str">
        <f t="shared" si="450"/>
        <v>20228RMB</v>
      </c>
    </row>
    <row r="2254" spans="1:43" s="12" customFormat="1">
      <c r="A2254" s="13" t="s">
        <v>41</v>
      </c>
      <c r="B2254" s="179">
        <v>2022</v>
      </c>
      <c r="C2254" s="179">
        <v>5</v>
      </c>
      <c r="D2254" s="39" t="str">
        <f t="shared" si="439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440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441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451"/>
        <v>1.13</v>
      </c>
      <c r="Z2254" s="18">
        <f t="shared" si="442"/>
        <v>560000</v>
      </c>
      <c r="AA2254" s="13">
        <v>1.163</v>
      </c>
      <c r="AB2254" s="21">
        <f t="shared" si="443"/>
        <v>576353.98230088502</v>
      </c>
      <c r="AC2254" s="185">
        <f t="shared" si="444"/>
        <v>100227.95752212391</v>
      </c>
      <c r="AD2254" s="141">
        <v>0.1739</v>
      </c>
      <c r="AE2254" s="186">
        <f t="shared" si="445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446"/>
        <v>35073581.838938065</v>
      </c>
      <c r="AJ2254" s="19">
        <f t="shared" si="447"/>
        <v>5034113.9728989378</v>
      </c>
      <c r="AK2254" s="20">
        <f t="shared" si="448"/>
        <v>0.1435300790211895</v>
      </c>
      <c r="AL2254" s="17"/>
      <c r="AM2254" s="17"/>
      <c r="AN2254" s="17"/>
      <c r="AO2254" s="17"/>
      <c r="AP2254" s="28" t="str">
        <f t="shared" si="449"/>
        <v>20228</v>
      </c>
      <c r="AQ2254" s="28" t="str">
        <f t="shared" si="450"/>
        <v>20228RMB</v>
      </c>
    </row>
    <row r="2255" spans="1:43" s="12" customFormat="1">
      <c r="A2255" s="13" t="s">
        <v>41</v>
      </c>
      <c r="B2255" s="179">
        <v>2022</v>
      </c>
      <c r="C2255" s="179">
        <v>5</v>
      </c>
      <c r="D2255" s="39" t="str">
        <f t="shared" si="439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440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441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451"/>
        <v>1</v>
      </c>
      <c r="Z2255" s="18">
        <f t="shared" si="442"/>
        <v>14000000</v>
      </c>
      <c r="AA2255" s="13">
        <v>5.96E-2</v>
      </c>
      <c r="AB2255" s="21">
        <f t="shared" si="443"/>
        <v>834400</v>
      </c>
      <c r="AC2255" s="185">
        <f t="shared" si="444"/>
        <v>110724.88</v>
      </c>
      <c r="AD2255" s="141">
        <v>0.13270000000000001</v>
      </c>
      <c r="AE2255" s="186">
        <f t="shared" si="445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446"/>
        <v>35073581.838938065</v>
      </c>
      <c r="AJ2255" s="19">
        <f t="shared" si="447"/>
        <v>5034113.9728989378</v>
      </c>
      <c r="AK2255" s="20">
        <f t="shared" si="448"/>
        <v>0.1435300790211895</v>
      </c>
      <c r="AL2255" s="17"/>
      <c r="AM2255" s="17"/>
      <c r="AN2255" s="17"/>
      <c r="AO2255" s="17"/>
      <c r="AP2255" s="28" t="str">
        <f t="shared" si="449"/>
        <v>20228</v>
      </c>
      <c r="AQ2255" s="28" t="str">
        <f t="shared" si="450"/>
        <v>20228JPY</v>
      </c>
    </row>
    <row r="2256" spans="1:43" s="12" customFormat="1">
      <c r="A2256" s="13" t="s">
        <v>41</v>
      </c>
      <c r="B2256" s="179">
        <v>2022</v>
      </c>
      <c r="C2256" s="179">
        <v>5</v>
      </c>
      <c r="D2256" s="39" t="str">
        <f t="shared" si="439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440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441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451"/>
        <v>1</v>
      </c>
      <c r="Z2256" s="18">
        <f t="shared" si="442"/>
        <v>10000000</v>
      </c>
      <c r="AA2256" s="13">
        <v>5.96E-2</v>
      </c>
      <c r="AB2256" s="21">
        <f t="shared" si="443"/>
        <v>596000</v>
      </c>
      <c r="AC2256" s="185">
        <f t="shared" si="444"/>
        <v>79089.200000000012</v>
      </c>
      <c r="AD2256" s="141">
        <v>0.13270000000000001</v>
      </c>
      <c r="AE2256" s="186">
        <f t="shared" si="445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446"/>
        <v>35073581.838938065</v>
      </c>
      <c r="AJ2256" s="19">
        <f t="shared" si="447"/>
        <v>5034113.9728989378</v>
      </c>
      <c r="AK2256" s="20">
        <f t="shared" si="448"/>
        <v>0.1435300790211895</v>
      </c>
      <c r="AL2256" s="17"/>
      <c r="AM2256" s="17"/>
      <c r="AN2256" s="17"/>
      <c r="AO2256" s="17"/>
      <c r="AP2256" s="28" t="str">
        <f t="shared" si="449"/>
        <v>20228</v>
      </c>
      <c r="AQ2256" s="28" t="str">
        <f t="shared" si="450"/>
        <v>20228JPY</v>
      </c>
    </row>
    <row r="2257" spans="1:43" s="12" customFormat="1">
      <c r="A2257" s="13" t="s">
        <v>41</v>
      </c>
      <c r="B2257" s="179">
        <v>2022</v>
      </c>
      <c r="C2257" s="179">
        <v>5</v>
      </c>
      <c r="D2257" s="39" t="str">
        <f t="shared" si="439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440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441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451"/>
        <v>1</v>
      </c>
      <c r="Z2257" s="18">
        <f t="shared" si="442"/>
        <v>15000000</v>
      </c>
      <c r="AA2257" s="13">
        <v>5.96E-2</v>
      </c>
      <c r="AB2257" s="21">
        <f t="shared" si="443"/>
        <v>894000</v>
      </c>
      <c r="AC2257" s="185">
        <f t="shared" si="444"/>
        <v>122209.79999999999</v>
      </c>
      <c r="AD2257" s="141">
        <v>0.13669999999999999</v>
      </c>
      <c r="AE2257" s="186">
        <f t="shared" si="445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446"/>
        <v>35073581.838938065</v>
      </c>
      <c r="AJ2257" s="19">
        <f t="shared" si="447"/>
        <v>5034113.9728989378</v>
      </c>
      <c r="AK2257" s="20">
        <f t="shared" si="448"/>
        <v>0.1435300790211895</v>
      </c>
      <c r="AL2257" s="17"/>
      <c r="AM2257" s="17"/>
      <c r="AN2257" s="17"/>
      <c r="AO2257" s="17"/>
      <c r="AP2257" s="28" t="str">
        <f t="shared" si="449"/>
        <v>20228</v>
      </c>
      <c r="AQ2257" s="28" t="str">
        <f t="shared" si="450"/>
        <v>20228JPY</v>
      </c>
    </row>
    <row r="2258" spans="1:43" s="12" customFormat="1">
      <c r="A2258" s="13" t="s">
        <v>41</v>
      </c>
      <c r="B2258" s="179">
        <v>2022</v>
      </c>
      <c r="C2258" s="179">
        <v>5</v>
      </c>
      <c r="D2258" s="39" t="str">
        <f t="shared" si="439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440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441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451"/>
        <v>1</v>
      </c>
      <c r="Z2258" s="18">
        <f t="shared" si="442"/>
        <v>15000000</v>
      </c>
      <c r="AA2258" s="13">
        <v>5.96E-2</v>
      </c>
      <c r="AB2258" s="21">
        <f t="shared" si="443"/>
        <v>894000</v>
      </c>
      <c r="AC2258" s="185">
        <f t="shared" si="444"/>
        <v>122209.79999999999</v>
      </c>
      <c r="AD2258" s="141">
        <v>0.13669999999999999</v>
      </c>
      <c r="AE2258" s="186">
        <f t="shared" si="445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446"/>
        <v>35073581.838938065</v>
      </c>
      <c r="AJ2258" s="19">
        <f t="shared" si="447"/>
        <v>5034113.9728989378</v>
      </c>
      <c r="AK2258" s="20">
        <f t="shared" si="448"/>
        <v>0.1435300790211895</v>
      </c>
      <c r="AL2258" s="17"/>
      <c r="AM2258" s="17"/>
      <c r="AN2258" s="17"/>
      <c r="AO2258" s="17"/>
      <c r="AP2258" s="28" t="str">
        <f t="shared" si="449"/>
        <v>20228</v>
      </c>
      <c r="AQ2258" s="28" t="str">
        <f t="shared" si="450"/>
        <v>20228JPY</v>
      </c>
    </row>
    <row r="2259" spans="1:43" s="12" customFormat="1">
      <c r="A2259" s="13" t="s">
        <v>41</v>
      </c>
      <c r="B2259" s="179">
        <v>2022</v>
      </c>
      <c r="C2259" s="179">
        <v>5</v>
      </c>
      <c r="D2259" s="39" t="str">
        <f t="shared" si="439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440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441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451"/>
        <v>1.13</v>
      </c>
      <c r="Z2259" s="18">
        <f t="shared" si="442"/>
        <v>900000</v>
      </c>
      <c r="AA2259" s="13">
        <v>1.163</v>
      </c>
      <c r="AB2259" s="21">
        <f t="shared" si="443"/>
        <v>926283.18584070809</v>
      </c>
      <c r="AC2259" s="185">
        <f t="shared" si="444"/>
        <v>132921.63716814161</v>
      </c>
      <c r="AD2259" s="141">
        <v>0.14349999999999999</v>
      </c>
      <c r="AE2259" s="186">
        <f t="shared" si="445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446"/>
        <v>35073581.838938065</v>
      </c>
      <c r="AJ2259" s="19">
        <f t="shared" si="447"/>
        <v>5034113.9728989378</v>
      </c>
      <c r="AK2259" s="20">
        <f t="shared" si="448"/>
        <v>0.1435300790211895</v>
      </c>
      <c r="AL2259" s="17"/>
      <c r="AM2259" s="17"/>
      <c r="AN2259" s="17"/>
      <c r="AO2259" s="17"/>
      <c r="AP2259" s="28" t="str">
        <f t="shared" si="449"/>
        <v>20228</v>
      </c>
      <c r="AQ2259" s="28" t="str">
        <f t="shared" si="450"/>
        <v>20228RMB</v>
      </c>
    </row>
    <row r="2260" spans="1:43" s="12" customFormat="1">
      <c r="A2260" s="13" t="s">
        <v>41</v>
      </c>
      <c r="B2260" s="179">
        <v>2022</v>
      </c>
      <c r="C2260" s="179">
        <v>5</v>
      </c>
      <c r="D2260" s="39" t="str">
        <f t="shared" si="439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440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441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451"/>
        <v>1.13</v>
      </c>
      <c r="Z2260" s="18">
        <f t="shared" si="442"/>
        <v>665000</v>
      </c>
      <c r="AA2260" s="13">
        <v>1.163</v>
      </c>
      <c r="AB2260" s="21">
        <f t="shared" si="443"/>
        <v>684420.35398230096</v>
      </c>
      <c r="AC2260" s="185">
        <f t="shared" si="444"/>
        <v>98214.320796460175</v>
      </c>
      <c r="AD2260" s="141">
        <v>0.14349999999999999</v>
      </c>
      <c r="AE2260" s="186">
        <f t="shared" si="445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446"/>
        <v>35073581.838938065</v>
      </c>
      <c r="AJ2260" s="19">
        <f t="shared" si="447"/>
        <v>5034113.9728989378</v>
      </c>
      <c r="AK2260" s="20">
        <f t="shared" si="448"/>
        <v>0.1435300790211895</v>
      </c>
      <c r="AL2260" s="17"/>
      <c r="AM2260" s="17"/>
      <c r="AN2260" s="17"/>
      <c r="AO2260" s="17"/>
      <c r="AP2260" s="28" t="str">
        <f t="shared" si="449"/>
        <v>20228</v>
      </c>
      <c r="AQ2260" s="28" t="str">
        <f t="shared" si="450"/>
        <v>20228RMB</v>
      </c>
    </row>
    <row r="2261" spans="1:43" s="12" customFormat="1">
      <c r="A2261" s="13" t="s">
        <v>41</v>
      </c>
      <c r="B2261" s="179">
        <v>2022</v>
      </c>
      <c r="C2261" s="179">
        <v>6</v>
      </c>
      <c r="D2261" s="39" t="str">
        <f t="shared" si="439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440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441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451"/>
        <v>1.13</v>
      </c>
      <c r="Z2261" s="18">
        <f t="shared" si="442"/>
        <v>460000</v>
      </c>
      <c r="AA2261" s="13">
        <v>1.163</v>
      </c>
      <c r="AB2261" s="21">
        <f t="shared" si="443"/>
        <v>473433.62831858412</v>
      </c>
      <c r="AC2261" s="185">
        <f t="shared" si="444"/>
        <v>64860.407079646029</v>
      </c>
      <c r="AD2261" s="141">
        <v>0.13700000000000001</v>
      </c>
      <c r="AE2261" s="186">
        <f t="shared" si="445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446"/>
        <v>35073581.838938065</v>
      </c>
      <c r="AJ2261" s="19">
        <f t="shared" si="447"/>
        <v>5034113.9728989378</v>
      </c>
      <c r="AK2261" s="20">
        <f t="shared" si="448"/>
        <v>0.1435300790211895</v>
      </c>
      <c r="AL2261" s="17"/>
      <c r="AM2261" s="17"/>
      <c r="AN2261" s="17"/>
      <c r="AO2261" s="17"/>
      <c r="AP2261" s="28" t="str">
        <f t="shared" si="449"/>
        <v>20228</v>
      </c>
      <c r="AQ2261" s="28" t="str">
        <f t="shared" si="450"/>
        <v>20228RMB</v>
      </c>
    </row>
    <row r="2262" spans="1:43" s="12" customFormat="1">
      <c r="A2262" s="13" t="s">
        <v>41</v>
      </c>
      <c r="B2262" s="179">
        <v>2022</v>
      </c>
      <c r="C2262" s="179">
        <v>6</v>
      </c>
      <c r="D2262" s="39" t="str">
        <f t="shared" si="439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440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441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451"/>
        <v>1.13</v>
      </c>
      <c r="Z2262" s="18">
        <f t="shared" si="442"/>
        <v>497000</v>
      </c>
      <c r="AA2262" s="13">
        <v>1.163</v>
      </c>
      <c r="AB2262" s="21">
        <f t="shared" si="443"/>
        <v>511514.15929203545</v>
      </c>
      <c r="AC2262" s="185">
        <f t="shared" si="444"/>
        <v>82762.990973451335</v>
      </c>
      <c r="AD2262" s="141">
        <v>0.1618</v>
      </c>
      <c r="AE2262" s="186">
        <f t="shared" si="445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446"/>
        <v>35073581.838938065</v>
      </c>
      <c r="AJ2262" s="19">
        <f t="shared" si="447"/>
        <v>5034113.9728989378</v>
      </c>
      <c r="AK2262" s="20">
        <f t="shared" si="448"/>
        <v>0.1435300790211895</v>
      </c>
      <c r="AL2262" s="17"/>
      <c r="AM2262" s="17"/>
      <c r="AN2262" s="17"/>
      <c r="AO2262" s="17"/>
      <c r="AP2262" s="28" t="str">
        <f t="shared" si="449"/>
        <v>20228</v>
      </c>
      <c r="AQ2262" s="28" t="str">
        <f t="shared" si="450"/>
        <v>20228RMB</v>
      </c>
    </row>
    <row r="2263" spans="1:43" s="12" customFormat="1">
      <c r="A2263" s="13" t="s">
        <v>41</v>
      </c>
      <c r="B2263" s="179">
        <v>2022</v>
      </c>
      <c r="C2263" s="179">
        <v>6</v>
      </c>
      <c r="D2263" s="39" t="str">
        <f t="shared" si="439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440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441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451"/>
        <v>1.13</v>
      </c>
      <c r="Z2263" s="18">
        <f t="shared" si="442"/>
        <v>497000</v>
      </c>
      <c r="AA2263" s="13">
        <v>1.163</v>
      </c>
      <c r="AB2263" s="21">
        <f t="shared" si="443"/>
        <v>511514.15929203545</v>
      </c>
      <c r="AC2263" s="185">
        <f t="shared" si="444"/>
        <v>82762.990973451335</v>
      </c>
      <c r="AD2263" s="141">
        <v>0.1618</v>
      </c>
      <c r="AE2263" s="186">
        <f t="shared" si="445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446"/>
        <v>35073581.838938065</v>
      </c>
      <c r="AJ2263" s="19">
        <f t="shared" si="447"/>
        <v>5034113.9728989378</v>
      </c>
      <c r="AK2263" s="20">
        <f t="shared" si="448"/>
        <v>0.1435300790211895</v>
      </c>
      <c r="AL2263" s="17"/>
      <c r="AM2263" s="17"/>
      <c r="AN2263" s="17"/>
      <c r="AO2263" s="17"/>
      <c r="AP2263" s="28" t="str">
        <f t="shared" si="449"/>
        <v>20228</v>
      </c>
      <c r="AQ2263" s="28" t="str">
        <f t="shared" si="450"/>
        <v>20228RMB</v>
      </c>
    </row>
    <row r="2264" spans="1:43" s="12" customFormat="1">
      <c r="A2264" s="13" t="s">
        <v>41</v>
      </c>
      <c r="B2264" s="179">
        <v>2022</v>
      </c>
      <c r="C2264" s="179">
        <v>6</v>
      </c>
      <c r="D2264" s="39" t="str">
        <f t="shared" si="439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440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441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451"/>
        <v>1.13</v>
      </c>
      <c r="Z2264" s="18">
        <f t="shared" si="442"/>
        <v>956030</v>
      </c>
      <c r="AA2264" s="13">
        <v>1.163</v>
      </c>
      <c r="AB2264" s="21">
        <f t="shared" si="443"/>
        <v>983949.4601769913</v>
      </c>
      <c r="AC2264" s="185">
        <f t="shared" si="444"/>
        <v>159203.02265663719</v>
      </c>
      <c r="AD2264" s="141">
        <v>0.1618</v>
      </c>
      <c r="AE2264" s="186">
        <f t="shared" si="445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446"/>
        <v>35073581.838938065</v>
      </c>
      <c r="AJ2264" s="19">
        <f t="shared" si="447"/>
        <v>5034113.9728989378</v>
      </c>
      <c r="AK2264" s="20">
        <f t="shared" si="448"/>
        <v>0.1435300790211895</v>
      </c>
      <c r="AL2264" s="17"/>
      <c r="AM2264" s="17"/>
      <c r="AN2264" s="17"/>
      <c r="AO2264" s="17"/>
      <c r="AP2264" s="28" t="str">
        <f t="shared" si="449"/>
        <v>20228</v>
      </c>
      <c r="AQ2264" s="28" t="str">
        <f t="shared" si="450"/>
        <v>20228RMB</v>
      </c>
    </row>
    <row r="2265" spans="1:43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454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451"/>
        <v>1.13</v>
      </c>
      <c r="Z2265" s="18">
        <f t="shared" ref="Z2265:Z2328" si="455">IF(X2265="","",X2265*MAX(O2265,N2265))</f>
        <v>956030</v>
      </c>
      <c r="AA2265" s="13">
        <v>1.163</v>
      </c>
      <c r="AB2265" s="21">
        <f t="shared" ref="AB2265:AB2328" si="456">IF(AND(R2265&lt;&gt;"C66",R2265&lt;&gt;""),Z2265/Y2265*AA2265,"")</f>
        <v>983949.4601769913</v>
      </c>
      <c r="AC2265" s="185">
        <f t="shared" ref="AC2265:AC2328" si="457">IF(R2265&lt;&gt;"",AB2265*AD2265,"")</f>
        <v>159203.02265663719</v>
      </c>
      <c r="AD2265" s="141">
        <v>0.1618</v>
      </c>
      <c r="AE2265" s="186">
        <f t="shared" ref="AE2265:AE2328" si="458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459">IF(P2265="C66 SERVICE","",SUMIFS(AB:AB,F:F,F2265,G:G,G2265,E:E,E2265))</f>
        <v>35073581.838938065</v>
      </c>
      <c r="AJ2265" s="19">
        <f t="shared" ref="AJ2265:AJ2328" si="460">IF(P2265="C66 SERVICE","",SUMIFS(AC:AC,F:F,F2265,G:G,G2265,E:E,E2265))</f>
        <v>5034113.9728989378</v>
      </c>
      <c r="AK2265" s="20">
        <f t="shared" ref="AK2265:AK2328" si="461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462">IF(F2265="","",F2265&amp;G2265)</f>
        <v>20228</v>
      </c>
      <c r="AQ2265" s="28" t="str">
        <f t="shared" ref="AQ2265:AQ2328" si="463">IF(W2265="","",F2265&amp;G2265&amp;W2265)</f>
        <v>20228RMB</v>
      </c>
    </row>
    <row r="2266" spans="1:43" s="12" customFormat="1">
      <c r="A2266" s="13" t="s">
        <v>41</v>
      </c>
      <c r="B2266" s="179">
        <v>2022</v>
      </c>
      <c r="C2266" s="179">
        <v>6</v>
      </c>
      <c r="D2266" s="39" t="str">
        <f t="shared" si="452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453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454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451"/>
        <v>1.13</v>
      </c>
      <c r="Z2266" s="18">
        <f t="shared" si="455"/>
        <v>835000</v>
      </c>
      <c r="AA2266" s="13">
        <v>1.163</v>
      </c>
      <c r="AB2266" s="21">
        <f t="shared" si="456"/>
        <v>859384.95575221244</v>
      </c>
      <c r="AC2266" s="185">
        <f t="shared" si="457"/>
        <v>111891.92123893807</v>
      </c>
      <c r="AD2266" s="141">
        <v>0.13020000000000001</v>
      </c>
      <c r="AE2266" s="186">
        <f t="shared" si="458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459"/>
        <v>35073581.838938065</v>
      </c>
      <c r="AJ2266" s="19">
        <f t="shared" si="460"/>
        <v>5034113.9728989378</v>
      </c>
      <c r="AK2266" s="20">
        <f t="shared" si="461"/>
        <v>0.1435300790211895</v>
      </c>
      <c r="AL2266" s="17"/>
      <c r="AM2266" s="17"/>
      <c r="AN2266" s="17"/>
      <c r="AO2266" s="17"/>
      <c r="AP2266" s="28" t="str">
        <f t="shared" si="462"/>
        <v>20228</v>
      </c>
      <c r="AQ2266" s="28" t="str">
        <f t="shared" si="463"/>
        <v>20228RMB</v>
      </c>
    </row>
    <row r="2267" spans="1:43" s="12" customFormat="1">
      <c r="A2267" s="13" t="s">
        <v>41</v>
      </c>
      <c r="B2267" s="179">
        <v>2022</v>
      </c>
      <c r="C2267" s="179">
        <v>5</v>
      </c>
      <c r="D2267" s="39" t="str">
        <f t="shared" si="452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453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454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451"/>
        <v>1.13</v>
      </c>
      <c r="Z2267" s="18">
        <f t="shared" si="455"/>
        <v>968760</v>
      </c>
      <c r="AA2267" s="13">
        <v>1.163</v>
      </c>
      <c r="AB2267" s="21">
        <f t="shared" si="456"/>
        <v>997051.22123893816</v>
      </c>
      <c r="AC2267" s="185">
        <f t="shared" si="457"/>
        <v>197017.32131681417</v>
      </c>
      <c r="AD2267" s="141">
        <v>0.1976</v>
      </c>
      <c r="AE2267" s="186">
        <f t="shared" si="458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459"/>
        <v>35073581.838938065</v>
      </c>
      <c r="AJ2267" s="19">
        <f t="shared" si="460"/>
        <v>5034113.9728989378</v>
      </c>
      <c r="AK2267" s="20">
        <f t="shared" si="461"/>
        <v>0.1435300790211895</v>
      </c>
      <c r="AL2267" s="17"/>
      <c r="AM2267" s="17"/>
      <c r="AN2267" s="17"/>
      <c r="AO2267" s="17"/>
      <c r="AP2267" s="28" t="str">
        <f t="shared" si="462"/>
        <v>20228</v>
      </c>
      <c r="AQ2267" s="28" t="str">
        <f t="shared" si="463"/>
        <v>20228RMB</v>
      </c>
    </row>
    <row r="2268" spans="1:43" s="12" customFormat="1">
      <c r="A2268" s="13" t="s">
        <v>41</v>
      </c>
      <c r="B2268" s="179">
        <v>2022</v>
      </c>
      <c r="C2268" s="179">
        <v>5</v>
      </c>
      <c r="D2268" s="39" t="str">
        <f t="shared" si="452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453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454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451"/>
        <v>1.13</v>
      </c>
      <c r="Z2268" s="18">
        <f t="shared" si="455"/>
        <v>968760</v>
      </c>
      <c r="AA2268" s="13">
        <v>1.163</v>
      </c>
      <c r="AB2268" s="21">
        <f t="shared" si="456"/>
        <v>997051.22123893816</v>
      </c>
      <c r="AC2268" s="185">
        <f t="shared" si="457"/>
        <v>197017.32131681417</v>
      </c>
      <c r="AD2268" s="141">
        <v>0.1976</v>
      </c>
      <c r="AE2268" s="186">
        <f t="shared" si="458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459"/>
        <v>35073581.838938065</v>
      </c>
      <c r="AJ2268" s="19">
        <f t="shared" si="460"/>
        <v>5034113.9728989378</v>
      </c>
      <c r="AK2268" s="20">
        <f t="shared" si="461"/>
        <v>0.1435300790211895</v>
      </c>
      <c r="AL2268" s="17"/>
      <c r="AM2268" s="17"/>
      <c r="AN2268" s="17"/>
      <c r="AO2268" s="17"/>
      <c r="AP2268" s="28" t="str">
        <f t="shared" si="462"/>
        <v>20228</v>
      </c>
      <c r="AQ2268" s="28" t="str">
        <f t="shared" si="463"/>
        <v>20228RMB</v>
      </c>
    </row>
    <row r="2269" spans="1:43" s="12" customFormat="1">
      <c r="A2269" s="13" t="s">
        <v>41</v>
      </c>
      <c r="B2269" s="179">
        <v>2022</v>
      </c>
      <c r="C2269" s="179">
        <v>5</v>
      </c>
      <c r="D2269" s="39" t="str">
        <f t="shared" si="452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453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454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451"/>
        <v>1.13</v>
      </c>
      <c r="Z2269" s="18">
        <f t="shared" si="455"/>
        <v>968760</v>
      </c>
      <c r="AA2269" s="13">
        <v>1.163</v>
      </c>
      <c r="AB2269" s="21">
        <f t="shared" si="456"/>
        <v>997051.22123893816</v>
      </c>
      <c r="AC2269" s="185">
        <f t="shared" si="457"/>
        <v>197017.32131681417</v>
      </c>
      <c r="AD2269" s="141">
        <v>0.1976</v>
      </c>
      <c r="AE2269" s="186">
        <f t="shared" si="458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459"/>
        <v>35073581.838938065</v>
      </c>
      <c r="AJ2269" s="19">
        <f t="shared" si="460"/>
        <v>5034113.9728989378</v>
      </c>
      <c r="AK2269" s="20">
        <f t="shared" si="461"/>
        <v>0.1435300790211895</v>
      </c>
      <c r="AL2269" s="17"/>
      <c r="AM2269" s="17"/>
      <c r="AN2269" s="17"/>
      <c r="AO2269" s="17"/>
      <c r="AP2269" s="28" t="str">
        <f t="shared" si="462"/>
        <v>20228</v>
      </c>
      <c r="AQ2269" s="28" t="str">
        <f t="shared" si="463"/>
        <v>20228RMB</v>
      </c>
    </row>
    <row r="2270" spans="1:43" s="12" customFormat="1">
      <c r="A2270" s="13" t="s">
        <v>41</v>
      </c>
      <c r="B2270" s="179">
        <v>2022</v>
      </c>
      <c r="C2270" s="179">
        <v>7</v>
      </c>
      <c r="D2270" s="39" t="str">
        <f t="shared" si="452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453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454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464">IF(W2270="RMB","1.13", "1")</f>
        <v>1.13</v>
      </c>
      <c r="Z2270" s="18">
        <f t="shared" si="455"/>
        <v>740000</v>
      </c>
      <c r="AA2270" s="13">
        <v>1.163</v>
      </c>
      <c r="AB2270" s="21">
        <f t="shared" si="456"/>
        <v>761610.61946902669</v>
      </c>
      <c r="AC2270" s="185">
        <f t="shared" si="457"/>
        <v>73190.780530973469</v>
      </c>
      <c r="AD2270" s="141">
        <v>9.6100000000000005E-2</v>
      </c>
      <c r="AE2270" s="186">
        <f t="shared" si="458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459"/>
        <v>35073581.838938065</v>
      </c>
      <c r="AJ2270" s="19">
        <f t="shared" si="460"/>
        <v>5034113.9728989378</v>
      </c>
      <c r="AK2270" s="20">
        <f t="shared" si="461"/>
        <v>0.1435300790211895</v>
      </c>
      <c r="AL2270" s="17"/>
      <c r="AM2270" s="17"/>
      <c r="AN2270" s="17"/>
      <c r="AO2270" s="17"/>
      <c r="AP2270" s="28" t="str">
        <f t="shared" si="462"/>
        <v>20228</v>
      </c>
      <c r="AQ2270" s="28" t="str">
        <f t="shared" si="463"/>
        <v>20228RMB</v>
      </c>
    </row>
    <row r="2271" spans="1:43" s="12" customFormat="1">
      <c r="A2271" s="13" t="s">
        <v>41</v>
      </c>
      <c r="B2271" s="179">
        <v>2022</v>
      </c>
      <c r="C2271" s="179">
        <v>7</v>
      </c>
      <c r="D2271" s="39" t="str">
        <f t="shared" si="452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453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454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464"/>
        <v>1.13</v>
      </c>
      <c r="Z2271" s="18">
        <f t="shared" si="455"/>
        <v>435000</v>
      </c>
      <c r="AA2271" s="13">
        <v>1.163</v>
      </c>
      <c r="AB2271" s="21">
        <f t="shared" si="456"/>
        <v>447703.53982300893</v>
      </c>
      <c r="AC2271" s="185">
        <f t="shared" si="457"/>
        <v>43024.310176991159</v>
      </c>
      <c r="AD2271" s="141">
        <v>9.6100000000000005E-2</v>
      </c>
      <c r="AE2271" s="186">
        <f t="shared" si="458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459"/>
        <v>35073581.838938065</v>
      </c>
      <c r="AJ2271" s="19">
        <f t="shared" si="460"/>
        <v>5034113.9728989378</v>
      </c>
      <c r="AK2271" s="20">
        <f t="shared" si="461"/>
        <v>0.1435300790211895</v>
      </c>
      <c r="AL2271" s="17"/>
      <c r="AM2271" s="17"/>
      <c r="AN2271" s="17"/>
      <c r="AO2271" s="17"/>
      <c r="AP2271" s="28" t="str">
        <f t="shared" si="462"/>
        <v>20228</v>
      </c>
      <c r="AQ2271" s="28" t="str">
        <f t="shared" si="463"/>
        <v>20228RMB</v>
      </c>
    </row>
    <row r="2272" spans="1:43" s="12" customFormat="1">
      <c r="A2272" s="13" t="s">
        <v>41</v>
      </c>
      <c r="B2272" s="179">
        <v>2022</v>
      </c>
      <c r="C2272" s="179">
        <v>7</v>
      </c>
      <c r="D2272" s="39" t="str">
        <f t="shared" si="452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453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454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464"/>
        <v>1.13</v>
      </c>
      <c r="Z2272" s="18">
        <f t="shared" si="455"/>
        <v>475000</v>
      </c>
      <c r="AA2272" s="13">
        <v>1.163</v>
      </c>
      <c r="AB2272" s="21">
        <f t="shared" si="456"/>
        <v>488871.68141592928</v>
      </c>
      <c r="AC2272" s="185">
        <f t="shared" si="457"/>
        <v>55731.371681415942</v>
      </c>
      <c r="AD2272" s="141">
        <v>0.114</v>
      </c>
      <c r="AE2272" s="186">
        <f t="shared" si="458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459"/>
        <v>35073581.838938065</v>
      </c>
      <c r="AJ2272" s="19">
        <f t="shared" si="460"/>
        <v>5034113.9728989378</v>
      </c>
      <c r="AK2272" s="20">
        <f t="shared" si="461"/>
        <v>0.1435300790211895</v>
      </c>
      <c r="AL2272" s="17"/>
      <c r="AM2272" s="17"/>
      <c r="AN2272" s="17"/>
      <c r="AO2272" s="17"/>
      <c r="AP2272" s="28" t="str">
        <f t="shared" si="462"/>
        <v>20228</v>
      </c>
      <c r="AQ2272" s="28" t="str">
        <f t="shared" si="463"/>
        <v>20228RMB</v>
      </c>
    </row>
    <row r="2273" spans="1:43" s="12" customFormat="1">
      <c r="A2273" s="13" t="s">
        <v>41</v>
      </c>
      <c r="B2273" s="179">
        <v>2022</v>
      </c>
      <c r="C2273" s="179">
        <v>7</v>
      </c>
      <c r="D2273" s="39" t="str">
        <f t="shared" si="452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453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454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464"/>
        <v>1.13</v>
      </c>
      <c r="Z2273" s="18">
        <f t="shared" si="455"/>
        <v>1440000</v>
      </c>
      <c r="AA2273" s="13">
        <v>1.163</v>
      </c>
      <c r="AB2273" s="21">
        <f t="shared" si="456"/>
        <v>1482053.0973451328</v>
      </c>
      <c r="AC2273" s="185">
        <f t="shared" si="457"/>
        <v>289741.38053097349</v>
      </c>
      <c r="AD2273" s="141">
        <v>0.19550000000000001</v>
      </c>
      <c r="AE2273" s="186">
        <f t="shared" si="458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459"/>
        <v>35073581.838938065</v>
      </c>
      <c r="AJ2273" s="19">
        <f t="shared" si="460"/>
        <v>5034113.9728989378</v>
      </c>
      <c r="AK2273" s="20">
        <f t="shared" si="461"/>
        <v>0.1435300790211895</v>
      </c>
      <c r="AL2273" s="17"/>
      <c r="AM2273" s="17"/>
      <c r="AN2273" s="17"/>
      <c r="AO2273" s="17"/>
      <c r="AP2273" s="28" t="str">
        <f t="shared" si="462"/>
        <v>20228</v>
      </c>
      <c r="AQ2273" s="28" t="str">
        <f t="shared" si="463"/>
        <v>20228RMB</v>
      </c>
    </row>
    <row r="2274" spans="1:43" s="12" customFormat="1">
      <c r="A2274" s="13" t="s">
        <v>41</v>
      </c>
      <c r="B2274" s="179">
        <v>2022</v>
      </c>
      <c r="C2274" s="179">
        <v>7</v>
      </c>
      <c r="D2274" s="39" t="str">
        <f t="shared" si="452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453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454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464"/>
        <v>1.13</v>
      </c>
      <c r="Z2274" s="18">
        <f t="shared" si="455"/>
        <v>1440000</v>
      </c>
      <c r="AA2274" s="13">
        <v>1.163</v>
      </c>
      <c r="AB2274" s="21">
        <f t="shared" si="456"/>
        <v>1482053.0973451328</v>
      </c>
      <c r="AC2274" s="185">
        <f t="shared" si="457"/>
        <v>289741.38053097349</v>
      </c>
      <c r="AD2274" s="141">
        <v>0.19550000000000001</v>
      </c>
      <c r="AE2274" s="186">
        <f t="shared" si="458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459"/>
        <v>35073581.838938065</v>
      </c>
      <c r="AJ2274" s="19">
        <f t="shared" si="460"/>
        <v>5034113.9728989378</v>
      </c>
      <c r="AK2274" s="20">
        <f t="shared" si="461"/>
        <v>0.1435300790211895</v>
      </c>
      <c r="AL2274" s="17"/>
      <c r="AM2274" s="17"/>
      <c r="AN2274" s="17"/>
      <c r="AO2274" s="17"/>
      <c r="AP2274" s="28" t="str">
        <f t="shared" si="462"/>
        <v>20228</v>
      </c>
      <c r="AQ2274" s="28" t="str">
        <f t="shared" si="463"/>
        <v>20228RMB</v>
      </c>
    </row>
    <row r="2275" spans="1:43" s="12" customFormat="1">
      <c r="A2275" s="13" t="s">
        <v>41</v>
      </c>
      <c r="B2275" s="179">
        <v>2022</v>
      </c>
      <c r="C2275" s="179">
        <v>7</v>
      </c>
      <c r="D2275" s="39" t="str">
        <f t="shared" si="452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453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454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464"/>
        <v>1.13</v>
      </c>
      <c r="Z2275" s="18">
        <f t="shared" si="455"/>
        <v>860640</v>
      </c>
      <c r="AA2275" s="13">
        <v>1.163</v>
      </c>
      <c r="AB2275" s="21">
        <f t="shared" si="456"/>
        <v>885773.73451327451</v>
      </c>
      <c r="AC2275" s="185">
        <f t="shared" si="457"/>
        <v>111341.75842831862</v>
      </c>
      <c r="AD2275" s="141">
        <v>0.12570000000000001</v>
      </c>
      <c r="AE2275" s="186">
        <f t="shared" si="458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459"/>
        <v>35073581.838938065</v>
      </c>
      <c r="AJ2275" s="19">
        <f t="shared" si="460"/>
        <v>5034113.9728989378</v>
      </c>
      <c r="AK2275" s="20">
        <f t="shared" si="461"/>
        <v>0.1435300790211895</v>
      </c>
      <c r="AL2275" s="17"/>
      <c r="AM2275" s="17"/>
      <c r="AN2275" s="17"/>
      <c r="AO2275" s="17"/>
      <c r="AP2275" s="28" t="str">
        <f t="shared" si="462"/>
        <v>20228</v>
      </c>
      <c r="AQ2275" s="28" t="str">
        <f t="shared" si="463"/>
        <v>20228RMB</v>
      </c>
    </row>
    <row r="2276" spans="1:43" s="12" customFormat="1">
      <c r="A2276" s="13" t="s">
        <v>41</v>
      </c>
      <c r="B2276" s="179">
        <v>2022</v>
      </c>
      <c r="C2276" s="179">
        <v>7</v>
      </c>
      <c r="D2276" s="39" t="str">
        <f t="shared" si="452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453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454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464"/>
        <v>1.13</v>
      </c>
      <c r="Z2276" s="18">
        <f t="shared" si="455"/>
        <v>543315</v>
      </c>
      <c r="AA2276" s="13">
        <v>1.163</v>
      </c>
      <c r="AB2276" s="21">
        <f t="shared" si="456"/>
        <v>559181.72123893816</v>
      </c>
      <c r="AC2276" s="185">
        <f t="shared" si="457"/>
        <v>80410.331514159319</v>
      </c>
      <c r="AD2276" s="141">
        <v>0.14380000000000001</v>
      </c>
      <c r="AE2276" s="186">
        <f t="shared" si="458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459"/>
        <v>35073581.838938065</v>
      </c>
      <c r="AJ2276" s="19">
        <f t="shared" si="460"/>
        <v>5034113.9728989378</v>
      </c>
      <c r="AK2276" s="20">
        <f t="shared" si="461"/>
        <v>0.1435300790211895</v>
      </c>
      <c r="AL2276" s="17"/>
      <c r="AM2276" s="17"/>
      <c r="AN2276" s="17"/>
      <c r="AO2276" s="17"/>
      <c r="AP2276" s="28" t="str">
        <f t="shared" si="462"/>
        <v>20228</v>
      </c>
      <c r="AQ2276" s="28" t="str">
        <f t="shared" si="463"/>
        <v>20228RMB</v>
      </c>
    </row>
    <row r="2277" spans="1:43" s="12" customFormat="1">
      <c r="A2277" s="13" t="s">
        <v>41</v>
      </c>
      <c r="B2277" s="179">
        <v>2022</v>
      </c>
      <c r="C2277" s="179">
        <v>7</v>
      </c>
      <c r="D2277" s="39" t="str">
        <f t="shared" si="452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453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454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464"/>
        <v>1.13</v>
      </c>
      <c r="Z2277" s="18">
        <f t="shared" si="455"/>
        <v>900000</v>
      </c>
      <c r="AA2277" s="13">
        <v>1.163</v>
      </c>
      <c r="AB2277" s="21">
        <f t="shared" si="456"/>
        <v>926283.18584070809</v>
      </c>
      <c r="AC2277" s="185">
        <f t="shared" si="457"/>
        <v>157838.65486725664</v>
      </c>
      <c r="AD2277" s="141">
        <v>0.1704</v>
      </c>
      <c r="AE2277" s="186">
        <f t="shared" si="458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459"/>
        <v>35073581.838938065</v>
      </c>
      <c r="AJ2277" s="19">
        <f t="shared" si="460"/>
        <v>5034113.9728989378</v>
      </c>
      <c r="AK2277" s="20">
        <f t="shared" si="461"/>
        <v>0.1435300790211895</v>
      </c>
      <c r="AL2277" s="17"/>
      <c r="AM2277" s="17"/>
      <c r="AN2277" s="17"/>
      <c r="AO2277" s="17"/>
      <c r="AP2277" s="28" t="str">
        <f t="shared" si="462"/>
        <v>20228</v>
      </c>
      <c r="AQ2277" s="28" t="str">
        <f t="shared" si="463"/>
        <v>20228RMB</v>
      </c>
    </row>
    <row r="2278" spans="1:43" s="12" customFormat="1">
      <c r="A2278" s="13" t="s">
        <v>41</v>
      </c>
      <c r="B2278" s="179">
        <v>2022</v>
      </c>
      <c r="C2278" s="179">
        <v>7</v>
      </c>
      <c r="D2278" s="39" t="str">
        <f t="shared" si="452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453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454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464"/>
        <v>1.13</v>
      </c>
      <c r="Z2278" s="18">
        <f t="shared" si="455"/>
        <v>790000</v>
      </c>
      <c r="AA2278" s="13">
        <v>1.163</v>
      </c>
      <c r="AB2278" s="21">
        <f t="shared" si="456"/>
        <v>813070.79646017705</v>
      </c>
      <c r="AC2278" s="185">
        <f t="shared" si="457"/>
        <v>138547.26371681417</v>
      </c>
      <c r="AD2278" s="141">
        <v>0.1704</v>
      </c>
      <c r="AE2278" s="186">
        <f t="shared" si="458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459"/>
        <v>35073581.838938065</v>
      </c>
      <c r="AJ2278" s="19">
        <f t="shared" si="460"/>
        <v>5034113.9728989378</v>
      </c>
      <c r="AK2278" s="20">
        <f t="shared" si="461"/>
        <v>0.1435300790211895</v>
      </c>
      <c r="AL2278" s="17"/>
      <c r="AM2278" s="17"/>
      <c r="AN2278" s="17"/>
      <c r="AO2278" s="17"/>
      <c r="AP2278" s="28" t="str">
        <f t="shared" si="462"/>
        <v>20228</v>
      </c>
      <c r="AQ2278" s="28" t="str">
        <f t="shared" si="463"/>
        <v>20228RMB</v>
      </c>
    </row>
    <row r="2279" spans="1:43" s="12" customFormat="1">
      <c r="A2279" s="13" t="s">
        <v>41</v>
      </c>
      <c r="B2279" s="179">
        <v>2022</v>
      </c>
      <c r="C2279" s="179">
        <v>7</v>
      </c>
      <c r="D2279" s="39" t="str">
        <f t="shared" si="452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453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454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464"/>
        <v>1.13</v>
      </c>
      <c r="Z2279" s="18">
        <f t="shared" si="455"/>
        <v>790000</v>
      </c>
      <c r="AA2279" s="13">
        <v>1.163</v>
      </c>
      <c r="AB2279" s="21">
        <f t="shared" si="456"/>
        <v>813070.79646017705</v>
      </c>
      <c r="AC2279" s="185">
        <f t="shared" si="457"/>
        <v>138547.26371681417</v>
      </c>
      <c r="AD2279" s="141">
        <v>0.1704</v>
      </c>
      <c r="AE2279" s="186">
        <f t="shared" si="458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459"/>
        <v>35073581.838938065</v>
      </c>
      <c r="AJ2279" s="19">
        <f t="shared" si="460"/>
        <v>5034113.9728989378</v>
      </c>
      <c r="AK2279" s="20">
        <f t="shared" si="461"/>
        <v>0.1435300790211895</v>
      </c>
      <c r="AL2279" s="17"/>
      <c r="AM2279" s="17"/>
      <c r="AN2279" s="17"/>
      <c r="AO2279" s="17"/>
      <c r="AP2279" s="28" t="str">
        <f t="shared" si="462"/>
        <v>20228</v>
      </c>
      <c r="AQ2279" s="28" t="str">
        <f t="shared" si="463"/>
        <v>20228RMB</v>
      </c>
    </row>
    <row r="2280" spans="1:43" s="12" customFormat="1">
      <c r="A2280" s="13" t="s">
        <v>41</v>
      </c>
      <c r="B2280" s="179">
        <v>2022</v>
      </c>
      <c r="C2280" s="179">
        <v>8</v>
      </c>
      <c r="D2280" s="39" t="str">
        <f t="shared" si="452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453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454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464"/>
        <v>1.13</v>
      </c>
      <c r="Z2280" s="18">
        <f t="shared" si="455"/>
        <v>490000</v>
      </c>
      <c r="AA2280" s="13">
        <v>1.163</v>
      </c>
      <c r="AB2280" s="21">
        <f t="shared" si="456"/>
        <v>504309.73451327439</v>
      </c>
      <c r="AC2280" s="185">
        <f t="shared" si="457"/>
        <v>49724.939823008855</v>
      </c>
      <c r="AD2280" s="141">
        <v>9.8599999999999993E-2</v>
      </c>
      <c r="AE2280" s="186">
        <f t="shared" si="458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459"/>
        <v>35073581.838938065</v>
      </c>
      <c r="AJ2280" s="19">
        <f t="shared" si="460"/>
        <v>5034113.9728989378</v>
      </c>
      <c r="AK2280" s="20">
        <f t="shared" si="461"/>
        <v>0.1435300790211895</v>
      </c>
      <c r="AL2280" s="17"/>
      <c r="AM2280" s="17"/>
      <c r="AN2280" s="17"/>
      <c r="AO2280" s="17"/>
      <c r="AP2280" s="28" t="str">
        <f t="shared" si="462"/>
        <v>20228</v>
      </c>
      <c r="AQ2280" s="28" t="str">
        <f t="shared" si="463"/>
        <v>20228RMB</v>
      </c>
    </row>
    <row r="2281" spans="1:43" s="12" customFormat="1">
      <c r="A2281" s="13" t="s">
        <v>41</v>
      </c>
      <c r="B2281" s="179">
        <v>2022</v>
      </c>
      <c r="C2281" s="179">
        <v>8</v>
      </c>
      <c r="D2281" s="39" t="str">
        <f t="shared" si="452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453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454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464"/>
        <v>1.13</v>
      </c>
      <c r="Z2281" s="18">
        <f t="shared" si="455"/>
        <v>1162603</v>
      </c>
      <c r="AA2281" s="13">
        <v>1.163</v>
      </c>
      <c r="AB2281" s="21">
        <f t="shared" si="456"/>
        <v>1196555.1230088498</v>
      </c>
      <c r="AC2281" s="185">
        <f t="shared" si="457"/>
        <v>246011.73329061954</v>
      </c>
      <c r="AD2281" s="141">
        <v>0.2056</v>
      </c>
      <c r="AE2281" s="186">
        <f t="shared" si="458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459"/>
        <v>35073581.838938065</v>
      </c>
      <c r="AJ2281" s="19">
        <f t="shared" si="460"/>
        <v>5034113.9728989378</v>
      </c>
      <c r="AK2281" s="20">
        <f t="shared" si="461"/>
        <v>0.1435300790211895</v>
      </c>
      <c r="AL2281" s="17"/>
      <c r="AM2281" s="17"/>
      <c r="AN2281" s="17"/>
      <c r="AO2281" s="17"/>
      <c r="AP2281" s="28" t="str">
        <f t="shared" si="462"/>
        <v>20228</v>
      </c>
      <c r="AQ2281" s="28" t="str">
        <f t="shared" si="463"/>
        <v>20228RMB</v>
      </c>
    </row>
    <row r="2282" spans="1:43" s="12" customFormat="1">
      <c r="A2282" s="13" t="s">
        <v>41</v>
      </c>
      <c r="B2282" s="179">
        <v>2022</v>
      </c>
      <c r="C2282" s="179">
        <v>8</v>
      </c>
      <c r="D2282" s="39" t="str">
        <f t="shared" si="452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453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454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464"/>
        <v>1.13</v>
      </c>
      <c r="Z2282" s="18">
        <f t="shared" si="455"/>
        <v>480000</v>
      </c>
      <c r="AA2282" s="13">
        <v>1.163</v>
      </c>
      <c r="AB2282" s="21">
        <f t="shared" si="456"/>
        <v>494017.69911504426</v>
      </c>
      <c r="AC2282" s="185">
        <f t="shared" si="457"/>
        <v>57602.463716814156</v>
      </c>
      <c r="AD2282" s="141">
        <v>0.1166</v>
      </c>
      <c r="AE2282" s="186">
        <f t="shared" si="458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459"/>
        <v>35073581.838938065</v>
      </c>
      <c r="AJ2282" s="19">
        <f t="shared" si="460"/>
        <v>5034113.9728989378</v>
      </c>
      <c r="AK2282" s="20">
        <f t="shared" si="461"/>
        <v>0.1435300790211895</v>
      </c>
      <c r="AL2282" s="17"/>
      <c r="AM2282" s="17"/>
      <c r="AN2282" s="17"/>
      <c r="AO2282" s="17"/>
      <c r="AP2282" s="28" t="str">
        <f t="shared" si="462"/>
        <v>20228</v>
      </c>
      <c r="AQ2282" s="28" t="str">
        <f t="shared" si="463"/>
        <v>20228RMB</v>
      </c>
    </row>
    <row r="2283" spans="1:43" s="12" customFormat="1">
      <c r="A2283" s="13" t="s">
        <v>40</v>
      </c>
      <c r="B2283" s="179">
        <v>2022</v>
      </c>
      <c r="C2283" s="179">
        <v>1</v>
      </c>
      <c r="D2283" s="39" t="str">
        <f t="shared" si="452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453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454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464"/>
        <v>1</v>
      </c>
      <c r="Z2283" s="18">
        <f t="shared" si="455"/>
        <v>11200000</v>
      </c>
      <c r="AA2283" s="13">
        <v>5.7799999999999997E-2</v>
      </c>
      <c r="AB2283" s="21">
        <f t="shared" si="456"/>
        <v>647360</v>
      </c>
      <c r="AC2283" s="185">
        <f t="shared" si="457"/>
        <v>81567.360000000001</v>
      </c>
      <c r="AD2283" s="141">
        <v>0.126</v>
      </c>
      <c r="AE2283" s="186">
        <f t="shared" si="458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459"/>
        <v>15948576.102654872</v>
      </c>
      <c r="AJ2283" s="19">
        <f t="shared" si="460"/>
        <v>2739848.7004853101</v>
      </c>
      <c r="AK2283" s="20">
        <f t="shared" si="461"/>
        <v>0.17179268436567341</v>
      </c>
      <c r="AL2283" s="17"/>
      <c r="AM2283" s="17"/>
      <c r="AN2283" s="17"/>
      <c r="AO2283" s="17"/>
      <c r="AP2283" s="28" t="str">
        <f t="shared" si="462"/>
        <v>20229</v>
      </c>
      <c r="AQ2283" s="28" t="str">
        <f t="shared" si="463"/>
        <v>20229JPY</v>
      </c>
    </row>
    <row r="2284" spans="1:43" s="12" customFormat="1">
      <c r="A2284" s="13" t="s">
        <v>41</v>
      </c>
      <c r="B2284" s="179">
        <v>2022</v>
      </c>
      <c r="C2284" s="179">
        <v>7</v>
      </c>
      <c r="D2284" s="39" t="str">
        <f t="shared" si="452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453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454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464"/>
        <v>1.13</v>
      </c>
      <c r="Z2284" s="18">
        <f t="shared" si="455"/>
        <v>475000</v>
      </c>
      <c r="AA2284" s="13">
        <v>1.135</v>
      </c>
      <c r="AB2284" s="21">
        <f t="shared" si="456"/>
        <v>477101.76991150453</v>
      </c>
      <c r="AC2284" s="185">
        <f t="shared" si="457"/>
        <v>54389.601769911518</v>
      </c>
      <c r="AD2284" s="141">
        <v>0.114</v>
      </c>
      <c r="AE2284" s="186">
        <f t="shared" si="458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459"/>
        <v>15948576.102654872</v>
      </c>
      <c r="AJ2284" s="19">
        <f t="shared" si="460"/>
        <v>2739848.7004853101</v>
      </c>
      <c r="AK2284" s="20">
        <f t="shared" si="461"/>
        <v>0.17179268436567341</v>
      </c>
      <c r="AL2284" s="17"/>
      <c r="AM2284" s="17"/>
      <c r="AN2284" s="17"/>
      <c r="AO2284" s="17"/>
      <c r="AP2284" s="28" t="str">
        <f t="shared" si="462"/>
        <v>20229</v>
      </c>
      <c r="AQ2284" s="28" t="str">
        <f t="shared" si="463"/>
        <v>20229RMB</v>
      </c>
    </row>
    <row r="2285" spans="1:43" s="12" customFormat="1">
      <c r="A2285" s="13" t="s">
        <v>41</v>
      </c>
      <c r="B2285" s="179">
        <v>2022</v>
      </c>
      <c r="C2285" s="179">
        <v>7</v>
      </c>
      <c r="D2285" s="39" t="str">
        <f t="shared" si="452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453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454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464"/>
        <v>1</v>
      </c>
      <c r="Z2285" s="18">
        <f t="shared" si="455"/>
        <v>17000000</v>
      </c>
      <c r="AA2285" s="13">
        <v>5.7799999999999997E-2</v>
      </c>
      <c r="AB2285" s="21">
        <f t="shared" si="456"/>
        <v>982600</v>
      </c>
      <c r="AC2285" s="185">
        <f t="shared" si="457"/>
        <v>169891.54</v>
      </c>
      <c r="AD2285" s="141">
        <v>0.1729</v>
      </c>
      <c r="AE2285" s="186">
        <f t="shared" si="458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459"/>
        <v>15948576.102654872</v>
      </c>
      <c r="AJ2285" s="19">
        <f t="shared" si="460"/>
        <v>2739848.7004853101</v>
      </c>
      <c r="AK2285" s="20">
        <f t="shared" si="461"/>
        <v>0.17179268436567341</v>
      </c>
      <c r="AL2285" s="17"/>
      <c r="AM2285" s="17"/>
      <c r="AN2285" s="17"/>
      <c r="AO2285" s="17"/>
      <c r="AP2285" s="28" t="str">
        <f t="shared" si="462"/>
        <v>20229</v>
      </c>
      <c r="AQ2285" s="28" t="str">
        <f t="shared" si="463"/>
        <v>20229JPY</v>
      </c>
    </row>
    <row r="2286" spans="1:43" s="12" customFormat="1">
      <c r="A2286" s="13" t="s">
        <v>41</v>
      </c>
      <c r="B2286" s="179">
        <v>2022</v>
      </c>
      <c r="C2286" s="179">
        <v>7</v>
      </c>
      <c r="D2286" s="39" t="str">
        <f t="shared" si="452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453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454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464"/>
        <v>1</v>
      </c>
      <c r="Z2286" s="18">
        <f t="shared" si="455"/>
        <v>12294000</v>
      </c>
      <c r="AA2286" s="13">
        <v>5.7799999999999997E-2</v>
      </c>
      <c r="AB2286" s="21">
        <f t="shared" si="456"/>
        <v>710593.2</v>
      </c>
      <c r="AC2286" s="185">
        <f t="shared" si="457"/>
        <v>122861.56427999999</v>
      </c>
      <c r="AD2286" s="141">
        <v>0.1729</v>
      </c>
      <c r="AE2286" s="186">
        <f t="shared" si="458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459"/>
        <v>15948576.102654872</v>
      </c>
      <c r="AJ2286" s="19">
        <f t="shared" si="460"/>
        <v>2739848.7004853101</v>
      </c>
      <c r="AK2286" s="20">
        <f t="shared" si="461"/>
        <v>0.17179268436567341</v>
      </c>
      <c r="AL2286" s="17"/>
      <c r="AM2286" s="17"/>
      <c r="AN2286" s="17"/>
      <c r="AO2286" s="17"/>
      <c r="AP2286" s="28" t="str">
        <f t="shared" si="462"/>
        <v>20229</v>
      </c>
      <c r="AQ2286" s="28" t="str">
        <f t="shared" si="463"/>
        <v>20229JPY</v>
      </c>
    </row>
    <row r="2287" spans="1:43" s="12" customFormat="1">
      <c r="A2287" s="13" t="s">
        <v>41</v>
      </c>
      <c r="B2287" s="179">
        <v>2022</v>
      </c>
      <c r="C2287" s="179">
        <v>8</v>
      </c>
      <c r="D2287" s="39" t="str">
        <f t="shared" si="452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453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454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464"/>
        <v>1.13</v>
      </c>
      <c r="Z2287" s="18">
        <f t="shared" si="455"/>
        <v>560000</v>
      </c>
      <c r="AA2287" s="13">
        <v>1.135</v>
      </c>
      <c r="AB2287" s="21">
        <f t="shared" si="456"/>
        <v>562477.8761061948</v>
      </c>
      <c r="AC2287" s="185">
        <f t="shared" si="457"/>
        <v>106027.07964601772</v>
      </c>
      <c r="AD2287" s="141">
        <v>0.1885</v>
      </c>
      <c r="AE2287" s="186">
        <f t="shared" si="458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459"/>
        <v>15948576.102654872</v>
      </c>
      <c r="AJ2287" s="19">
        <f t="shared" si="460"/>
        <v>2739848.7004853101</v>
      </c>
      <c r="AK2287" s="20">
        <f t="shared" si="461"/>
        <v>0.17179268436567341</v>
      </c>
      <c r="AL2287" s="17"/>
      <c r="AM2287" s="17"/>
      <c r="AN2287" s="17"/>
      <c r="AO2287" s="17"/>
      <c r="AP2287" s="28" t="str">
        <f t="shared" si="462"/>
        <v>20229</v>
      </c>
      <c r="AQ2287" s="28" t="str">
        <f t="shared" si="463"/>
        <v>20229RMB</v>
      </c>
    </row>
    <row r="2288" spans="1:43" s="12" customFormat="1">
      <c r="A2288" s="13" t="s">
        <v>41</v>
      </c>
      <c r="B2288" s="179">
        <v>2022</v>
      </c>
      <c r="C2288" s="179">
        <v>11</v>
      </c>
      <c r="D2288" s="39" t="str">
        <f t="shared" si="452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453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454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464"/>
        <v>1.13</v>
      </c>
      <c r="Z2288" s="18">
        <f t="shared" si="455"/>
        <v>900000</v>
      </c>
      <c r="AA2288" s="13">
        <v>1.1399999999999999</v>
      </c>
      <c r="AB2288" s="21">
        <f t="shared" si="456"/>
        <v>907964.60176991147</v>
      </c>
      <c r="AC2288" s="185">
        <f t="shared" si="457"/>
        <v>86165.840707964599</v>
      </c>
      <c r="AD2288" s="141">
        <v>9.4899999999999998E-2</v>
      </c>
      <c r="AE2288" s="186">
        <f t="shared" si="458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459"/>
        <v>30573205.452778772</v>
      </c>
      <c r="AJ2288" s="19">
        <f t="shared" si="460"/>
        <v>3790930.1683151261</v>
      </c>
      <c r="AK2288" s="20">
        <f t="shared" si="461"/>
        <v>0.12399518179964253</v>
      </c>
      <c r="AL2288" s="17"/>
      <c r="AM2288" s="17"/>
      <c r="AN2288" s="17"/>
      <c r="AO2288" s="17"/>
      <c r="AP2288" s="28" t="str">
        <f t="shared" si="462"/>
        <v>20234</v>
      </c>
      <c r="AQ2288" s="28" t="str">
        <f t="shared" si="463"/>
        <v>20234RMB</v>
      </c>
    </row>
    <row r="2289" spans="1:43" s="12" customFormat="1">
      <c r="A2289" s="13" t="s">
        <v>41</v>
      </c>
      <c r="B2289" s="179">
        <v>2022</v>
      </c>
      <c r="C2289" s="179">
        <v>11</v>
      </c>
      <c r="D2289" s="39" t="str">
        <f t="shared" si="452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453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454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464"/>
        <v>1.13</v>
      </c>
      <c r="Z2289" s="18">
        <f t="shared" si="455"/>
        <v>700000</v>
      </c>
      <c r="AA2289" s="13">
        <v>1.1399999999999999</v>
      </c>
      <c r="AB2289" s="21">
        <f t="shared" si="456"/>
        <v>706194.69026548672</v>
      </c>
      <c r="AC2289" s="185">
        <f t="shared" si="457"/>
        <v>67017.876106194686</v>
      </c>
      <c r="AD2289" s="141">
        <v>9.4899999999999998E-2</v>
      </c>
      <c r="AE2289" s="186">
        <f t="shared" si="458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459"/>
        <v>30573205.452778772</v>
      </c>
      <c r="AJ2289" s="19">
        <f t="shared" si="460"/>
        <v>3790930.1683151261</v>
      </c>
      <c r="AK2289" s="20">
        <f t="shared" si="461"/>
        <v>0.12399518179964253</v>
      </c>
      <c r="AL2289" s="17"/>
      <c r="AM2289" s="17"/>
      <c r="AN2289" s="17"/>
      <c r="AO2289" s="17"/>
      <c r="AP2289" s="28" t="str">
        <f t="shared" si="462"/>
        <v>20234</v>
      </c>
      <c r="AQ2289" s="28" t="str">
        <f t="shared" si="463"/>
        <v>20234RMB</v>
      </c>
    </row>
    <row r="2290" spans="1:43" s="12" customFormat="1">
      <c r="A2290" s="13" t="s">
        <v>41</v>
      </c>
      <c r="B2290" s="179">
        <v>2022</v>
      </c>
      <c r="C2290" s="179">
        <v>12</v>
      </c>
      <c r="D2290" s="39" t="str">
        <f t="shared" si="452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453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454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464"/>
        <v>1.13</v>
      </c>
      <c r="Z2290" s="18">
        <f t="shared" si="455"/>
        <v>415000</v>
      </c>
      <c r="AA2290" s="13">
        <v>1.1399999999999999</v>
      </c>
      <c r="AB2290" s="21">
        <f t="shared" si="456"/>
        <v>418672.5663716814</v>
      </c>
      <c r="AC2290" s="185">
        <f t="shared" si="457"/>
        <v>47728.672566371679</v>
      </c>
      <c r="AD2290" s="141">
        <v>0.114</v>
      </c>
      <c r="AE2290" s="186">
        <f t="shared" si="458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459"/>
        <v>30573205.452778772</v>
      </c>
      <c r="AJ2290" s="19">
        <f t="shared" si="460"/>
        <v>3790930.1683151261</v>
      </c>
      <c r="AK2290" s="20">
        <f t="shared" si="461"/>
        <v>0.12399518179964253</v>
      </c>
      <c r="AL2290" s="17"/>
      <c r="AM2290" s="17"/>
      <c r="AN2290" s="17"/>
      <c r="AO2290" s="17"/>
      <c r="AP2290" s="28" t="str">
        <f t="shared" si="462"/>
        <v>20234</v>
      </c>
      <c r="AQ2290" s="28" t="str">
        <f t="shared" si="463"/>
        <v>20234RMB</v>
      </c>
    </row>
    <row r="2291" spans="1:43" s="12" customFormat="1">
      <c r="A2291" s="13" t="s">
        <v>41</v>
      </c>
      <c r="B2291" s="179">
        <v>2022</v>
      </c>
      <c r="C2291" s="179">
        <v>12</v>
      </c>
      <c r="D2291" s="39" t="str">
        <f t="shared" si="452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453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454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464"/>
        <v>1.13</v>
      </c>
      <c r="Z2291" s="18">
        <f t="shared" si="455"/>
        <v>415000</v>
      </c>
      <c r="AA2291" s="13">
        <v>1.1399999999999999</v>
      </c>
      <c r="AB2291" s="21">
        <f t="shared" si="456"/>
        <v>418672.5663716814</v>
      </c>
      <c r="AC2291" s="185">
        <f t="shared" si="457"/>
        <v>47728.672566371679</v>
      </c>
      <c r="AD2291" s="141">
        <v>0.114</v>
      </c>
      <c r="AE2291" s="186">
        <f t="shared" si="458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459"/>
        <v>30573205.452778772</v>
      </c>
      <c r="AJ2291" s="19">
        <f t="shared" si="460"/>
        <v>3790930.1683151261</v>
      </c>
      <c r="AK2291" s="20">
        <f t="shared" si="461"/>
        <v>0.12399518179964253</v>
      </c>
      <c r="AL2291" s="17"/>
      <c r="AM2291" s="17"/>
      <c r="AN2291" s="17"/>
      <c r="AO2291" s="17"/>
      <c r="AP2291" s="28" t="str">
        <f t="shared" si="462"/>
        <v>20234</v>
      </c>
      <c r="AQ2291" s="28" t="str">
        <f t="shared" si="463"/>
        <v>20234RMB</v>
      </c>
    </row>
    <row r="2292" spans="1:43" s="12" customFormat="1">
      <c r="A2292" s="13" t="s">
        <v>41</v>
      </c>
      <c r="B2292" s="179">
        <v>2022</v>
      </c>
      <c r="C2292" s="179">
        <v>12</v>
      </c>
      <c r="D2292" s="39" t="str">
        <f t="shared" si="452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453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454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464"/>
        <v>1.13</v>
      </c>
      <c r="Z2292" s="18">
        <f t="shared" si="455"/>
        <v>447500</v>
      </c>
      <c r="AA2292" s="13">
        <v>1.1399999999999999</v>
      </c>
      <c r="AB2292" s="21">
        <f t="shared" si="456"/>
        <v>451460.17699115042</v>
      </c>
      <c r="AC2292" s="185">
        <f t="shared" si="457"/>
        <v>93136.234513274336</v>
      </c>
      <c r="AD2292" s="141">
        <v>0.20630000000000001</v>
      </c>
      <c r="AE2292" s="186">
        <f t="shared" si="458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459"/>
        <v>30573205.452778772</v>
      </c>
      <c r="AJ2292" s="19">
        <f t="shared" si="460"/>
        <v>3790930.1683151261</v>
      </c>
      <c r="AK2292" s="20">
        <f t="shared" si="461"/>
        <v>0.12399518179964253</v>
      </c>
      <c r="AL2292" s="17"/>
      <c r="AM2292" s="17"/>
      <c r="AN2292" s="17"/>
      <c r="AO2292" s="17"/>
      <c r="AP2292" s="28" t="str">
        <f t="shared" si="462"/>
        <v>20234</v>
      </c>
      <c r="AQ2292" s="28" t="str">
        <f t="shared" si="463"/>
        <v>20234RMB</v>
      </c>
    </row>
    <row r="2293" spans="1:43" s="12" customFormat="1">
      <c r="A2293" s="13" t="s">
        <v>41</v>
      </c>
      <c r="B2293" s="179">
        <v>2022</v>
      </c>
      <c r="C2293" s="179">
        <v>12</v>
      </c>
      <c r="D2293" s="39" t="str">
        <f t="shared" si="452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453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454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464"/>
        <v>1.13</v>
      </c>
      <c r="Z2293" s="18">
        <f t="shared" si="455"/>
        <v>447500</v>
      </c>
      <c r="AA2293" s="13">
        <v>1.1399999999999999</v>
      </c>
      <c r="AB2293" s="21">
        <f t="shared" si="456"/>
        <v>451460.17699115042</v>
      </c>
      <c r="AC2293" s="185">
        <f t="shared" si="457"/>
        <v>93136.234513274336</v>
      </c>
      <c r="AD2293" s="141">
        <v>0.20630000000000001</v>
      </c>
      <c r="AE2293" s="186">
        <f t="shared" si="458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459"/>
        <v>30573205.452778772</v>
      </c>
      <c r="AJ2293" s="19">
        <f t="shared" si="460"/>
        <v>3790930.1683151261</v>
      </c>
      <c r="AK2293" s="20">
        <f t="shared" si="461"/>
        <v>0.12399518179964253</v>
      </c>
      <c r="AL2293" s="17"/>
      <c r="AM2293" s="17"/>
      <c r="AN2293" s="17"/>
      <c r="AO2293" s="17"/>
      <c r="AP2293" s="28" t="str">
        <f t="shared" si="462"/>
        <v>20234</v>
      </c>
      <c r="AQ2293" s="28" t="str">
        <f t="shared" si="463"/>
        <v>20234RMB</v>
      </c>
    </row>
    <row r="2294" spans="1:43" s="12" customFormat="1">
      <c r="A2294" s="13" t="s">
        <v>41</v>
      </c>
      <c r="B2294" s="179">
        <v>2022</v>
      </c>
      <c r="C2294" s="179">
        <v>12</v>
      </c>
      <c r="D2294" s="39" t="str">
        <f t="shared" si="452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453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454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464"/>
        <v>1.13</v>
      </c>
      <c r="Z2294" s="18">
        <f t="shared" si="455"/>
        <v>447500</v>
      </c>
      <c r="AA2294" s="13">
        <v>1.1399999999999999</v>
      </c>
      <c r="AB2294" s="21">
        <f t="shared" si="456"/>
        <v>451460.17699115042</v>
      </c>
      <c r="AC2294" s="185">
        <f t="shared" si="457"/>
        <v>93136.234513274336</v>
      </c>
      <c r="AD2294" s="141">
        <v>0.20630000000000001</v>
      </c>
      <c r="AE2294" s="186">
        <f t="shared" si="458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459"/>
        <v>30573205.452778772</v>
      </c>
      <c r="AJ2294" s="19">
        <f t="shared" si="460"/>
        <v>3790930.1683151261</v>
      </c>
      <c r="AK2294" s="20">
        <f t="shared" si="461"/>
        <v>0.12399518179964253</v>
      </c>
      <c r="AL2294" s="17"/>
      <c r="AM2294" s="17"/>
      <c r="AN2294" s="17"/>
      <c r="AO2294" s="17"/>
      <c r="AP2294" s="28" t="str">
        <f t="shared" si="462"/>
        <v>20234</v>
      </c>
      <c r="AQ2294" s="28" t="str">
        <f t="shared" si="463"/>
        <v>20234RMB</v>
      </c>
    </row>
    <row r="2295" spans="1:43" s="12" customFormat="1">
      <c r="A2295" s="13" t="s">
        <v>41</v>
      </c>
      <c r="B2295" s="179">
        <v>2022</v>
      </c>
      <c r="C2295" s="179">
        <v>12</v>
      </c>
      <c r="D2295" s="39" t="str">
        <f t="shared" si="452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453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454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464"/>
        <v>1.13</v>
      </c>
      <c r="Z2295" s="18">
        <f t="shared" si="455"/>
        <v>447500</v>
      </c>
      <c r="AA2295" s="13">
        <v>1.1399999999999999</v>
      </c>
      <c r="AB2295" s="21">
        <f t="shared" si="456"/>
        <v>451460.17699115042</v>
      </c>
      <c r="AC2295" s="185">
        <f t="shared" si="457"/>
        <v>93136.234513274336</v>
      </c>
      <c r="AD2295" s="141">
        <v>0.20630000000000001</v>
      </c>
      <c r="AE2295" s="186">
        <f t="shared" si="458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459"/>
        <v>30573205.452778772</v>
      </c>
      <c r="AJ2295" s="19">
        <f t="shared" si="460"/>
        <v>3790930.1683151261</v>
      </c>
      <c r="AK2295" s="20">
        <f t="shared" si="461"/>
        <v>0.12399518179964253</v>
      </c>
      <c r="AL2295" s="17"/>
      <c r="AM2295" s="17"/>
      <c r="AN2295" s="17"/>
      <c r="AO2295" s="17"/>
      <c r="AP2295" s="28" t="str">
        <f t="shared" si="462"/>
        <v>20234</v>
      </c>
      <c r="AQ2295" s="28" t="str">
        <f t="shared" si="463"/>
        <v>20234RMB</v>
      </c>
    </row>
    <row r="2296" spans="1:43" s="12" customFormat="1">
      <c r="A2296" s="13" t="s">
        <v>41</v>
      </c>
      <c r="B2296" s="179">
        <v>2022</v>
      </c>
      <c r="C2296" s="179">
        <v>12</v>
      </c>
      <c r="D2296" s="39" t="str">
        <f t="shared" si="452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453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454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464"/>
        <v>1.13</v>
      </c>
      <c r="Z2296" s="18">
        <f t="shared" si="455"/>
        <v>447500</v>
      </c>
      <c r="AA2296" s="13">
        <v>1.1399999999999999</v>
      </c>
      <c r="AB2296" s="21">
        <f t="shared" si="456"/>
        <v>451460.17699115042</v>
      </c>
      <c r="AC2296" s="185">
        <f t="shared" si="457"/>
        <v>93136.234513274336</v>
      </c>
      <c r="AD2296" s="141">
        <v>0.20630000000000001</v>
      </c>
      <c r="AE2296" s="186">
        <f t="shared" si="458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459"/>
        <v>30573205.452778772</v>
      </c>
      <c r="AJ2296" s="19">
        <f t="shared" si="460"/>
        <v>3790930.1683151261</v>
      </c>
      <c r="AK2296" s="20">
        <f t="shared" si="461"/>
        <v>0.12399518179964253</v>
      </c>
      <c r="AL2296" s="17"/>
      <c r="AM2296" s="17"/>
      <c r="AN2296" s="17"/>
      <c r="AO2296" s="17"/>
      <c r="AP2296" s="28" t="str">
        <f t="shared" si="462"/>
        <v>20234</v>
      </c>
      <c r="AQ2296" s="28" t="str">
        <f t="shared" si="463"/>
        <v>20234RMB</v>
      </c>
    </row>
    <row r="2297" spans="1:43" s="12" customFormat="1">
      <c r="A2297" s="13" t="s">
        <v>41</v>
      </c>
      <c r="B2297" s="179">
        <v>2022</v>
      </c>
      <c r="C2297" s="179">
        <v>12</v>
      </c>
      <c r="D2297" s="39" t="str">
        <f t="shared" si="452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453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454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464"/>
        <v>1.13</v>
      </c>
      <c r="Z2297" s="18">
        <f t="shared" si="455"/>
        <v>447500</v>
      </c>
      <c r="AA2297" s="13">
        <v>1.1399999999999999</v>
      </c>
      <c r="AB2297" s="21">
        <f t="shared" si="456"/>
        <v>451460.17699115042</v>
      </c>
      <c r="AC2297" s="185">
        <f t="shared" si="457"/>
        <v>93136.234513274336</v>
      </c>
      <c r="AD2297" s="141">
        <v>0.20630000000000001</v>
      </c>
      <c r="AE2297" s="186">
        <f t="shared" si="458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459"/>
        <v>30573205.452778772</v>
      </c>
      <c r="AJ2297" s="19">
        <f t="shared" si="460"/>
        <v>3790930.1683151261</v>
      </c>
      <c r="AK2297" s="20">
        <f t="shared" si="461"/>
        <v>0.12399518179964253</v>
      </c>
      <c r="AL2297" s="17"/>
      <c r="AM2297" s="17"/>
      <c r="AN2297" s="17"/>
      <c r="AO2297" s="17"/>
      <c r="AP2297" s="28" t="str">
        <f t="shared" si="462"/>
        <v>20234</v>
      </c>
      <c r="AQ2297" s="28" t="str">
        <f t="shared" si="463"/>
        <v>20234RMB</v>
      </c>
    </row>
    <row r="2298" spans="1:43" s="12" customFormat="1">
      <c r="A2298" s="13" t="s">
        <v>41</v>
      </c>
      <c r="B2298" s="179">
        <v>2022</v>
      </c>
      <c r="C2298" s="179">
        <v>8</v>
      </c>
      <c r="D2298" s="39" t="str">
        <f t="shared" si="452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453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454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464"/>
        <v>1.13</v>
      </c>
      <c r="Z2298" s="18">
        <f t="shared" si="455"/>
        <v>560000</v>
      </c>
      <c r="AA2298" s="13">
        <v>1.135</v>
      </c>
      <c r="AB2298" s="21">
        <f t="shared" si="456"/>
        <v>562477.8761061948</v>
      </c>
      <c r="AC2298" s="185">
        <f t="shared" si="457"/>
        <v>109345.69911504426</v>
      </c>
      <c r="AD2298" s="141">
        <v>0.19439999999999999</v>
      </c>
      <c r="AE2298" s="186">
        <f t="shared" si="458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459"/>
        <v>15948576.102654872</v>
      </c>
      <c r="AJ2298" s="19">
        <f t="shared" si="460"/>
        <v>2739848.7004853101</v>
      </c>
      <c r="AK2298" s="20">
        <f t="shared" si="461"/>
        <v>0.17179268436567341</v>
      </c>
      <c r="AL2298" s="17"/>
      <c r="AM2298" s="17"/>
      <c r="AN2298" s="17"/>
      <c r="AO2298" s="17"/>
      <c r="AP2298" s="28" t="str">
        <f t="shared" si="462"/>
        <v>20229</v>
      </c>
      <c r="AQ2298" s="28" t="str">
        <f t="shared" si="463"/>
        <v>20229RMB</v>
      </c>
    </row>
    <row r="2299" spans="1:43" s="12" customFormat="1">
      <c r="A2299" s="13" t="s">
        <v>41</v>
      </c>
      <c r="B2299" s="179">
        <v>2022</v>
      </c>
      <c r="C2299" s="179">
        <v>8</v>
      </c>
      <c r="D2299" s="39" t="str">
        <f t="shared" si="452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453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454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464"/>
        <v>1.13</v>
      </c>
      <c r="Z2299" s="18">
        <f t="shared" si="455"/>
        <v>1162603</v>
      </c>
      <c r="AA2299" s="13">
        <v>1.135</v>
      </c>
      <c r="AB2299" s="21">
        <f t="shared" si="456"/>
        <v>1167747.2610619471</v>
      </c>
      <c r="AC2299" s="185">
        <f t="shared" si="457"/>
        <v>271384.46347079647</v>
      </c>
      <c r="AD2299" s="141">
        <v>0.2324</v>
      </c>
      <c r="AE2299" s="186">
        <f t="shared" si="458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459"/>
        <v>15948576.102654872</v>
      </c>
      <c r="AJ2299" s="19">
        <f t="shared" si="460"/>
        <v>2739848.7004853101</v>
      </c>
      <c r="AK2299" s="20">
        <f t="shared" si="461"/>
        <v>0.17179268436567341</v>
      </c>
      <c r="AL2299" s="17"/>
      <c r="AM2299" s="17"/>
      <c r="AN2299" s="17"/>
      <c r="AO2299" s="17"/>
      <c r="AP2299" s="28" t="str">
        <f t="shared" si="462"/>
        <v>20229</v>
      </c>
      <c r="AQ2299" s="28" t="str">
        <f t="shared" si="463"/>
        <v>20229RMB</v>
      </c>
    </row>
    <row r="2300" spans="1:43" s="12" customFormat="1">
      <c r="A2300" s="13" t="s">
        <v>41</v>
      </c>
      <c r="B2300" s="179">
        <v>2022</v>
      </c>
      <c r="C2300" s="179">
        <v>8</v>
      </c>
      <c r="D2300" s="39" t="str">
        <f t="shared" si="452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453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454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464"/>
        <v>1.13</v>
      </c>
      <c r="Z2300" s="18">
        <f t="shared" si="455"/>
        <v>1162603</v>
      </c>
      <c r="AA2300" s="13">
        <v>1.135</v>
      </c>
      <c r="AB2300" s="21">
        <f t="shared" si="456"/>
        <v>1167747.2610619471</v>
      </c>
      <c r="AC2300" s="185">
        <f t="shared" si="457"/>
        <v>271384.46347079647</v>
      </c>
      <c r="AD2300" s="141">
        <v>0.2324</v>
      </c>
      <c r="AE2300" s="186">
        <f t="shared" si="458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459"/>
        <v>15948576.102654872</v>
      </c>
      <c r="AJ2300" s="19">
        <f t="shared" si="460"/>
        <v>2739848.7004853101</v>
      </c>
      <c r="AK2300" s="20">
        <f t="shared" si="461"/>
        <v>0.17179268436567341</v>
      </c>
      <c r="AL2300" s="17"/>
      <c r="AM2300" s="17"/>
      <c r="AN2300" s="17"/>
      <c r="AO2300" s="17"/>
      <c r="AP2300" s="28" t="str">
        <f t="shared" si="462"/>
        <v>20229</v>
      </c>
      <c r="AQ2300" s="28" t="str">
        <f t="shared" si="463"/>
        <v>20229RMB</v>
      </c>
    </row>
    <row r="2301" spans="1:43" s="12" customFormat="1">
      <c r="A2301" s="13" t="s">
        <v>41</v>
      </c>
      <c r="B2301" s="179">
        <v>2022</v>
      </c>
      <c r="C2301" s="179">
        <v>8</v>
      </c>
      <c r="D2301" s="39" t="str">
        <f t="shared" si="452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453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454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464"/>
        <v>1.13</v>
      </c>
      <c r="Z2301" s="18">
        <f t="shared" si="455"/>
        <v>1162603</v>
      </c>
      <c r="AA2301" s="13">
        <v>1.135</v>
      </c>
      <c r="AB2301" s="21">
        <f t="shared" si="456"/>
        <v>1167747.2610619471</v>
      </c>
      <c r="AC2301" s="185">
        <f t="shared" si="457"/>
        <v>271384.46347079647</v>
      </c>
      <c r="AD2301" s="141">
        <v>0.2324</v>
      </c>
      <c r="AE2301" s="186">
        <f t="shared" si="458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459"/>
        <v>15948576.102654872</v>
      </c>
      <c r="AJ2301" s="19">
        <f t="shared" si="460"/>
        <v>2739848.7004853101</v>
      </c>
      <c r="AK2301" s="20">
        <f t="shared" si="461"/>
        <v>0.17179268436567341</v>
      </c>
      <c r="AL2301" s="17"/>
      <c r="AM2301" s="17"/>
      <c r="AN2301" s="17"/>
      <c r="AO2301" s="17"/>
      <c r="AP2301" s="28" t="str">
        <f t="shared" si="462"/>
        <v>20229</v>
      </c>
      <c r="AQ2301" s="28" t="str">
        <f t="shared" si="463"/>
        <v>20229RMB</v>
      </c>
    </row>
    <row r="2302" spans="1:43" s="12" customFormat="1">
      <c r="A2302" s="13" t="s">
        <v>41</v>
      </c>
      <c r="B2302" s="179">
        <v>2022</v>
      </c>
      <c r="C2302" s="179">
        <v>9</v>
      </c>
      <c r="D2302" s="39" t="str">
        <f t="shared" si="452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453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454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464"/>
        <v>1.13</v>
      </c>
      <c r="Z2302" s="18">
        <f t="shared" si="455"/>
        <v>600000</v>
      </c>
      <c r="AA2302" s="13">
        <v>1.135</v>
      </c>
      <c r="AB2302" s="21">
        <f t="shared" si="456"/>
        <v>602654.8672566372</v>
      </c>
      <c r="AC2302" s="185">
        <f t="shared" si="457"/>
        <v>112816.99115044248</v>
      </c>
      <c r="AD2302" s="141">
        <v>0.18720000000000001</v>
      </c>
      <c r="AE2302" s="186">
        <f t="shared" si="458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459"/>
        <v>15948576.102654872</v>
      </c>
      <c r="AJ2302" s="19">
        <f t="shared" si="460"/>
        <v>2739848.7004853101</v>
      </c>
      <c r="AK2302" s="20">
        <f t="shared" si="461"/>
        <v>0.17179268436567341</v>
      </c>
      <c r="AL2302" s="17"/>
      <c r="AM2302" s="17"/>
      <c r="AN2302" s="17"/>
      <c r="AO2302" s="17"/>
      <c r="AP2302" s="28" t="str">
        <f t="shared" si="462"/>
        <v>20229</v>
      </c>
      <c r="AQ2302" s="28" t="str">
        <f t="shared" si="463"/>
        <v>20229RMB</v>
      </c>
    </row>
    <row r="2303" spans="1:43" s="12" customFormat="1">
      <c r="A2303" s="13" t="s">
        <v>41</v>
      </c>
      <c r="B2303" s="179">
        <v>2022</v>
      </c>
      <c r="C2303" s="179">
        <v>8</v>
      </c>
      <c r="D2303" s="39" t="str">
        <f t="shared" si="452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453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454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464"/>
        <v>1.13</v>
      </c>
      <c r="Z2303" s="18">
        <f t="shared" si="455"/>
        <v>971079</v>
      </c>
      <c r="AA2303" s="13">
        <v>1.135</v>
      </c>
      <c r="AB2303" s="21">
        <f t="shared" si="456"/>
        <v>975375.8097345134</v>
      </c>
      <c r="AC2303" s="185">
        <f t="shared" si="457"/>
        <v>226677.33818230091</v>
      </c>
      <c r="AD2303" s="141">
        <v>0.2324</v>
      </c>
      <c r="AE2303" s="186">
        <f t="shared" si="458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459"/>
        <v>15948576.102654872</v>
      </c>
      <c r="AJ2303" s="19">
        <f t="shared" si="460"/>
        <v>2739848.7004853101</v>
      </c>
      <c r="AK2303" s="20">
        <f t="shared" si="461"/>
        <v>0.17179268436567341</v>
      </c>
      <c r="AL2303" s="17"/>
      <c r="AM2303" s="17"/>
      <c r="AN2303" s="17"/>
      <c r="AO2303" s="17"/>
      <c r="AP2303" s="28" t="str">
        <f t="shared" si="462"/>
        <v>20229</v>
      </c>
      <c r="AQ2303" s="28" t="str">
        <f t="shared" si="463"/>
        <v>20229RMB</v>
      </c>
    </row>
    <row r="2304" spans="1:43" s="12" customFormat="1">
      <c r="A2304" s="13" t="s">
        <v>41</v>
      </c>
      <c r="B2304" s="179">
        <v>2022</v>
      </c>
      <c r="C2304" s="179">
        <v>8</v>
      </c>
      <c r="D2304" s="39" t="str">
        <f t="shared" si="452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453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454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464"/>
        <v>1.13</v>
      </c>
      <c r="Z2304" s="18">
        <f t="shared" si="455"/>
        <v>471400</v>
      </c>
      <c r="AA2304" s="13">
        <v>1.135</v>
      </c>
      <c r="AB2304" s="21">
        <f t="shared" si="456"/>
        <v>473485.84070796467</v>
      </c>
      <c r="AC2304" s="185">
        <f t="shared" si="457"/>
        <v>72916.819469026552</v>
      </c>
      <c r="AD2304" s="141">
        <v>0.154</v>
      </c>
      <c r="AE2304" s="186">
        <f t="shared" si="458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459"/>
        <v>15948576.102654872</v>
      </c>
      <c r="AJ2304" s="19">
        <f t="shared" si="460"/>
        <v>2739848.7004853101</v>
      </c>
      <c r="AK2304" s="20">
        <f t="shared" si="461"/>
        <v>0.17179268436567341</v>
      </c>
      <c r="AL2304" s="17"/>
      <c r="AM2304" s="17"/>
      <c r="AN2304" s="17"/>
      <c r="AO2304" s="17"/>
      <c r="AP2304" s="28" t="str">
        <f t="shared" si="462"/>
        <v>20229</v>
      </c>
      <c r="AQ2304" s="28" t="str">
        <f t="shared" si="463"/>
        <v>20229RMB</v>
      </c>
    </row>
    <row r="2305" spans="1:43" s="12" customFormat="1">
      <c r="A2305" s="13" t="s">
        <v>41</v>
      </c>
      <c r="B2305" s="179">
        <v>2022</v>
      </c>
      <c r="C2305" s="179">
        <v>8</v>
      </c>
      <c r="D2305" s="39" t="str">
        <f t="shared" si="452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453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454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464"/>
        <v>1.13</v>
      </c>
      <c r="Z2305" s="18">
        <f t="shared" si="455"/>
        <v>440000</v>
      </c>
      <c r="AA2305" s="13">
        <v>1.135</v>
      </c>
      <c r="AB2305" s="21">
        <f t="shared" si="456"/>
        <v>441946.90265486733</v>
      </c>
      <c r="AC2305" s="185">
        <f t="shared" si="457"/>
        <v>60325.752212389394</v>
      </c>
      <c r="AD2305" s="141">
        <v>0.13650000000000001</v>
      </c>
      <c r="AE2305" s="186">
        <f t="shared" si="458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459"/>
        <v>15948576.102654872</v>
      </c>
      <c r="AJ2305" s="19">
        <f t="shared" si="460"/>
        <v>2739848.7004853101</v>
      </c>
      <c r="AK2305" s="20">
        <f t="shared" si="461"/>
        <v>0.17179268436567341</v>
      </c>
      <c r="AL2305" s="17"/>
      <c r="AM2305" s="17"/>
      <c r="AN2305" s="17"/>
      <c r="AO2305" s="17"/>
      <c r="AP2305" s="28" t="str">
        <f t="shared" si="462"/>
        <v>20229</v>
      </c>
      <c r="AQ2305" s="28" t="str">
        <f t="shared" si="463"/>
        <v>20229RMB</v>
      </c>
    </row>
    <row r="2306" spans="1:43" s="12" customFormat="1">
      <c r="A2306" s="13" t="s">
        <v>41</v>
      </c>
      <c r="B2306" s="179">
        <v>2022</v>
      </c>
      <c r="C2306" s="179">
        <v>8</v>
      </c>
      <c r="D2306" s="39" t="str">
        <f t="shared" si="452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453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454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464"/>
        <v>1.13</v>
      </c>
      <c r="Z2306" s="18">
        <f t="shared" si="455"/>
        <v>570000</v>
      </c>
      <c r="AA2306" s="13">
        <v>1.135</v>
      </c>
      <c r="AB2306" s="21">
        <f t="shared" si="456"/>
        <v>572522.12389380543</v>
      </c>
      <c r="AC2306" s="185">
        <f t="shared" si="457"/>
        <v>80897.376106194715</v>
      </c>
      <c r="AD2306" s="141">
        <v>0.14130000000000001</v>
      </c>
      <c r="AE2306" s="186">
        <f t="shared" si="458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459"/>
        <v>15948576.102654872</v>
      </c>
      <c r="AJ2306" s="19">
        <f t="shared" si="460"/>
        <v>2739848.7004853101</v>
      </c>
      <c r="AK2306" s="20">
        <f t="shared" si="461"/>
        <v>0.17179268436567341</v>
      </c>
      <c r="AL2306" s="17"/>
      <c r="AM2306" s="17"/>
      <c r="AN2306" s="17"/>
      <c r="AO2306" s="17"/>
      <c r="AP2306" s="28" t="str">
        <f t="shared" si="462"/>
        <v>20229</v>
      </c>
      <c r="AQ2306" s="28" t="str">
        <f t="shared" si="463"/>
        <v>20229RMB</v>
      </c>
    </row>
    <row r="2307" spans="1:43" s="12" customFormat="1">
      <c r="A2307" s="13" t="s">
        <v>41</v>
      </c>
      <c r="B2307" s="179">
        <v>2022</v>
      </c>
      <c r="C2307" s="179">
        <v>8</v>
      </c>
      <c r="D2307" s="39" t="str">
        <f t="shared" si="452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453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454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464"/>
        <v>1.13</v>
      </c>
      <c r="Z2307" s="18">
        <f t="shared" si="455"/>
        <v>800000</v>
      </c>
      <c r="AA2307" s="13">
        <v>1.135</v>
      </c>
      <c r="AB2307" s="21">
        <f t="shared" si="456"/>
        <v>803539.82300884963</v>
      </c>
      <c r="AC2307" s="185">
        <f t="shared" si="457"/>
        <v>113540.17699115047</v>
      </c>
      <c r="AD2307" s="141">
        <v>0.14130000000000001</v>
      </c>
      <c r="AE2307" s="186">
        <f t="shared" si="458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459"/>
        <v>15948576.102654872</v>
      </c>
      <c r="AJ2307" s="19">
        <f t="shared" si="460"/>
        <v>2739848.7004853101</v>
      </c>
      <c r="AK2307" s="20">
        <f t="shared" si="461"/>
        <v>0.17179268436567341</v>
      </c>
      <c r="AL2307" s="17"/>
      <c r="AM2307" s="17"/>
      <c r="AN2307" s="17"/>
      <c r="AO2307" s="17"/>
      <c r="AP2307" s="28" t="str">
        <f t="shared" si="462"/>
        <v>20229</v>
      </c>
      <c r="AQ2307" s="28" t="str">
        <f t="shared" si="463"/>
        <v>20229RMB</v>
      </c>
    </row>
    <row r="2308" spans="1:43" s="12" customFormat="1">
      <c r="A2308" s="13" t="s">
        <v>41</v>
      </c>
      <c r="B2308" s="179">
        <v>2022</v>
      </c>
      <c r="C2308" s="179">
        <v>6</v>
      </c>
      <c r="D2308" s="39" t="str">
        <f t="shared" si="452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453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454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464"/>
        <v>1.13</v>
      </c>
      <c r="Z2308" s="18">
        <f t="shared" si="455"/>
        <v>610000</v>
      </c>
      <c r="AA2308" s="13">
        <v>1.135</v>
      </c>
      <c r="AB2308" s="21">
        <f t="shared" si="456"/>
        <v>612699.11504424794</v>
      </c>
      <c r="AC2308" s="185">
        <f t="shared" si="457"/>
        <v>106915.99557522126</v>
      </c>
      <c r="AD2308" s="141">
        <v>0.17449999999999999</v>
      </c>
      <c r="AE2308" s="186">
        <f t="shared" si="458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459"/>
        <v>15948576.102654872</v>
      </c>
      <c r="AJ2308" s="19">
        <f t="shared" si="460"/>
        <v>2739848.7004853101</v>
      </c>
      <c r="AK2308" s="20">
        <f t="shared" si="461"/>
        <v>0.17179268436567341</v>
      </c>
      <c r="AL2308" s="17"/>
      <c r="AM2308" s="17"/>
      <c r="AN2308" s="17"/>
      <c r="AO2308" s="17"/>
      <c r="AP2308" s="28" t="str">
        <f t="shared" si="462"/>
        <v>20229</v>
      </c>
      <c r="AQ2308" s="28" t="str">
        <f t="shared" si="463"/>
        <v>20229RMB</v>
      </c>
    </row>
    <row r="2309" spans="1:43" s="12" customFormat="1">
      <c r="A2309" s="13" t="s">
        <v>41</v>
      </c>
      <c r="B2309" s="179">
        <v>2022</v>
      </c>
      <c r="C2309" s="179">
        <v>6</v>
      </c>
      <c r="D2309" s="39" t="str">
        <f t="shared" si="452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453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454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464"/>
        <v>1.13</v>
      </c>
      <c r="Z2309" s="18">
        <f t="shared" si="455"/>
        <v>610000</v>
      </c>
      <c r="AA2309" s="13">
        <v>1.135</v>
      </c>
      <c r="AB2309" s="21">
        <f t="shared" si="456"/>
        <v>612699.11504424794</v>
      </c>
      <c r="AC2309" s="185">
        <f t="shared" si="457"/>
        <v>106915.99557522126</v>
      </c>
      <c r="AD2309" s="141">
        <v>0.17449999999999999</v>
      </c>
      <c r="AE2309" s="186">
        <f t="shared" si="458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459"/>
        <v>15948576.102654872</v>
      </c>
      <c r="AJ2309" s="19">
        <f t="shared" si="460"/>
        <v>2739848.7004853101</v>
      </c>
      <c r="AK2309" s="20">
        <f t="shared" si="461"/>
        <v>0.17179268436567341</v>
      </c>
      <c r="AL2309" s="17"/>
      <c r="AM2309" s="17"/>
      <c r="AN2309" s="17"/>
      <c r="AO2309" s="17"/>
      <c r="AP2309" s="28" t="str">
        <f t="shared" si="462"/>
        <v>20229</v>
      </c>
      <c r="AQ2309" s="28" t="str">
        <f t="shared" si="463"/>
        <v>20229RMB</v>
      </c>
    </row>
    <row r="2310" spans="1:43" s="12" customFormat="1">
      <c r="A2310" s="13" t="s">
        <v>41</v>
      </c>
      <c r="B2310" s="179">
        <v>2022</v>
      </c>
      <c r="C2310" s="179">
        <v>6</v>
      </c>
      <c r="D2310" s="39" t="str">
        <f t="shared" si="452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453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454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464"/>
        <v>1</v>
      </c>
      <c r="Z2310" s="18">
        <f t="shared" si="455"/>
        <v>13980000</v>
      </c>
      <c r="AA2310" s="13">
        <v>5.5399999999999998E-2</v>
      </c>
      <c r="AB2310" s="21">
        <f t="shared" si="456"/>
        <v>774492</v>
      </c>
      <c r="AC2310" s="185">
        <f t="shared" si="457"/>
        <v>111371.94960000001</v>
      </c>
      <c r="AD2310" s="141">
        <v>0.14380000000000001</v>
      </c>
      <c r="AE2310" s="186">
        <f t="shared" si="458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459"/>
        <v>22717528.991150446</v>
      </c>
      <c r="AJ2310" s="19">
        <f t="shared" si="460"/>
        <v>3947747.192555753</v>
      </c>
      <c r="AK2310" s="20">
        <f t="shared" si="461"/>
        <v>0.17377537821536787</v>
      </c>
      <c r="AL2310" s="17"/>
      <c r="AM2310" s="17"/>
      <c r="AN2310" s="17"/>
      <c r="AO2310" s="17"/>
      <c r="AP2310" s="28" t="str">
        <f t="shared" si="462"/>
        <v>202210</v>
      </c>
      <c r="AQ2310" s="28" t="str">
        <f t="shared" si="463"/>
        <v>202210JPY</v>
      </c>
    </row>
    <row r="2311" spans="1:43" s="12" customFormat="1">
      <c r="A2311" s="13" t="s">
        <v>41</v>
      </c>
      <c r="B2311" s="179">
        <v>2022</v>
      </c>
      <c r="C2311" s="179">
        <v>7</v>
      </c>
      <c r="D2311" s="39" t="str">
        <f t="shared" si="452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453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454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464"/>
        <v>1.13</v>
      </c>
      <c r="Z2311" s="18">
        <f t="shared" si="455"/>
        <v>1015900</v>
      </c>
      <c r="AA2311" s="13">
        <v>1.1000000000000001</v>
      </c>
      <c r="AB2311" s="21">
        <f t="shared" si="456"/>
        <v>988929.20353982318</v>
      </c>
      <c r="AC2311" s="185">
        <f t="shared" si="457"/>
        <v>206587.31061946906</v>
      </c>
      <c r="AD2311" s="141">
        <v>0.2089</v>
      </c>
      <c r="AE2311" s="186">
        <f t="shared" si="458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459"/>
        <v>22717528.991150446</v>
      </c>
      <c r="AJ2311" s="19">
        <f t="shared" si="460"/>
        <v>3947747.192555753</v>
      </c>
      <c r="AK2311" s="20">
        <f t="shared" si="461"/>
        <v>0.17377537821536787</v>
      </c>
      <c r="AL2311" s="17"/>
      <c r="AM2311" s="17"/>
      <c r="AN2311" s="17"/>
      <c r="AO2311" s="17"/>
      <c r="AP2311" s="28" t="str">
        <f t="shared" si="462"/>
        <v>202210</v>
      </c>
      <c r="AQ2311" s="28" t="str">
        <f t="shared" si="463"/>
        <v>202210RMB</v>
      </c>
    </row>
    <row r="2312" spans="1:43" s="12" customFormat="1">
      <c r="A2312" s="13" t="s">
        <v>41</v>
      </c>
      <c r="B2312" s="179">
        <v>2022</v>
      </c>
      <c r="C2312" s="179">
        <v>9</v>
      </c>
      <c r="D2312" s="39" t="str">
        <f t="shared" si="452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453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454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464"/>
        <v>1</v>
      </c>
      <c r="Z2312" s="18">
        <f t="shared" si="455"/>
        <v>98000</v>
      </c>
      <c r="AA2312" s="13">
        <v>7.8</v>
      </c>
      <c r="AB2312" s="21">
        <f t="shared" si="456"/>
        <v>764400</v>
      </c>
      <c r="AC2312" s="185">
        <f t="shared" si="457"/>
        <v>167632.91999999998</v>
      </c>
      <c r="AD2312" s="141">
        <v>0.21929999999999999</v>
      </c>
      <c r="AE2312" s="186">
        <f t="shared" si="458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459"/>
        <v>22717528.991150446</v>
      </c>
      <c r="AJ2312" s="19">
        <f t="shared" si="460"/>
        <v>3947747.192555753</v>
      </c>
      <c r="AK2312" s="20">
        <f t="shared" si="461"/>
        <v>0.17377537821536787</v>
      </c>
      <c r="AL2312" s="17"/>
      <c r="AM2312" s="17"/>
      <c r="AN2312" s="17"/>
      <c r="AO2312" s="17"/>
      <c r="AP2312" s="28" t="str">
        <f t="shared" si="462"/>
        <v>202210</v>
      </c>
      <c r="AQ2312" s="28" t="str">
        <f t="shared" si="463"/>
        <v>202210USD</v>
      </c>
    </row>
    <row r="2313" spans="1:43" s="12" customFormat="1">
      <c r="A2313" s="13" t="s">
        <v>41</v>
      </c>
      <c r="B2313" s="179">
        <v>2022</v>
      </c>
      <c r="C2313" s="179">
        <v>9</v>
      </c>
      <c r="D2313" s="39" t="str">
        <f t="shared" si="452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453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454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464"/>
        <v>1</v>
      </c>
      <c r="Z2313" s="18">
        <f t="shared" si="455"/>
        <v>126000</v>
      </c>
      <c r="AA2313" s="13">
        <v>7.8</v>
      </c>
      <c r="AB2313" s="21">
        <f t="shared" si="456"/>
        <v>982800</v>
      </c>
      <c r="AC2313" s="185">
        <f t="shared" si="457"/>
        <v>215528.04</v>
      </c>
      <c r="AD2313" s="141">
        <v>0.21929999999999999</v>
      </c>
      <c r="AE2313" s="186">
        <f t="shared" si="458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459"/>
        <v>22717528.991150446</v>
      </c>
      <c r="AJ2313" s="19">
        <f t="shared" si="460"/>
        <v>3947747.192555753</v>
      </c>
      <c r="AK2313" s="20">
        <f t="shared" si="461"/>
        <v>0.17377537821536787</v>
      </c>
      <c r="AL2313" s="17"/>
      <c r="AM2313" s="17"/>
      <c r="AN2313" s="17"/>
      <c r="AO2313" s="17"/>
      <c r="AP2313" s="28" t="str">
        <f t="shared" si="462"/>
        <v>202210</v>
      </c>
      <c r="AQ2313" s="28" t="str">
        <f t="shared" si="463"/>
        <v>202210USD</v>
      </c>
    </row>
    <row r="2314" spans="1:43" s="12" customFormat="1">
      <c r="A2314" s="13" t="s">
        <v>41</v>
      </c>
      <c r="B2314" s="179">
        <v>2022</v>
      </c>
      <c r="C2314" s="179">
        <v>9</v>
      </c>
      <c r="D2314" s="39" t="str">
        <f t="shared" si="452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453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454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464"/>
        <v>1</v>
      </c>
      <c r="Z2314" s="18">
        <f t="shared" si="455"/>
        <v>12600000</v>
      </c>
      <c r="AA2314" s="13">
        <v>5.5399999999999998E-2</v>
      </c>
      <c r="AB2314" s="21">
        <f t="shared" si="456"/>
        <v>698040</v>
      </c>
      <c r="AC2314" s="185">
        <f t="shared" si="457"/>
        <v>100029.13200000001</v>
      </c>
      <c r="AD2314" s="141">
        <v>0.14330000000000001</v>
      </c>
      <c r="AE2314" s="186">
        <f t="shared" si="458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459"/>
        <v>22717528.991150446</v>
      </c>
      <c r="AJ2314" s="19">
        <f t="shared" si="460"/>
        <v>3947747.192555753</v>
      </c>
      <c r="AK2314" s="20">
        <f t="shared" si="461"/>
        <v>0.17377537821536787</v>
      </c>
      <c r="AL2314" s="17"/>
      <c r="AM2314" s="17"/>
      <c r="AN2314" s="17"/>
      <c r="AO2314" s="17"/>
      <c r="AP2314" s="28" t="str">
        <f t="shared" si="462"/>
        <v>202210</v>
      </c>
      <c r="AQ2314" s="28" t="str">
        <f t="shared" si="463"/>
        <v>202210JPY</v>
      </c>
    </row>
    <row r="2315" spans="1:43" s="12" customFormat="1">
      <c r="A2315" s="13" t="s">
        <v>41</v>
      </c>
      <c r="B2315" s="179">
        <v>2022</v>
      </c>
      <c r="C2315" s="179">
        <v>9</v>
      </c>
      <c r="D2315" s="39" t="str">
        <f t="shared" si="452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453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454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464"/>
        <v>1</v>
      </c>
      <c r="Z2315" s="18">
        <f t="shared" si="455"/>
        <v>7600000</v>
      </c>
      <c r="AA2315" s="13">
        <v>5.5399999999999998E-2</v>
      </c>
      <c r="AB2315" s="21">
        <f t="shared" si="456"/>
        <v>421040</v>
      </c>
      <c r="AC2315" s="185">
        <f t="shared" si="457"/>
        <v>60335.032000000007</v>
      </c>
      <c r="AD2315" s="141">
        <v>0.14330000000000001</v>
      </c>
      <c r="AE2315" s="186">
        <f t="shared" si="458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459"/>
        <v>22717528.991150446</v>
      </c>
      <c r="AJ2315" s="19">
        <f t="shared" si="460"/>
        <v>3947747.192555753</v>
      </c>
      <c r="AK2315" s="20">
        <f t="shared" si="461"/>
        <v>0.17377537821536787</v>
      </c>
      <c r="AL2315" s="17"/>
      <c r="AM2315" s="17"/>
      <c r="AN2315" s="17"/>
      <c r="AO2315" s="17"/>
      <c r="AP2315" s="28" t="str">
        <f t="shared" si="462"/>
        <v>202210</v>
      </c>
      <c r="AQ2315" s="28" t="str">
        <f t="shared" si="463"/>
        <v>202210JPY</v>
      </c>
    </row>
    <row r="2316" spans="1:43" s="12" customFormat="1">
      <c r="A2316" s="13" t="s">
        <v>41</v>
      </c>
      <c r="B2316" s="179">
        <v>2022</v>
      </c>
      <c r="C2316" s="179">
        <v>9</v>
      </c>
      <c r="D2316" s="39" t="str">
        <f t="shared" si="452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453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454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464"/>
        <v>1</v>
      </c>
      <c r="Z2316" s="18">
        <f t="shared" si="455"/>
        <v>7600000</v>
      </c>
      <c r="AA2316" s="13">
        <v>5.5399999999999998E-2</v>
      </c>
      <c r="AB2316" s="21">
        <f t="shared" si="456"/>
        <v>421040</v>
      </c>
      <c r="AC2316" s="185">
        <f t="shared" si="457"/>
        <v>60335.032000000007</v>
      </c>
      <c r="AD2316" s="141">
        <v>0.14330000000000001</v>
      </c>
      <c r="AE2316" s="186">
        <f t="shared" si="458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459"/>
        <v>22717528.991150446</v>
      </c>
      <c r="AJ2316" s="19">
        <f t="shared" si="460"/>
        <v>3947747.192555753</v>
      </c>
      <c r="AK2316" s="20">
        <f t="shared" si="461"/>
        <v>0.17377537821536787</v>
      </c>
      <c r="AL2316" s="17"/>
      <c r="AM2316" s="17"/>
      <c r="AN2316" s="17"/>
      <c r="AO2316" s="17"/>
      <c r="AP2316" s="28" t="str">
        <f t="shared" si="462"/>
        <v>202210</v>
      </c>
      <c r="AQ2316" s="28" t="str">
        <f t="shared" si="463"/>
        <v>202210JPY</v>
      </c>
    </row>
    <row r="2317" spans="1:43" s="12" customFormat="1">
      <c r="A2317" s="13" t="s">
        <v>41</v>
      </c>
      <c r="B2317" s="179">
        <v>2022</v>
      </c>
      <c r="C2317" s="179">
        <v>9</v>
      </c>
      <c r="D2317" s="39" t="str">
        <f t="shared" si="452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453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454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464"/>
        <v>1</v>
      </c>
      <c r="Z2317" s="18">
        <f t="shared" si="455"/>
        <v>7600000</v>
      </c>
      <c r="AA2317" s="13">
        <v>5.5399999999999998E-2</v>
      </c>
      <c r="AB2317" s="21">
        <f t="shared" si="456"/>
        <v>421040</v>
      </c>
      <c r="AC2317" s="185">
        <f t="shared" si="457"/>
        <v>60335.032000000007</v>
      </c>
      <c r="AD2317" s="141">
        <v>0.14330000000000001</v>
      </c>
      <c r="AE2317" s="186">
        <f t="shared" si="458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459"/>
        <v>22717528.991150446</v>
      </c>
      <c r="AJ2317" s="19">
        <f t="shared" si="460"/>
        <v>3947747.192555753</v>
      </c>
      <c r="AK2317" s="20">
        <f t="shared" si="461"/>
        <v>0.17377537821536787</v>
      </c>
      <c r="AL2317" s="17"/>
      <c r="AM2317" s="17"/>
      <c r="AN2317" s="17"/>
      <c r="AO2317" s="17"/>
      <c r="AP2317" s="28" t="str">
        <f t="shared" si="462"/>
        <v>202210</v>
      </c>
      <c r="AQ2317" s="28" t="str">
        <f t="shared" si="463"/>
        <v>202210JPY</v>
      </c>
    </row>
    <row r="2318" spans="1:43" s="12" customFormat="1">
      <c r="A2318" s="13" t="s">
        <v>41</v>
      </c>
      <c r="B2318" s="179">
        <v>2022</v>
      </c>
      <c r="C2318" s="179">
        <v>9</v>
      </c>
      <c r="D2318" s="39" t="str">
        <f t="shared" si="452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453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454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464"/>
        <v>1.13</v>
      </c>
      <c r="Z2318" s="18">
        <f t="shared" si="455"/>
        <v>440000</v>
      </c>
      <c r="AA2318" s="13">
        <v>1.1000000000000001</v>
      </c>
      <c r="AB2318" s="21">
        <f t="shared" si="456"/>
        <v>428318.58407079655</v>
      </c>
      <c r="AC2318" s="185">
        <f t="shared" si="457"/>
        <v>54439.292035398241</v>
      </c>
      <c r="AD2318" s="141">
        <v>0.12709999999999999</v>
      </c>
      <c r="AE2318" s="186">
        <f t="shared" si="458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459"/>
        <v>22717528.991150446</v>
      </c>
      <c r="AJ2318" s="19">
        <f t="shared" si="460"/>
        <v>3947747.192555753</v>
      </c>
      <c r="AK2318" s="20">
        <f t="shared" si="461"/>
        <v>0.17377537821536787</v>
      </c>
      <c r="AL2318" s="17"/>
      <c r="AM2318" s="17"/>
      <c r="AN2318" s="17"/>
      <c r="AO2318" s="17"/>
      <c r="AP2318" s="28" t="str">
        <f t="shared" si="462"/>
        <v>202210</v>
      </c>
      <c r="AQ2318" s="28" t="str">
        <f t="shared" si="463"/>
        <v>202210RMB</v>
      </c>
    </row>
    <row r="2319" spans="1:43" s="12" customFormat="1">
      <c r="A2319" s="13" t="s">
        <v>41</v>
      </c>
      <c r="B2319" s="179">
        <v>2022</v>
      </c>
      <c r="C2319" s="179">
        <v>9</v>
      </c>
      <c r="D2319" s="39" t="str">
        <f t="shared" si="452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453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454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464"/>
        <v>1.13</v>
      </c>
      <c r="Z2319" s="18">
        <f t="shared" si="455"/>
        <v>775000</v>
      </c>
      <c r="AA2319" s="13">
        <v>1.1000000000000001</v>
      </c>
      <c r="AB2319" s="21">
        <f t="shared" si="456"/>
        <v>754424.77876106207</v>
      </c>
      <c r="AC2319" s="185">
        <f t="shared" si="457"/>
        <v>110221.46017699117</v>
      </c>
      <c r="AD2319" s="141">
        <v>0.14610000000000001</v>
      </c>
      <c r="AE2319" s="186">
        <f t="shared" si="458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459"/>
        <v>22717528.991150446</v>
      </c>
      <c r="AJ2319" s="19">
        <f t="shared" si="460"/>
        <v>3947747.192555753</v>
      </c>
      <c r="AK2319" s="20">
        <f t="shared" si="461"/>
        <v>0.17377537821536787</v>
      </c>
      <c r="AL2319" s="17"/>
      <c r="AM2319" s="17"/>
      <c r="AN2319" s="17"/>
      <c r="AO2319" s="17"/>
      <c r="AP2319" s="28" t="str">
        <f t="shared" si="462"/>
        <v>202210</v>
      </c>
      <c r="AQ2319" s="28" t="str">
        <f t="shared" si="463"/>
        <v>202210RMB</v>
      </c>
    </row>
    <row r="2320" spans="1:43" s="12" customFormat="1">
      <c r="A2320" s="13" t="s">
        <v>41</v>
      </c>
      <c r="B2320" s="179">
        <v>2022</v>
      </c>
      <c r="C2320" s="179">
        <v>9</v>
      </c>
      <c r="D2320" s="39" t="str">
        <f t="shared" si="452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453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454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464"/>
        <v>1.13</v>
      </c>
      <c r="Z2320" s="18">
        <f t="shared" si="455"/>
        <v>775000</v>
      </c>
      <c r="AA2320" s="13">
        <v>1.1000000000000001</v>
      </c>
      <c r="AB2320" s="21">
        <f t="shared" si="456"/>
        <v>754424.77876106207</v>
      </c>
      <c r="AC2320" s="185">
        <f t="shared" si="457"/>
        <v>110221.46017699117</v>
      </c>
      <c r="AD2320" s="141">
        <v>0.14610000000000001</v>
      </c>
      <c r="AE2320" s="186">
        <f t="shared" si="458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459"/>
        <v>22717528.991150446</v>
      </c>
      <c r="AJ2320" s="19">
        <f t="shared" si="460"/>
        <v>3947747.192555753</v>
      </c>
      <c r="AK2320" s="20">
        <f t="shared" si="461"/>
        <v>0.17377537821536787</v>
      </c>
      <c r="AL2320" s="17"/>
      <c r="AM2320" s="17"/>
      <c r="AN2320" s="17"/>
      <c r="AO2320" s="17"/>
      <c r="AP2320" s="28" t="str">
        <f t="shared" si="462"/>
        <v>202210</v>
      </c>
      <c r="AQ2320" s="28" t="str">
        <f t="shared" si="463"/>
        <v>202210RMB</v>
      </c>
    </row>
    <row r="2321" spans="1:43" s="12" customFormat="1">
      <c r="A2321" s="13" t="s">
        <v>41</v>
      </c>
      <c r="B2321" s="179">
        <v>2022</v>
      </c>
      <c r="C2321" s="179">
        <v>9</v>
      </c>
      <c r="D2321" s="39" t="str">
        <f t="shared" si="452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453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454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464"/>
        <v>1.13</v>
      </c>
      <c r="Z2321" s="18">
        <f t="shared" si="455"/>
        <v>910000</v>
      </c>
      <c r="AA2321" s="13">
        <v>1.1000000000000001</v>
      </c>
      <c r="AB2321" s="21">
        <f t="shared" si="456"/>
        <v>885840.70796460193</v>
      </c>
      <c r="AC2321" s="185">
        <f t="shared" si="457"/>
        <v>134736.37168141597</v>
      </c>
      <c r="AD2321" s="141">
        <v>0.15210000000000001</v>
      </c>
      <c r="AE2321" s="186">
        <f t="shared" si="458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459"/>
        <v>22717528.991150446</v>
      </c>
      <c r="AJ2321" s="19">
        <f t="shared" si="460"/>
        <v>3947747.192555753</v>
      </c>
      <c r="AK2321" s="20">
        <f t="shared" si="461"/>
        <v>0.17377537821536787</v>
      </c>
      <c r="AL2321" s="17"/>
      <c r="AM2321" s="17"/>
      <c r="AN2321" s="17"/>
      <c r="AO2321" s="17"/>
      <c r="AP2321" s="28" t="str">
        <f t="shared" si="462"/>
        <v>202210</v>
      </c>
      <c r="AQ2321" s="28" t="str">
        <f t="shared" si="463"/>
        <v>202210RMB</v>
      </c>
    </row>
    <row r="2322" spans="1:43" s="12" customFormat="1">
      <c r="A2322" s="13" t="s">
        <v>41</v>
      </c>
      <c r="B2322" s="179">
        <v>2022</v>
      </c>
      <c r="C2322" s="179">
        <v>9</v>
      </c>
      <c r="D2322" s="39" t="str">
        <f t="shared" si="452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453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454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464"/>
        <v>1.13</v>
      </c>
      <c r="Z2322" s="18">
        <f t="shared" si="455"/>
        <v>700000</v>
      </c>
      <c r="AA2322" s="13">
        <v>1.1000000000000001</v>
      </c>
      <c r="AB2322" s="21">
        <f t="shared" si="456"/>
        <v>681415.92920353985</v>
      </c>
      <c r="AC2322" s="185">
        <f t="shared" si="457"/>
        <v>103643.36283185842</v>
      </c>
      <c r="AD2322" s="141">
        <v>0.15210000000000001</v>
      </c>
      <c r="AE2322" s="186">
        <f t="shared" si="458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459"/>
        <v>22717528.991150446</v>
      </c>
      <c r="AJ2322" s="19">
        <f t="shared" si="460"/>
        <v>3947747.192555753</v>
      </c>
      <c r="AK2322" s="20">
        <f t="shared" si="461"/>
        <v>0.17377537821536787</v>
      </c>
      <c r="AL2322" s="17"/>
      <c r="AM2322" s="17"/>
      <c r="AN2322" s="17"/>
      <c r="AO2322" s="17"/>
      <c r="AP2322" s="28" t="str">
        <f t="shared" si="462"/>
        <v>202210</v>
      </c>
      <c r="AQ2322" s="28" t="str">
        <f t="shared" si="463"/>
        <v>202210RMB</v>
      </c>
    </row>
    <row r="2323" spans="1:43" s="12" customFormat="1">
      <c r="A2323" s="13" t="s">
        <v>41</v>
      </c>
      <c r="B2323" s="179">
        <v>2022</v>
      </c>
      <c r="C2323" s="179">
        <v>9</v>
      </c>
      <c r="D2323" s="39" t="str">
        <f t="shared" si="452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453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454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464"/>
        <v>1.13</v>
      </c>
      <c r="Z2323" s="18">
        <f t="shared" si="455"/>
        <v>507000</v>
      </c>
      <c r="AA2323" s="13">
        <v>1.1000000000000001</v>
      </c>
      <c r="AB2323" s="21">
        <f t="shared" si="456"/>
        <v>493539.82300884963</v>
      </c>
      <c r="AC2323" s="185">
        <f t="shared" si="457"/>
        <v>77387.04424778762</v>
      </c>
      <c r="AD2323" s="141">
        <v>0.15679999999999999</v>
      </c>
      <c r="AE2323" s="186">
        <f t="shared" si="458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459"/>
        <v>22717528.991150446</v>
      </c>
      <c r="AJ2323" s="19">
        <f t="shared" si="460"/>
        <v>3947747.192555753</v>
      </c>
      <c r="AK2323" s="20">
        <f t="shared" si="461"/>
        <v>0.17377537821536787</v>
      </c>
      <c r="AL2323" s="17"/>
      <c r="AM2323" s="17"/>
      <c r="AN2323" s="17"/>
      <c r="AO2323" s="17"/>
      <c r="AP2323" s="28" t="str">
        <f t="shared" si="462"/>
        <v>202210</v>
      </c>
      <c r="AQ2323" s="28" t="str">
        <f t="shared" si="463"/>
        <v>202210RMB</v>
      </c>
    </row>
    <row r="2324" spans="1:43" s="12" customFormat="1">
      <c r="A2324" s="13" t="s">
        <v>41</v>
      </c>
      <c r="B2324" s="179">
        <v>2022</v>
      </c>
      <c r="C2324" s="179">
        <v>10</v>
      </c>
      <c r="D2324" s="39" t="str">
        <f t="shared" si="452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453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454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464"/>
        <v>1.13</v>
      </c>
      <c r="Z2324" s="18">
        <f t="shared" si="455"/>
        <v>470000</v>
      </c>
      <c r="AA2324" s="13">
        <v>1.1000000000000001</v>
      </c>
      <c r="AB2324" s="21">
        <f t="shared" si="456"/>
        <v>457522.12389380543</v>
      </c>
      <c r="AC2324" s="185">
        <f t="shared" si="457"/>
        <v>75399.646017699139</v>
      </c>
      <c r="AD2324" s="141">
        <v>0.1648</v>
      </c>
      <c r="AE2324" s="186">
        <f t="shared" si="458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459"/>
        <v>22717528.991150446</v>
      </c>
      <c r="AJ2324" s="19">
        <f t="shared" si="460"/>
        <v>3947747.192555753</v>
      </c>
      <c r="AK2324" s="20">
        <f t="shared" si="461"/>
        <v>0.17377537821536787</v>
      </c>
      <c r="AL2324" s="17"/>
      <c r="AM2324" s="17"/>
      <c r="AN2324" s="17"/>
      <c r="AO2324" s="17"/>
      <c r="AP2324" s="28" t="str">
        <f t="shared" si="462"/>
        <v>202210</v>
      </c>
      <c r="AQ2324" s="28" t="str">
        <f t="shared" si="463"/>
        <v>202210RMB</v>
      </c>
    </row>
    <row r="2325" spans="1:43" s="12" customFormat="1">
      <c r="A2325" s="13" t="s">
        <v>41</v>
      </c>
      <c r="B2325" s="179">
        <v>2022</v>
      </c>
      <c r="C2325" s="179">
        <v>10</v>
      </c>
      <c r="D2325" s="39" t="str">
        <f t="shared" si="452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453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454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464"/>
        <v>1.13</v>
      </c>
      <c r="Z2325" s="18">
        <f t="shared" si="455"/>
        <v>826000</v>
      </c>
      <c r="AA2325" s="13">
        <v>1.1000000000000001</v>
      </c>
      <c r="AB2325" s="21">
        <f t="shared" si="456"/>
        <v>804070.79646017717</v>
      </c>
      <c r="AC2325" s="185">
        <f t="shared" si="457"/>
        <v>121334.28318584074</v>
      </c>
      <c r="AD2325" s="141">
        <v>0.15090000000000001</v>
      </c>
      <c r="AE2325" s="186">
        <f t="shared" si="458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459"/>
        <v>22717528.991150446</v>
      </c>
      <c r="AJ2325" s="19">
        <f t="shared" si="460"/>
        <v>3947747.192555753</v>
      </c>
      <c r="AK2325" s="20">
        <f t="shared" si="461"/>
        <v>0.17377537821536787</v>
      </c>
      <c r="AL2325" s="17"/>
      <c r="AM2325" s="17"/>
      <c r="AN2325" s="17"/>
      <c r="AO2325" s="17"/>
      <c r="AP2325" s="28" t="str">
        <f t="shared" si="462"/>
        <v>202210</v>
      </c>
      <c r="AQ2325" s="28" t="str">
        <f t="shared" si="463"/>
        <v>202210RMB</v>
      </c>
    </row>
    <row r="2326" spans="1:43" s="12" customFormat="1">
      <c r="A2326" s="13" t="s">
        <v>41</v>
      </c>
      <c r="B2326" s="179">
        <v>2022</v>
      </c>
      <c r="C2326" s="179">
        <v>10</v>
      </c>
      <c r="D2326" s="39" t="str">
        <f t="shared" si="452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453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454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464"/>
        <v>1.13</v>
      </c>
      <c r="Z2326" s="18">
        <f t="shared" si="455"/>
        <v>925000</v>
      </c>
      <c r="AA2326" s="13">
        <v>1.1000000000000001</v>
      </c>
      <c r="AB2326" s="21">
        <f t="shared" si="456"/>
        <v>900442.47787610639</v>
      </c>
      <c r="AC2326" s="185">
        <f t="shared" si="457"/>
        <v>162169.69026548677</v>
      </c>
      <c r="AD2326" s="141">
        <v>0.18010000000000001</v>
      </c>
      <c r="AE2326" s="186">
        <f t="shared" si="458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459"/>
        <v>22717528.991150446</v>
      </c>
      <c r="AJ2326" s="19">
        <f t="shared" si="460"/>
        <v>3947747.192555753</v>
      </c>
      <c r="AK2326" s="20">
        <f t="shared" si="461"/>
        <v>0.17377537821536787</v>
      </c>
      <c r="AL2326" s="17"/>
      <c r="AM2326" s="17"/>
      <c r="AN2326" s="17"/>
      <c r="AO2326" s="17"/>
      <c r="AP2326" s="28" t="str">
        <f t="shared" si="462"/>
        <v>202210</v>
      </c>
      <c r="AQ2326" s="28" t="str">
        <f t="shared" si="463"/>
        <v>202210RMB</v>
      </c>
    </row>
    <row r="2327" spans="1:43" s="12" customFormat="1">
      <c r="A2327" s="13" t="s">
        <v>41</v>
      </c>
      <c r="B2327" s="179">
        <v>2022</v>
      </c>
      <c r="C2327" s="179">
        <v>10</v>
      </c>
      <c r="D2327" s="39" t="str">
        <f t="shared" si="452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453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454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464"/>
        <v>1.13</v>
      </c>
      <c r="Z2327" s="18">
        <f t="shared" si="455"/>
        <v>925000</v>
      </c>
      <c r="AA2327" s="13">
        <v>1.1000000000000001</v>
      </c>
      <c r="AB2327" s="21">
        <f t="shared" si="456"/>
        <v>900442.47787610639</v>
      </c>
      <c r="AC2327" s="185">
        <f t="shared" si="457"/>
        <v>162169.69026548677</v>
      </c>
      <c r="AD2327" s="141">
        <v>0.18010000000000001</v>
      </c>
      <c r="AE2327" s="186">
        <f t="shared" si="458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459"/>
        <v>22717528.991150446</v>
      </c>
      <c r="AJ2327" s="19">
        <f t="shared" si="460"/>
        <v>3947747.192555753</v>
      </c>
      <c r="AK2327" s="20">
        <f t="shared" si="461"/>
        <v>0.17377537821536787</v>
      </c>
      <c r="AL2327" s="17"/>
      <c r="AM2327" s="17"/>
      <c r="AN2327" s="17"/>
      <c r="AO2327" s="17"/>
      <c r="AP2327" s="28" t="str">
        <f t="shared" si="462"/>
        <v>202210</v>
      </c>
      <c r="AQ2327" s="28" t="str">
        <f t="shared" si="463"/>
        <v>202210RMB</v>
      </c>
    </row>
    <row r="2328" spans="1:43" s="12" customFormat="1">
      <c r="A2328" s="13" t="s">
        <v>41</v>
      </c>
      <c r="B2328" s="179">
        <v>2022</v>
      </c>
      <c r="C2328" s="179">
        <v>10</v>
      </c>
      <c r="D2328" s="39" t="str">
        <f t="shared" si="452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453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454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464"/>
        <v>1.13</v>
      </c>
      <c r="Z2328" s="18">
        <f t="shared" si="455"/>
        <v>925000</v>
      </c>
      <c r="AA2328" s="13">
        <v>1.1000000000000001</v>
      </c>
      <c r="AB2328" s="21">
        <f t="shared" si="456"/>
        <v>900442.47787610639</v>
      </c>
      <c r="AC2328" s="185">
        <f t="shared" si="457"/>
        <v>162169.69026548677</v>
      </c>
      <c r="AD2328" s="141">
        <v>0.18010000000000001</v>
      </c>
      <c r="AE2328" s="186">
        <f t="shared" si="458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459"/>
        <v>22717528.991150446</v>
      </c>
      <c r="AJ2328" s="19">
        <f t="shared" si="460"/>
        <v>3947747.192555753</v>
      </c>
      <c r="AK2328" s="20">
        <f t="shared" si="461"/>
        <v>0.17377537821536787</v>
      </c>
      <c r="AL2328" s="17"/>
      <c r="AM2328" s="17"/>
      <c r="AN2328" s="17"/>
      <c r="AO2328" s="17"/>
      <c r="AP2328" s="28" t="str">
        <f t="shared" si="462"/>
        <v>202210</v>
      </c>
      <c r="AQ2328" s="28" t="str">
        <f t="shared" si="463"/>
        <v>202210RMB</v>
      </c>
    </row>
    <row r="2329" spans="1:43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467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464"/>
        <v>1.13</v>
      </c>
      <c r="Z2329" s="18">
        <f t="shared" ref="Z2329:Z2392" si="468">IF(X2329="","",X2329*MAX(O2329,N2329))</f>
        <v>925000</v>
      </c>
      <c r="AA2329" s="13">
        <v>1.1000000000000001</v>
      </c>
      <c r="AB2329" s="21">
        <f t="shared" ref="AB2329:AB2392" si="469">IF(AND(R2329&lt;&gt;"C66",R2329&lt;&gt;""),Z2329/Y2329*AA2329,"")</f>
        <v>900442.47787610639</v>
      </c>
      <c r="AC2329" s="185">
        <f t="shared" ref="AC2329:AC2392" si="470">IF(R2329&lt;&gt;"",AB2329*AD2329,"")</f>
        <v>162169.69026548677</v>
      </c>
      <c r="AD2329" s="141">
        <v>0.18010000000000001</v>
      </c>
      <c r="AE2329" s="186">
        <f t="shared" ref="AE2329:AE2392" si="471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472">IF(P2329="C66 SERVICE","",SUMIFS(AB:AB,F:F,F2329,G:G,G2329,E:E,E2329))</f>
        <v>22717528.991150446</v>
      </c>
      <c r="AJ2329" s="19">
        <f t="shared" ref="AJ2329:AJ2392" si="473">IF(P2329="C66 SERVICE","",SUMIFS(AC:AC,F:F,F2329,G:G,G2329,E:E,E2329))</f>
        <v>3947747.192555753</v>
      </c>
      <c r="AK2329" s="20">
        <f t="shared" ref="AK2329:AK2392" si="474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475">IF(F2329="","",F2329&amp;G2329)</f>
        <v>202210</v>
      </c>
      <c r="AQ2329" s="28" t="str">
        <f t="shared" ref="AQ2329:AQ2392" si="476">IF(W2329="","",F2329&amp;G2329&amp;W2329)</f>
        <v>202210RMB</v>
      </c>
    </row>
    <row r="2330" spans="1:43" s="12" customFormat="1">
      <c r="A2330" s="13" t="s">
        <v>41</v>
      </c>
      <c r="B2330" s="179">
        <v>2022</v>
      </c>
      <c r="C2330" s="179">
        <v>10</v>
      </c>
      <c r="D2330" s="39" t="str">
        <f t="shared" si="465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466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467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464"/>
        <v>1.13</v>
      </c>
      <c r="Z2330" s="18">
        <f t="shared" si="468"/>
        <v>710800</v>
      </c>
      <c r="AA2330" s="13">
        <v>1.1000000000000001</v>
      </c>
      <c r="AB2330" s="21">
        <f t="shared" si="469"/>
        <v>691929.20353982307</v>
      </c>
      <c r="AC2330" s="185">
        <f t="shared" si="470"/>
        <v>124616.44955752214</v>
      </c>
      <c r="AD2330" s="141">
        <v>0.18010000000000001</v>
      </c>
      <c r="AE2330" s="186">
        <f t="shared" si="471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472"/>
        <v>22717528.991150446</v>
      </c>
      <c r="AJ2330" s="19">
        <f t="shared" si="473"/>
        <v>3947747.192555753</v>
      </c>
      <c r="AK2330" s="20">
        <f t="shared" si="474"/>
        <v>0.17377537821536787</v>
      </c>
      <c r="AL2330" s="17"/>
      <c r="AM2330" s="17"/>
      <c r="AN2330" s="17"/>
      <c r="AO2330" s="17"/>
      <c r="AP2330" s="28" t="str">
        <f t="shared" si="475"/>
        <v>202210</v>
      </c>
      <c r="AQ2330" s="28" t="str">
        <f t="shared" si="476"/>
        <v>202210RMB</v>
      </c>
    </row>
    <row r="2331" spans="1:43" s="12" customFormat="1">
      <c r="A2331" s="13" t="s">
        <v>41</v>
      </c>
      <c r="B2331" s="179">
        <v>2022</v>
      </c>
      <c r="C2331" s="179">
        <v>10</v>
      </c>
      <c r="D2331" s="39" t="str">
        <f t="shared" si="465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466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467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464"/>
        <v>1.13</v>
      </c>
      <c r="Z2331" s="18">
        <f t="shared" si="468"/>
        <v>710800</v>
      </c>
      <c r="AA2331" s="13">
        <v>1.1000000000000001</v>
      </c>
      <c r="AB2331" s="21">
        <f t="shared" si="469"/>
        <v>691929.20353982307</v>
      </c>
      <c r="AC2331" s="185">
        <f t="shared" si="470"/>
        <v>124616.44955752214</v>
      </c>
      <c r="AD2331" s="141">
        <v>0.18010000000000001</v>
      </c>
      <c r="AE2331" s="186">
        <f t="shared" si="471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472"/>
        <v>22717528.991150446</v>
      </c>
      <c r="AJ2331" s="19">
        <f t="shared" si="473"/>
        <v>3947747.192555753</v>
      </c>
      <c r="AK2331" s="20">
        <f t="shared" si="474"/>
        <v>0.17377537821536787</v>
      </c>
      <c r="AL2331" s="17"/>
      <c r="AM2331" s="17"/>
      <c r="AN2331" s="17"/>
      <c r="AO2331" s="17"/>
      <c r="AP2331" s="28" t="str">
        <f t="shared" si="475"/>
        <v>202210</v>
      </c>
      <c r="AQ2331" s="28" t="str">
        <f t="shared" si="476"/>
        <v>202210RMB</v>
      </c>
    </row>
    <row r="2332" spans="1:43" s="12" customFormat="1">
      <c r="A2332" s="13" t="s">
        <v>41</v>
      </c>
      <c r="B2332" s="179">
        <v>2022</v>
      </c>
      <c r="C2332" s="179">
        <v>10</v>
      </c>
      <c r="D2332" s="39" t="str">
        <f t="shared" si="465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466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467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464"/>
        <v>1.13</v>
      </c>
      <c r="Z2332" s="18">
        <f t="shared" si="468"/>
        <v>430000</v>
      </c>
      <c r="AA2332" s="13">
        <v>1.1000000000000001</v>
      </c>
      <c r="AB2332" s="21">
        <f t="shared" si="469"/>
        <v>418584.07079646026</v>
      </c>
      <c r="AC2332" s="185">
        <f t="shared" si="470"/>
        <v>55755.398230088511</v>
      </c>
      <c r="AD2332" s="141">
        <v>0.13320000000000001</v>
      </c>
      <c r="AE2332" s="186">
        <f t="shared" si="471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472"/>
        <v>22717528.991150446</v>
      </c>
      <c r="AJ2332" s="19">
        <f t="shared" si="473"/>
        <v>3947747.192555753</v>
      </c>
      <c r="AK2332" s="20">
        <f t="shared" si="474"/>
        <v>0.17377537821536787</v>
      </c>
      <c r="AL2332" s="17"/>
      <c r="AM2332" s="17"/>
      <c r="AN2332" s="17"/>
      <c r="AO2332" s="17"/>
      <c r="AP2332" s="28" t="str">
        <f t="shared" si="475"/>
        <v>202210</v>
      </c>
      <c r="AQ2332" s="28" t="str">
        <f t="shared" si="476"/>
        <v>202210RMB</v>
      </c>
    </row>
    <row r="2333" spans="1:43" s="12" customFormat="1">
      <c r="A2333" s="13" t="s">
        <v>41</v>
      </c>
      <c r="B2333" s="179">
        <v>2022</v>
      </c>
      <c r="C2333" s="179">
        <v>10</v>
      </c>
      <c r="D2333" s="39" t="str">
        <f t="shared" si="465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466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467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464"/>
        <v>1</v>
      </c>
      <c r="Z2333" s="18">
        <f t="shared" si="468"/>
        <v>18000000</v>
      </c>
      <c r="AA2333" s="13">
        <v>5.5399999999999998E-2</v>
      </c>
      <c r="AB2333" s="21">
        <f t="shared" si="469"/>
        <v>997200</v>
      </c>
      <c r="AC2333" s="185">
        <f t="shared" si="470"/>
        <v>80075.16</v>
      </c>
      <c r="AD2333" s="141">
        <v>8.0299999999999996E-2</v>
      </c>
      <c r="AE2333" s="186">
        <f t="shared" si="471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472"/>
        <v>22717528.991150446</v>
      </c>
      <c r="AJ2333" s="19">
        <f t="shared" si="473"/>
        <v>3947747.192555753</v>
      </c>
      <c r="AK2333" s="20">
        <f t="shared" si="474"/>
        <v>0.17377537821536787</v>
      </c>
      <c r="AL2333" s="17"/>
      <c r="AM2333" s="17"/>
      <c r="AN2333" s="17"/>
      <c r="AO2333" s="17"/>
      <c r="AP2333" s="28" t="str">
        <f t="shared" si="475"/>
        <v>202210</v>
      </c>
      <c r="AQ2333" s="28" t="str">
        <f t="shared" si="476"/>
        <v>202210JPY</v>
      </c>
    </row>
    <row r="2334" spans="1:43" s="12" customFormat="1">
      <c r="A2334" s="13" t="s">
        <v>41</v>
      </c>
      <c r="B2334" s="179">
        <v>2022</v>
      </c>
      <c r="C2334" s="179">
        <v>10</v>
      </c>
      <c r="D2334" s="39" t="str">
        <f t="shared" si="465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466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467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477">IF(W2334="RMB","1.13", "1")</f>
        <v>1</v>
      </c>
      <c r="Z2334" s="18">
        <f t="shared" si="468"/>
        <v>11500000</v>
      </c>
      <c r="AA2334" s="13">
        <v>5.5399999999999998E-2</v>
      </c>
      <c r="AB2334" s="21">
        <f t="shared" si="469"/>
        <v>637100</v>
      </c>
      <c r="AC2334" s="185">
        <f t="shared" si="470"/>
        <v>51159.13</v>
      </c>
      <c r="AD2334" s="141">
        <v>8.0299999999999996E-2</v>
      </c>
      <c r="AE2334" s="186">
        <f t="shared" si="471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472"/>
        <v>22717528.991150446</v>
      </c>
      <c r="AJ2334" s="19">
        <f t="shared" si="473"/>
        <v>3947747.192555753</v>
      </c>
      <c r="AK2334" s="20">
        <f t="shared" si="474"/>
        <v>0.17377537821536787</v>
      </c>
      <c r="AL2334" s="17"/>
      <c r="AM2334" s="17"/>
      <c r="AN2334" s="17"/>
      <c r="AO2334" s="17"/>
      <c r="AP2334" s="28" t="str">
        <f t="shared" si="475"/>
        <v>202210</v>
      </c>
      <c r="AQ2334" s="28" t="str">
        <f t="shared" si="476"/>
        <v>202210JPY</v>
      </c>
    </row>
    <row r="2335" spans="1:43" s="12" customFormat="1">
      <c r="A2335" s="13" t="s">
        <v>41</v>
      </c>
      <c r="B2335" s="179">
        <v>2022</v>
      </c>
      <c r="C2335" s="179">
        <v>8</v>
      </c>
      <c r="D2335" s="39" t="str">
        <f t="shared" si="465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466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467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477"/>
        <v>1.13</v>
      </c>
      <c r="Z2335" s="18">
        <f t="shared" si="468"/>
        <v>1133889</v>
      </c>
      <c r="AA2335" s="13">
        <v>1.08</v>
      </c>
      <c r="AB2335" s="21">
        <f t="shared" si="469"/>
        <v>1083716.9203539826</v>
      </c>
      <c r="AC2335" s="185">
        <f t="shared" si="470"/>
        <v>164941.71527787615</v>
      </c>
      <c r="AD2335" s="141">
        <v>0.1522</v>
      </c>
      <c r="AE2335" s="186">
        <f t="shared" si="471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472"/>
        <v>31017966.201968145</v>
      </c>
      <c r="AJ2335" s="19">
        <f t="shared" si="473"/>
        <v>4704250.3347305888</v>
      </c>
      <c r="AK2335" s="20">
        <f t="shared" si="474"/>
        <v>0.15166211427595455</v>
      </c>
      <c r="AL2335" s="17"/>
      <c r="AM2335" s="17"/>
      <c r="AN2335" s="17"/>
      <c r="AO2335" s="17"/>
      <c r="AP2335" s="28" t="str">
        <f t="shared" si="475"/>
        <v>202211</v>
      </c>
      <c r="AQ2335" s="28" t="str">
        <f t="shared" si="476"/>
        <v>202211RMB</v>
      </c>
    </row>
    <row r="2336" spans="1:43" s="12" customFormat="1">
      <c r="A2336" s="13" t="s">
        <v>41</v>
      </c>
      <c r="B2336" s="179">
        <v>2022</v>
      </c>
      <c r="C2336" s="179">
        <v>8</v>
      </c>
      <c r="D2336" s="39" t="str">
        <f t="shared" si="465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466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467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477"/>
        <v>1.13</v>
      </c>
      <c r="Z2336" s="18">
        <f t="shared" si="468"/>
        <v>545000</v>
      </c>
      <c r="AA2336" s="13">
        <v>1.08</v>
      </c>
      <c r="AB2336" s="21">
        <f t="shared" si="469"/>
        <v>520884.95575221244</v>
      </c>
      <c r="AC2336" s="185">
        <f t="shared" si="470"/>
        <v>79278.69026548673</v>
      </c>
      <c r="AD2336" s="141">
        <v>0.1522</v>
      </c>
      <c r="AE2336" s="186">
        <f t="shared" si="471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472"/>
        <v>31017966.201968145</v>
      </c>
      <c r="AJ2336" s="19">
        <f t="shared" si="473"/>
        <v>4704250.3347305888</v>
      </c>
      <c r="AK2336" s="20">
        <f t="shared" si="474"/>
        <v>0.15166211427595455</v>
      </c>
      <c r="AL2336" s="17"/>
      <c r="AM2336" s="17"/>
      <c r="AN2336" s="17"/>
      <c r="AO2336" s="17"/>
      <c r="AP2336" s="28" t="str">
        <f t="shared" si="475"/>
        <v>202211</v>
      </c>
      <c r="AQ2336" s="28" t="str">
        <f t="shared" si="476"/>
        <v>202211RMB</v>
      </c>
    </row>
    <row r="2337" spans="1:43" s="12" customFormat="1">
      <c r="A2337" s="13" t="s">
        <v>41</v>
      </c>
      <c r="B2337" s="179">
        <v>2022</v>
      </c>
      <c r="C2337" s="179">
        <v>8</v>
      </c>
      <c r="D2337" s="39" t="str">
        <f t="shared" si="465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466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467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477"/>
        <v>1.13</v>
      </c>
      <c r="Z2337" s="18">
        <f t="shared" si="468"/>
        <v>680000</v>
      </c>
      <c r="AA2337" s="13">
        <v>1.08</v>
      </c>
      <c r="AB2337" s="21">
        <f t="shared" si="469"/>
        <v>649911.50442477886</v>
      </c>
      <c r="AC2337" s="185">
        <f t="shared" si="470"/>
        <v>98916.530973451343</v>
      </c>
      <c r="AD2337" s="141">
        <v>0.1522</v>
      </c>
      <c r="AE2337" s="186">
        <f t="shared" si="471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472"/>
        <v>31017966.201968145</v>
      </c>
      <c r="AJ2337" s="19">
        <f t="shared" si="473"/>
        <v>4704250.3347305888</v>
      </c>
      <c r="AK2337" s="20">
        <f t="shared" si="474"/>
        <v>0.15166211427595455</v>
      </c>
      <c r="AL2337" s="17"/>
      <c r="AM2337" s="17"/>
      <c r="AN2337" s="17"/>
      <c r="AO2337" s="17"/>
      <c r="AP2337" s="28" t="str">
        <f t="shared" si="475"/>
        <v>202211</v>
      </c>
      <c r="AQ2337" s="28" t="str">
        <f t="shared" si="476"/>
        <v>202211RMB</v>
      </c>
    </row>
    <row r="2338" spans="1:43" s="12" customFormat="1">
      <c r="A2338" s="13" t="s">
        <v>41</v>
      </c>
      <c r="B2338" s="179">
        <v>2022</v>
      </c>
      <c r="C2338" s="179">
        <v>8</v>
      </c>
      <c r="D2338" s="39" t="str">
        <f t="shared" si="465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466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467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477"/>
        <v>1</v>
      </c>
      <c r="Z2338" s="18">
        <f t="shared" si="468"/>
        <v>20507500</v>
      </c>
      <c r="AA2338" s="13">
        <v>5.4100000000000002E-2</v>
      </c>
      <c r="AB2338" s="21">
        <f t="shared" si="469"/>
        <v>1109455.75</v>
      </c>
      <c r="AC2338" s="185">
        <f t="shared" si="470"/>
        <v>177734.81115000002</v>
      </c>
      <c r="AD2338" s="141">
        <v>0.16020000000000001</v>
      </c>
      <c r="AE2338" s="186">
        <f t="shared" si="471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472"/>
        <v>31017966.201968145</v>
      </c>
      <c r="AJ2338" s="19">
        <f t="shared" si="473"/>
        <v>4704250.3347305888</v>
      </c>
      <c r="AK2338" s="20">
        <f t="shared" si="474"/>
        <v>0.15166211427595455</v>
      </c>
      <c r="AL2338" s="17"/>
      <c r="AM2338" s="17"/>
      <c r="AN2338" s="17"/>
      <c r="AO2338" s="17"/>
      <c r="AP2338" s="28" t="str">
        <f t="shared" si="475"/>
        <v>202211</v>
      </c>
      <c r="AQ2338" s="28" t="str">
        <f t="shared" si="476"/>
        <v>202211JPY</v>
      </c>
    </row>
    <row r="2339" spans="1:43" s="12" customFormat="1">
      <c r="A2339" s="13" t="s">
        <v>41</v>
      </c>
      <c r="B2339" s="179">
        <v>2022</v>
      </c>
      <c r="C2339" s="179">
        <v>8</v>
      </c>
      <c r="D2339" s="39" t="str">
        <f t="shared" si="465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466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467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477"/>
        <v>1</v>
      </c>
      <c r="Z2339" s="18">
        <f t="shared" si="468"/>
        <v>20507500</v>
      </c>
      <c r="AA2339" s="13">
        <v>5.4100000000000002E-2</v>
      </c>
      <c r="AB2339" s="21">
        <f t="shared" si="469"/>
        <v>1109455.75</v>
      </c>
      <c r="AC2339" s="185">
        <f t="shared" si="470"/>
        <v>177734.81115000002</v>
      </c>
      <c r="AD2339" s="141">
        <v>0.16020000000000001</v>
      </c>
      <c r="AE2339" s="186">
        <f t="shared" si="471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472"/>
        <v>31017966.201968145</v>
      </c>
      <c r="AJ2339" s="19">
        <f t="shared" si="473"/>
        <v>4704250.3347305888</v>
      </c>
      <c r="AK2339" s="20">
        <f t="shared" si="474"/>
        <v>0.15166211427595455</v>
      </c>
      <c r="AL2339" s="17"/>
      <c r="AM2339" s="17"/>
      <c r="AN2339" s="17"/>
      <c r="AO2339" s="17"/>
      <c r="AP2339" s="28" t="str">
        <f t="shared" si="475"/>
        <v>202211</v>
      </c>
      <c r="AQ2339" s="28" t="str">
        <f t="shared" si="476"/>
        <v>202211JPY</v>
      </c>
    </row>
    <row r="2340" spans="1:43" s="12" customFormat="1">
      <c r="A2340" s="13" t="s">
        <v>41</v>
      </c>
      <c r="B2340" s="179">
        <v>2022</v>
      </c>
      <c r="C2340" s="179">
        <v>9</v>
      </c>
      <c r="D2340" s="39" t="str">
        <f t="shared" si="465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466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467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477"/>
        <v>1</v>
      </c>
      <c r="Z2340" s="18">
        <f t="shared" si="468"/>
        <v>11425308.710000001</v>
      </c>
      <c r="AA2340" s="13">
        <v>5.4100000000000002E-2</v>
      </c>
      <c r="AB2340" s="21">
        <f t="shared" si="469"/>
        <v>618109.20121100009</v>
      </c>
      <c r="AC2340" s="185">
        <f t="shared" si="470"/>
        <v>60883.756319283515</v>
      </c>
      <c r="AD2340" s="141">
        <v>9.8500000000000004E-2</v>
      </c>
      <c r="AE2340" s="186">
        <f t="shared" si="471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472"/>
        <v>31017966.201968145</v>
      </c>
      <c r="AJ2340" s="19">
        <f t="shared" si="473"/>
        <v>4704250.3347305888</v>
      </c>
      <c r="AK2340" s="20">
        <f t="shared" si="474"/>
        <v>0.15166211427595455</v>
      </c>
      <c r="AL2340" s="17"/>
      <c r="AM2340" s="17"/>
      <c r="AN2340" s="17"/>
      <c r="AO2340" s="17"/>
      <c r="AP2340" s="28" t="str">
        <f t="shared" si="475"/>
        <v>202211</v>
      </c>
      <c r="AQ2340" s="28" t="str">
        <f t="shared" si="476"/>
        <v>202211JPY</v>
      </c>
    </row>
    <row r="2341" spans="1:43" s="12" customFormat="1">
      <c r="A2341" s="13" t="s">
        <v>41</v>
      </c>
      <c r="B2341" s="179">
        <v>2022</v>
      </c>
      <c r="C2341" s="179">
        <v>9</v>
      </c>
      <c r="D2341" s="39" t="str">
        <f t="shared" si="465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466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467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477"/>
        <v>1</v>
      </c>
      <c r="Z2341" s="18">
        <f t="shared" si="468"/>
        <v>11425308.710000001</v>
      </c>
      <c r="AA2341" s="13">
        <v>5.4100000000000002E-2</v>
      </c>
      <c r="AB2341" s="21">
        <f t="shared" si="469"/>
        <v>618109.20121100009</v>
      </c>
      <c r="AC2341" s="185">
        <f t="shared" si="470"/>
        <v>60883.756319283515</v>
      </c>
      <c r="AD2341" s="141">
        <v>9.8500000000000004E-2</v>
      </c>
      <c r="AE2341" s="186">
        <f t="shared" si="471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472"/>
        <v>31017966.201968145</v>
      </c>
      <c r="AJ2341" s="19">
        <f t="shared" si="473"/>
        <v>4704250.3347305888</v>
      </c>
      <c r="AK2341" s="20">
        <f t="shared" si="474"/>
        <v>0.15166211427595455</v>
      </c>
      <c r="AL2341" s="17"/>
      <c r="AM2341" s="17"/>
      <c r="AN2341" s="17"/>
      <c r="AO2341" s="17"/>
      <c r="AP2341" s="28" t="str">
        <f t="shared" si="475"/>
        <v>202211</v>
      </c>
      <c r="AQ2341" s="28" t="str">
        <f t="shared" si="476"/>
        <v>202211JPY</v>
      </c>
    </row>
    <row r="2342" spans="1:43" s="12" customFormat="1">
      <c r="A2342" s="13" t="s">
        <v>41</v>
      </c>
      <c r="B2342" s="179">
        <v>2022</v>
      </c>
      <c r="C2342" s="179">
        <v>9</v>
      </c>
      <c r="D2342" s="39" t="str">
        <f t="shared" si="465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466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467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477"/>
        <v>1</v>
      </c>
      <c r="Z2342" s="18">
        <f t="shared" si="468"/>
        <v>7202455.29</v>
      </c>
      <c r="AA2342" s="13">
        <v>5.4100000000000002E-2</v>
      </c>
      <c r="AB2342" s="21">
        <f t="shared" si="469"/>
        <v>389652.83118899999</v>
      </c>
      <c r="AC2342" s="185">
        <f t="shared" si="470"/>
        <v>38380.803872116499</v>
      </c>
      <c r="AD2342" s="141">
        <v>9.8500000000000004E-2</v>
      </c>
      <c r="AE2342" s="186">
        <f t="shared" si="471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472"/>
        <v>31017966.201968145</v>
      </c>
      <c r="AJ2342" s="19">
        <f t="shared" si="473"/>
        <v>4704250.3347305888</v>
      </c>
      <c r="AK2342" s="20">
        <f t="shared" si="474"/>
        <v>0.15166211427595455</v>
      </c>
      <c r="AL2342" s="17"/>
      <c r="AM2342" s="17"/>
      <c r="AN2342" s="17"/>
      <c r="AO2342" s="17"/>
      <c r="AP2342" s="28" t="str">
        <f t="shared" si="475"/>
        <v>202211</v>
      </c>
      <c r="AQ2342" s="28" t="str">
        <f t="shared" si="476"/>
        <v>202211JPY</v>
      </c>
    </row>
    <row r="2343" spans="1:43" s="12" customFormat="1">
      <c r="A2343" s="13" t="s">
        <v>41</v>
      </c>
      <c r="B2343" s="179">
        <v>2022</v>
      </c>
      <c r="C2343" s="179">
        <v>9</v>
      </c>
      <c r="D2343" s="39" t="str">
        <f t="shared" si="465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466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467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477"/>
        <v>1</v>
      </c>
      <c r="Z2343" s="18">
        <f t="shared" si="468"/>
        <v>7202455.29</v>
      </c>
      <c r="AA2343" s="13">
        <v>5.4100000000000002E-2</v>
      </c>
      <c r="AB2343" s="21">
        <f t="shared" si="469"/>
        <v>389652.83118899999</v>
      </c>
      <c r="AC2343" s="185">
        <f t="shared" si="470"/>
        <v>38380.803872116499</v>
      </c>
      <c r="AD2343" s="141">
        <v>9.8500000000000004E-2</v>
      </c>
      <c r="AE2343" s="186">
        <f t="shared" si="471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472"/>
        <v>31017966.201968145</v>
      </c>
      <c r="AJ2343" s="19">
        <f t="shared" si="473"/>
        <v>4704250.3347305888</v>
      </c>
      <c r="AK2343" s="20">
        <f t="shared" si="474"/>
        <v>0.15166211427595455</v>
      </c>
      <c r="AL2343" s="17"/>
      <c r="AM2343" s="17"/>
      <c r="AN2343" s="17"/>
      <c r="AO2343" s="17"/>
      <c r="AP2343" s="28" t="str">
        <f t="shared" si="475"/>
        <v>202211</v>
      </c>
      <c r="AQ2343" s="28" t="str">
        <f t="shared" si="476"/>
        <v>202211JPY</v>
      </c>
    </row>
    <row r="2344" spans="1:43" s="12" customFormat="1">
      <c r="A2344" s="13" t="s">
        <v>41</v>
      </c>
      <c r="B2344" s="179">
        <v>2022</v>
      </c>
      <c r="C2344" s="179">
        <v>10</v>
      </c>
      <c r="D2344" s="39" t="str">
        <f t="shared" si="465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466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467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477"/>
        <v>1.13</v>
      </c>
      <c r="Z2344" s="18">
        <f t="shared" si="468"/>
        <v>650000</v>
      </c>
      <c r="AA2344" s="13">
        <v>1.08</v>
      </c>
      <c r="AB2344" s="21">
        <f t="shared" si="469"/>
        <v>621238.93805309746</v>
      </c>
      <c r="AC2344" s="185">
        <f t="shared" si="470"/>
        <v>93931.327433628336</v>
      </c>
      <c r="AD2344" s="141">
        <v>0.1512</v>
      </c>
      <c r="AE2344" s="186">
        <f t="shared" si="471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472"/>
        <v>31017966.201968145</v>
      </c>
      <c r="AJ2344" s="19">
        <f t="shared" si="473"/>
        <v>4704250.3347305888</v>
      </c>
      <c r="AK2344" s="20">
        <f t="shared" si="474"/>
        <v>0.15166211427595455</v>
      </c>
      <c r="AL2344" s="17"/>
      <c r="AM2344" s="17"/>
      <c r="AN2344" s="17"/>
      <c r="AO2344" s="17"/>
      <c r="AP2344" s="28" t="str">
        <f t="shared" si="475"/>
        <v>202211</v>
      </c>
      <c r="AQ2344" s="28" t="str">
        <f t="shared" si="476"/>
        <v>202211RMB</v>
      </c>
    </row>
    <row r="2345" spans="1:43" s="12" customFormat="1">
      <c r="A2345" s="13" t="s">
        <v>41</v>
      </c>
      <c r="B2345" s="179">
        <v>2022</v>
      </c>
      <c r="C2345" s="179">
        <v>10</v>
      </c>
      <c r="D2345" s="39" t="str">
        <f t="shared" si="465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466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467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477"/>
        <v>1.13</v>
      </c>
      <c r="Z2345" s="18">
        <f t="shared" si="468"/>
        <v>820000</v>
      </c>
      <c r="AA2345" s="13">
        <v>1.08</v>
      </c>
      <c r="AB2345" s="21">
        <f t="shared" si="469"/>
        <v>783716.81415929226</v>
      </c>
      <c r="AC2345" s="185">
        <f t="shared" si="470"/>
        <v>118497.98230088499</v>
      </c>
      <c r="AD2345" s="141">
        <v>0.1512</v>
      </c>
      <c r="AE2345" s="186">
        <f t="shared" si="471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472"/>
        <v>31017966.201968145</v>
      </c>
      <c r="AJ2345" s="19">
        <f t="shared" si="473"/>
        <v>4704250.3347305888</v>
      </c>
      <c r="AK2345" s="20">
        <f t="shared" si="474"/>
        <v>0.15166211427595455</v>
      </c>
      <c r="AL2345" s="17"/>
      <c r="AM2345" s="17"/>
      <c r="AN2345" s="17"/>
      <c r="AO2345" s="17"/>
      <c r="AP2345" s="28" t="str">
        <f t="shared" si="475"/>
        <v>202211</v>
      </c>
      <c r="AQ2345" s="28" t="str">
        <f t="shared" si="476"/>
        <v>202211RMB</v>
      </c>
    </row>
    <row r="2346" spans="1:43" s="12" customFormat="1">
      <c r="A2346" s="13" t="s">
        <v>41</v>
      </c>
      <c r="B2346" s="179">
        <v>2022</v>
      </c>
      <c r="C2346" s="179">
        <v>10</v>
      </c>
      <c r="D2346" s="39" t="str">
        <f t="shared" si="465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466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467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477"/>
        <v>1.13</v>
      </c>
      <c r="Z2346" s="18">
        <f t="shared" si="468"/>
        <v>950000</v>
      </c>
      <c r="AA2346" s="13">
        <v>1.08</v>
      </c>
      <c r="AB2346" s="21">
        <f t="shared" si="469"/>
        <v>907964.60176991171</v>
      </c>
      <c r="AC2346" s="185">
        <f t="shared" si="470"/>
        <v>135468.31858407083</v>
      </c>
      <c r="AD2346" s="141">
        <v>0.1492</v>
      </c>
      <c r="AE2346" s="186">
        <f t="shared" si="471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472"/>
        <v>31017966.201968145</v>
      </c>
      <c r="AJ2346" s="19">
        <f t="shared" si="473"/>
        <v>4704250.3347305888</v>
      </c>
      <c r="AK2346" s="20">
        <f t="shared" si="474"/>
        <v>0.15166211427595455</v>
      </c>
      <c r="AL2346" s="17"/>
      <c r="AM2346" s="17"/>
      <c r="AN2346" s="17"/>
      <c r="AO2346" s="17"/>
      <c r="AP2346" s="28" t="str">
        <f t="shared" si="475"/>
        <v>202211</v>
      </c>
      <c r="AQ2346" s="28" t="str">
        <f t="shared" si="476"/>
        <v>202211RMB</v>
      </c>
    </row>
    <row r="2347" spans="1:43" s="12" customFormat="1">
      <c r="A2347" s="13" t="s">
        <v>41</v>
      </c>
      <c r="B2347" s="179">
        <v>2022</v>
      </c>
      <c r="C2347" s="179">
        <v>10</v>
      </c>
      <c r="D2347" s="39" t="str">
        <f t="shared" si="465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466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467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477"/>
        <v>1.13</v>
      </c>
      <c r="Z2347" s="18">
        <f t="shared" si="468"/>
        <v>900000</v>
      </c>
      <c r="AA2347" s="13">
        <v>1.08</v>
      </c>
      <c r="AB2347" s="21">
        <f t="shared" si="469"/>
        <v>860176.99115044263</v>
      </c>
      <c r="AC2347" s="185">
        <f t="shared" si="470"/>
        <v>106661.94690265489</v>
      </c>
      <c r="AD2347" s="141">
        <v>0.124</v>
      </c>
      <c r="AE2347" s="186">
        <f t="shared" si="471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472"/>
        <v>31017966.201968145</v>
      </c>
      <c r="AJ2347" s="19">
        <f t="shared" si="473"/>
        <v>4704250.3347305888</v>
      </c>
      <c r="AK2347" s="20">
        <f t="shared" si="474"/>
        <v>0.15166211427595455</v>
      </c>
      <c r="AL2347" s="17"/>
      <c r="AM2347" s="17"/>
      <c r="AN2347" s="17"/>
      <c r="AO2347" s="17"/>
      <c r="AP2347" s="28" t="str">
        <f t="shared" si="475"/>
        <v>202211</v>
      </c>
      <c r="AQ2347" s="28" t="str">
        <f t="shared" si="476"/>
        <v>202211RMB</v>
      </c>
    </row>
    <row r="2348" spans="1:43" s="12" customFormat="1">
      <c r="A2348" s="13" t="s">
        <v>41</v>
      </c>
      <c r="B2348" s="179">
        <v>2022</v>
      </c>
      <c r="C2348" s="179">
        <v>10</v>
      </c>
      <c r="D2348" s="39" t="str">
        <f t="shared" si="465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466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467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477"/>
        <v>1.13</v>
      </c>
      <c r="Z2348" s="18">
        <f t="shared" si="468"/>
        <v>700000</v>
      </c>
      <c r="AA2348" s="13">
        <v>1.08</v>
      </c>
      <c r="AB2348" s="21">
        <f t="shared" si="469"/>
        <v>669026.54867256642</v>
      </c>
      <c r="AC2348" s="185">
        <f t="shared" si="470"/>
        <v>82959.292035398234</v>
      </c>
      <c r="AD2348" s="141">
        <v>0.124</v>
      </c>
      <c r="AE2348" s="186">
        <f t="shared" si="471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472"/>
        <v>31017966.201968145</v>
      </c>
      <c r="AJ2348" s="19">
        <f t="shared" si="473"/>
        <v>4704250.3347305888</v>
      </c>
      <c r="AK2348" s="20">
        <f t="shared" si="474"/>
        <v>0.15166211427595455</v>
      </c>
      <c r="AL2348" s="17"/>
      <c r="AM2348" s="17"/>
      <c r="AN2348" s="17"/>
      <c r="AO2348" s="17"/>
      <c r="AP2348" s="28" t="str">
        <f t="shared" si="475"/>
        <v>202211</v>
      </c>
      <c r="AQ2348" s="28" t="str">
        <f t="shared" si="476"/>
        <v>202211RMB</v>
      </c>
    </row>
    <row r="2349" spans="1:43" s="12" customFormat="1">
      <c r="A2349" s="13" t="s">
        <v>41</v>
      </c>
      <c r="B2349" s="179">
        <v>2022</v>
      </c>
      <c r="C2349" s="179">
        <v>10</v>
      </c>
      <c r="D2349" s="39" t="str">
        <f t="shared" si="465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466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467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477"/>
        <v>1.13</v>
      </c>
      <c r="Z2349" s="18">
        <f t="shared" si="468"/>
        <v>490000</v>
      </c>
      <c r="AA2349" s="13">
        <v>1.08</v>
      </c>
      <c r="AB2349" s="21">
        <f t="shared" si="469"/>
        <v>468318.58407079655</v>
      </c>
      <c r="AC2349" s="185">
        <f t="shared" si="470"/>
        <v>66688.566371681431</v>
      </c>
      <c r="AD2349" s="141">
        <v>0.1424</v>
      </c>
      <c r="AE2349" s="186">
        <f t="shared" si="471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472"/>
        <v>31017966.201968145</v>
      </c>
      <c r="AJ2349" s="19">
        <f t="shared" si="473"/>
        <v>4704250.3347305888</v>
      </c>
      <c r="AK2349" s="20">
        <f t="shared" si="474"/>
        <v>0.15166211427595455</v>
      </c>
      <c r="AL2349" s="17"/>
      <c r="AM2349" s="17"/>
      <c r="AN2349" s="17"/>
      <c r="AO2349" s="17"/>
      <c r="AP2349" s="28" t="str">
        <f t="shared" si="475"/>
        <v>202211</v>
      </c>
      <c r="AQ2349" s="28" t="str">
        <f t="shared" si="476"/>
        <v>202211RMB</v>
      </c>
    </row>
    <row r="2350" spans="1:43" s="12" customFormat="1">
      <c r="A2350" s="13" t="s">
        <v>41</v>
      </c>
      <c r="B2350" s="179">
        <v>2022</v>
      </c>
      <c r="C2350" s="179">
        <v>10</v>
      </c>
      <c r="D2350" s="39" t="str">
        <f t="shared" si="465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466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467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477"/>
        <v>1.13</v>
      </c>
      <c r="Z2350" s="18">
        <f t="shared" si="468"/>
        <v>840000</v>
      </c>
      <c r="AA2350" s="13">
        <v>1.08</v>
      </c>
      <c r="AB2350" s="21">
        <f t="shared" si="469"/>
        <v>802831.85840707971</v>
      </c>
      <c r="AC2350" s="185">
        <f t="shared" si="470"/>
        <v>77954.973451327445</v>
      </c>
      <c r="AD2350" s="141">
        <v>9.7100000000000006E-2</v>
      </c>
      <c r="AE2350" s="186">
        <f t="shared" si="471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472"/>
        <v>31017966.201968145</v>
      </c>
      <c r="AJ2350" s="19">
        <f t="shared" si="473"/>
        <v>4704250.3347305888</v>
      </c>
      <c r="AK2350" s="20">
        <f t="shared" si="474"/>
        <v>0.15166211427595455</v>
      </c>
      <c r="AL2350" s="17"/>
      <c r="AM2350" s="17"/>
      <c r="AN2350" s="17"/>
      <c r="AO2350" s="17"/>
      <c r="AP2350" s="28" t="str">
        <f t="shared" si="475"/>
        <v>202211</v>
      </c>
      <c r="AQ2350" s="28" t="str">
        <f t="shared" si="476"/>
        <v>202211RMB</v>
      </c>
    </row>
    <row r="2351" spans="1:43" s="12" customFormat="1">
      <c r="A2351" s="13" t="s">
        <v>41</v>
      </c>
      <c r="B2351" s="179">
        <v>2022</v>
      </c>
      <c r="C2351" s="179">
        <v>11</v>
      </c>
      <c r="D2351" s="39" t="str">
        <f t="shared" si="465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466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467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477"/>
        <v>1.13</v>
      </c>
      <c r="Z2351" s="18">
        <f t="shared" si="468"/>
        <v>704000</v>
      </c>
      <c r="AA2351" s="13">
        <v>1.08</v>
      </c>
      <c r="AB2351" s="21">
        <f t="shared" si="469"/>
        <v>672849.55752212403</v>
      </c>
      <c r="AC2351" s="185">
        <f t="shared" si="470"/>
        <v>72802.322123893828</v>
      </c>
      <c r="AD2351" s="141">
        <v>0.1082</v>
      </c>
      <c r="AE2351" s="186">
        <f t="shared" si="471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472"/>
        <v>31017966.201968145</v>
      </c>
      <c r="AJ2351" s="19">
        <f t="shared" si="473"/>
        <v>4704250.3347305888</v>
      </c>
      <c r="AK2351" s="20">
        <f t="shared" si="474"/>
        <v>0.15166211427595455</v>
      </c>
      <c r="AL2351" s="17"/>
      <c r="AM2351" s="17"/>
      <c r="AN2351" s="17"/>
      <c r="AO2351" s="17"/>
      <c r="AP2351" s="28" t="str">
        <f t="shared" si="475"/>
        <v>202211</v>
      </c>
      <c r="AQ2351" s="28" t="str">
        <f t="shared" si="476"/>
        <v>202211RMB</v>
      </c>
    </row>
    <row r="2352" spans="1:43" s="12" customFormat="1">
      <c r="A2352" s="13" t="s">
        <v>41</v>
      </c>
      <c r="B2352" s="179">
        <v>2022</v>
      </c>
      <c r="C2352" s="179">
        <v>11</v>
      </c>
      <c r="D2352" s="39" t="str">
        <f t="shared" si="465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466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467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477"/>
        <v>1.13</v>
      </c>
      <c r="Z2352" s="18">
        <f t="shared" si="468"/>
        <v>606500</v>
      </c>
      <c r="AA2352" s="13">
        <v>1.08</v>
      </c>
      <c r="AB2352" s="21">
        <f t="shared" si="469"/>
        <v>579663.71681415942</v>
      </c>
      <c r="AC2352" s="185">
        <f t="shared" si="470"/>
        <v>51474.138053097362</v>
      </c>
      <c r="AD2352" s="141">
        <v>8.8800000000000004E-2</v>
      </c>
      <c r="AE2352" s="186">
        <f t="shared" si="471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472"/>
        <v>31017966.201968145</v>
      </c>
      <c r="AJ2352" s="19">
        <f t="shared" si="473"/>
        <v>4704250.3347305888</v>
      </c>
      <c r="AK2352" s="20">
        <f t="shared" si="474"/>
        <v>0.15166211427595455</v>
      </c>
      <c r="AL2352" s="17"/>
      <c r="AM2352" s="17"/>
      <c r="AN2352" s="17"/>
      <c r="AO2352" s="17"/>
      <c r="AP2352" s="28" t="str">
        <f t="shared" si="475"/>
        <v>202211</v>
      </c>
      <c r="AQ2352" s="28" t="str">
        <f t="shared" si="476"/>
        <v>202211RMB</v>
      </c>
    </row>
    <row r="2353" spans="1:43" s="12" customFormat="1">
      <c r="A2353" s="13" t="s">
        <v>41</v>
      </c>
      <c r="B2353" s="179">
        <v>2022</v>
      </c>
      <c r="C2353" s="179">
        <v>11</v>
      </c>
      <c r="D2353" s="39" t="str">
        <f t="shared" si="465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466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467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477"/>
        <v>1.13</v>
      </c>
      <c r="Z2353" s="18">
        <f t="shared" si="468"/>
        <v>606500</v>
      </c>
      <c r="AA2353" s="13">
        <v>1.08</v>
      </c>
      <c r="AB2353" s="21">
        <f t="shared" si="469"/>
        <v>579663.71681415942</v>
      </c>
      <c r="AC2353" s="185">
        <f t="shared" si="470"/>
        <v>51474.138053097362</v>
      </c>
      <c r="AD2353" s="141">
        <v>8.8800000000000004E-2</v>
      </c>
      <c r="AE2353" s="186">
        <f t="shared" si="471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472"/>
        <v>31017966.201968145</v>
      </c>
      <c r="AJ2353" s="19">
        <f t="shared" si="473"/>
        <v>4704250.3347305888</v>
      </c>
      <c r="AK2353" s="20">
        <f t="shared" si="474"/>
        <v>0.15166211427595455</v>
      </c>
      <c r="AL2353" s="17"/>
      <c r="AM2353" s="17"/>
      <c r="AN2353" s="17"/>
      <c r="AO2353" s="17"/>
      <c r="AP2353" s="28" t="str">
        <f t="shared" si="475"/>
        <v>202211</v>
      </c>
      <c r="AQ2353" s="28" t="str">
        <f t="shared" si="476"/>
        <v>202211RMB</v>
      </c>
    </row>
    <row r="2354" spans="1:43" s="12" customFormat="1">
      <c r="A2354" s="13" t="s">
        <v>41</v>
      </c>
      <c r="B2354" s="179">
        <v>2022</v>
      </c>
      <c r="C2354" s="179">
        <v>11</v>
      </c>
      <c r="D2354" s="39" t="str">
        <f t="shared" si="465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466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467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477"/>
        <v>1.13</v>
      </c>
      <c r="Z2354" s="18">
        <f t="shared" si="468"/>
        <v>1375000</v>
      </c>
      <c r="AA2354" s="13">
        <v>1.08</v>
      </c>
      <c r="AB2354" s="21">
        <f t="shared" si="469"/>
        <v>1314159.2920353985</v>
      </c>
      <c r="AC2354" s="185">
        <f t="shared" si="470"/>
        <v>146003.09734513279</v>
      </c>
      <c r="AD2354" s="141">
        <v>0.1111</v>
      </c>
      <c r="AE2354" s="186">
        <f t="shared" si="471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472"/>
        <v>31017966.201968145</v>
      </c>
      <c r="AJ2354" s="19">
        <f t="shared" si="473"/>
        <v>4704250.3347305888</v>
      </c>
      <c r="AK2354" s="20">
        <f t="shared" si="474"/>
        <v>0.15166211427595455</v>
      </c>
      <c r="AL2354" s="17"/>
      <c r="AM2354" s="17"/>
      <c r="AN2354" s="17"/>
      <c r="AO2354" s="17"/>
      <c r="AP2354" s="28" t="str">
        <f t="shared" si="475"/>
        <v>202211</v>
      </c>
      <c r="AQ2354" s="28" t="str">
        <f t="shared" si="476"/>
        <v>202211RMB</v>
      </c>
    </row>
    <row r="2355" spans="1:43" s="12" customFormat="1">
      <c r="A2355" s="13" t="s">
        <v>41</v>
      </c>
      <c r="B2355" s="179">
        <v>2022</v>
      </c>
      <c r="C2355" s="179">
        <v>11</v>
      </c>
      <c r="D2355" s="39" t="str">
        <f t="shared" si="465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466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467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477"/>
        <v>1.13</v>
      </c>
      <c r="Z2355" s="18">
        <f t="shared" si="468"/>
        <v>1375000</v>
      </c>
      <c r="AA2355" s="13">
        <v>1.08</v>
      </c>
      <c r="AB2355" s="21">
        <f t="shared" si="469"/>
        <v>1314159.2920353985</v>
      </c>
      <c r="AC2355" s="185">
        <f t="shared" si="470"/>
        <v>146003.09734513279</v>
      </c>
      <c r="AD2355" s="141">
        <v>0.1111</v>
      </c>
      <c r="AE2355" s="186">
        <f t="shared" si="471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472"/>
        <v>31017966.201968145</v>
      </c>
      <c r="AJ2355" s="19">
        <f t="shared" si="473"/>
        <v>4704250.3347305888</v>
      </c>
      <c r="AK2355" s="20">
        <f t="shared" si="474"/>
        <v>0.15166211427595455</v>
      </c>
      <c r="AL2355" s="17"/>
      <c r="AM2355" s="17"/>
      <c r="AN2355" s="17"/>
      <c r="AO2355" s="17"/>
      <c r="AP2355" s="28" t="str">
        <f t="shared" si="475"/>
        <v>202211</v>
      </c>
      <c r="AQ2355" s="28" t="str">
        <f t="shared" si="476"/>
        <v>202211RMB</v>
      </c>
    </row>
    <row r="2356" spans="1:43" s="12" customFormat="1">
      <c r="A2356" s="13" t="s">
        <v>41</v>
      </c>
      <c r="B2356" s="179">
        <v>2022</v>
      </c>
      <c r="C2356" s="179">
        <v>11</v>
      </c>
      <c r="D2356" s="39" t="str">
        <f t="shared" si="465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466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467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477"/>
        <v>1.13</v>
      </c>
      <c r="Z2356" s="18">
        <f t="shared" si="468"/>
        <v>720000</v>
      </c>
      <c r="AA2356" s="13">
        <v>1.08</v>
      </c>
      <c r="AB2356" s="21">
        <f t="shared" si="469"/>
        <v>688141.5929203541</v>
      </c>
      <c r="AC2356" s="185">
        <f t="shared" si="470"/>
        <v>74938.619469026555</v>
      </c>
      <c r="AD2356" s="141">
        <v>0.1089</v>
      </c>
      <c r="AE2356" s="186">
        <f t="shared" si="471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472"/>
        <v>31017966.201968145</v>
      </c>
      <c r="AJ2356" s="19">
        <f t="shared" si="473"/>
        <v>4704250.3347305888</v>
      </c>
      <c r="AK2356" s="20">
        <f t="shared" si="474"/>
        <v>0.15166211427595455</v>
      </c>
      <c r="AL2356" s="17"/>
      <c r="AM2356" s="17"/>
      <c r="AN2356" s="17"/>
      <c r="AO2356" s="17"/>
      <c r="AP2356" s="28" t="str">
        <f t="shared" si="475"/>
        <v>202211</v>
      </c>
      <c r="AQ2356" s="28" t="str">
        <f t="shared" si="476"/>
        <v>202211RMB</v>
      </c>
    </row>
    <row r="2357" spans="1:43" s="12" customFormat="1">
      <c r="A2357" s="13" t="s">
        <v>41</v>
      </c>
      <c r="B2357" s="179">
        <v>2022</v>
      </c>
      <c r="C2357" s="179">
        <v>11</v>
      </c>
      <c r="D2357" s="39" t="str">
        <f t="shared" si="465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466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467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477"/>
        <v>1.13</v>
      </c>
      <c r="Z2357" s="18">
        <f t="shared" si="468"/>
        <v>1000000</v>
      </c>
      <c r="AA2357" s="13">
        <v>1.08</v>
      </c>
      <c r="AB2357" s="21">
        <f t="shared" si="469"/>
        <v>955752.21238938067</v>
      </c>
      <c r="AC2357" s="185">
        <f t="shared" si="470"/>
        <v>117461.94690265488</v>
      </c>
      <c r="AD2357" s="141">
        <v>0.1229</v>
      </c>
      <c r="AE2357" s="186">
        <f t="shared" si="471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472"/>
        <v>31017966.201968145</v>
      </c>
      <c r="AJ2357" s="19">
        <f t="shared" si="473"/>
        <v>4704250.3347305888</v>
      </c>
      <c r="AK2357" s="20">
        <f t="shared" si="474"/>
        <v>0.15166211427595455</v>
      </c>
      <c r="AL2357" s="17"/>
      <c r="AM2357" s="17"/>
      <c r="AN2357" s="17"/>
      <c r="AO2357" s="17"/>
      <c r="AP2357" s="28" t="str">
        <f t="shared" si="475"/>
        <v>202211</v>
      </c>
      <c r="AQ2357" s="28" t="str">
        <f t="shared" si="476"/>
        <v>202211RMB</v>
      </c>
    </row>
    <row r="2358" spans="1:43" s="12" customFormat="1">
      <c r="A2358" s="13" t="s">
        <v>41</v>
      </c>
      <c r="B2358" s="179">
        <v>2022</v>
      </c>
      <c r="C2358" s="179">
        <v>11</v>
      </c>
      <c r="D2358" s="39" t="str">
        <f t="shared" si="465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466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467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477"/>
        <v>1.13</v>
      </c>
      <c r="Z2358" s="18">
        <f t="shared" si="468"/>
        <v>990000</v>
      </c>
      <c r="AA2358" s="13">
        <v>1.08</v>
      </c>
      <c r="AB2358" s="21">
        <f t="shared" si="469"/>
        <v>946194.69026548683</v>
      </c>
      <c r="AC2358" s="185">
        <f t="shared" si="470"/>
        <v>174194.44247787615</v>
      </c>
      <c r="AD2358" s="141">
        <v>0.18410000000000001</v>
      </c>
      <c r="AE2358" s="186">
        <f t="shared" si="471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472"/>
        <v>31017966.201968145</v>
      </c>
      <c r="AJ2358" s="19">
        <f t="shared" si="473"/>
        <v>4704250.3347305888</v>
      </c>
      <c r="AK2358" s="20">
        <f t="shared" si="474"/>
        <v>0.15166211427595455</v>
      </c>
      <c r="AL2358" s="17"/>
      <c r="AM2358" s="17"/>
      <c r="AN2358" s="17"/>
      <c r="AO2358" s="17"/>
      <c r="AP2358" s="28" t="str">
        <f t="shared" si="475"/>
        <v>202211</v>
      </c>
      <c r="AQ2358" s="28" t="str">
        <f t="shared" si="476"/>
        <v>202211RMB</v>
      </c>
    </row>
    <row r="2359" spans="1:43" s="12" customFormat="1">
      <c r="A2359" s="13" t="s">
        <v>41</v>
      </c>
      <c r="B2359" s="179">
        <v>2022</v>
      </c>
      <c r="C2359" s="179">
        <v>8</v>
      </c>
      <c r="D2359" s="39" t="str">
        <f t="shared" si="465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466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467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477"/>
        <v>1.13</v>
      </c>
      <c r="Z2359" s="18">
        <f t="shared" si="468"/>
        <v>550000</v>
      </c>
      <c r="AA2359" s="13">
        <v>1.135</v>
      </c>
      <c r="AB2359" s="21">
        <f t="shared" si="469"/>
        <v>552433.62831858406</v>
      </c>
      <c r="AC2359" s="185">
        <f t="shared" si="470"/>
        <v>81152.5</v>
      </c>
      <c r="AD2359" s="141">
        <v>0.1469</v>
      </c>
      <c r="AE2359" s="186">
        <f t="shared" si="471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472"/>
        <v>28177779.013274323</v>
      </c>
      <c r="AJ2359" s="19">
        <f t="shared" si="473"/>
        <v>4727216.637619026</v>
      </c>
      <c r="AK2359" s="20">
        <f t="shared" si="474"/>
        <v>0.16776399003598091</v>
      </c>
      <c r="AL2359" s="17"/>
      <c r="AM2359" s="17"/>
      <c r="AN2359" s="17"/>
      <c r="AO2359" s="17"/>
      <c r="AP2359" s="28" t="str">
        <f t="shared" si="475"/>
        <v>20235</v>
      </c>
      <c r="AQ2359" s="28" t="str">
        <f t="shared" si="476"/>
        <v>20235RMB</v>
      </c>
    </row>
    <row r="2360" spans="1:43" s="12" customFormat="1">
      <c r="A2360" s="13" t="s">
        <v>41</v>
      </c>
      <c r="B2360" s="179">
        <v>2022</v>
      </c>
      <c r="C2360" s="179">
        <v>11</v>
      </c>
      <c r="D2360" s="39" t="str">
        <f t="shared" si="465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466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467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477"/>
        <v>1.13</v>
      </c>
      <c r="Z2360" s="18">
        <f t="shared" si="468"/>
        <v>460000</v>
      </c>
      <c r="AA2360" s="13">
        <v>1.105</v>
      </c>
      <c r="AB2360" s="21">
        <f t="shared" si="469"/>
        <v>449823.00884955755</v>
      </c>
      <c r="AC2360" s="185">
        <f t="shared" si="470"/>
        <v>61760.699115044255</v>
      </c>
      <c r="AD2360" s="141">
        <v>0.13730000000000001</v>
      </c>
      <c r="AE2360" s="186">
        <f t="shared" si="471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472"/>
        <v>13640480.497522123</v>
      </c>
      <c r="AJ2360" s="19">
        <f t="shared" si="473"/>
        <v>1928605.8020906285</v>
      </c>
      <c r="AK2360" s="20">
        <f t="shared" si="474"/>
        <v>0.14138840654777313</v>
      </c>
      <c r="AL2360" s="17"/>
      <c r="AM2360" s="17"/>
      <c r="AN2360" s="17"/>
      <c r="AO2360" s="17"/>
      <c r="AP2360" s="28" t="str">
        <f t="shared" si="475"/>
        <v>20236</v>
      </c>
      <c r="AQ2360" s="28" t="str">
        <f t="shared" si="476"/>
        <v>20236RMB</v>
      </c>
    </row>
    <row r="2361" spans="1:43" s="12" customFormat="1">
      <c r="A2361" s="13" t="s">
        <v>41</v>
      </c>
      <c r="B2361" s="179">
        <v>2022</v>
      </c>
      <c r="C2361" s="179">
        <v>11</v>
      </c>
      <c r="D2361" s="39" t="str">
        <f t="shared" si="465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466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467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477"/>
        <v>1.13</v>
      </c>
      <c r="Z2361" s="18">
        <f t="shared" si="468"/>
        <v>900000</v>
      </c>
      <c r="AA2361" s="13">
        <v>1.105</v>
      </c>
      <c r="AB2361" s="21">
        <f t="shared" si="469"/>
        <v>880088.49557522126</v>
      </c>
      <c r="AC2361" s="185">
        <f t="shared" si="470"/>
        <v>91001.150442477883</v>
      </c>
      <c r="AD2361" s="141">
        <v>0.10340000000000001</v>
      </c>
      <c r="AE2361" s="186">
        <f t="shared" si="471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472"/>
        <v>13640480.497522123</v>
      </c>
      <c r="AJ2361" s="19">
        <f t="shared" si="473"/>
        <v>1928605.8020906285</v>
      </c>
      <c r="AK2361" s="20">
        <f t="shared" si="474"/>
        <v>0.14138840654777313</v>
      </c>
      <c r="AL2361" s="17"/>
      <c r="AM2361" s="17"/>
      <c r="AN2361" s="17"/>
      <c r="AO2361" s="17"/>
      <c r="AP2361" s="28" t="str">
        <f t="shared" si="475"/>
        <v>20236</v>
      </c>
      <c r="AQ2361" s="28" t="str">
        <f t="shared" si="476"/>
        <v>20236RMB</v>
      </c>
    </row>
    <row r="2362" spans="1:43" s="12" customFormat="1">
      <c r="A2362" s="13" t="s">
        <v>41</v>
      </c>
      <c r="B2362" s="179">
        <v>2022</v>
      </c>
      <c r="C2362" s="179">
        <v>11</v>
      </c>
      <c r="D2362" s="39" t="str">
        <f t="shared" si="465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466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467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477"/>
        <v>1.13</v>
      </c>
      <c r="Z2362" s="18">
        <f t="shared" si="468"/>
        <v>787000</v>
      </c>
      <c r="AA2362" s="13">
        <v>1.105</v>
      </c>
      <c r="AB2362" s="21">
        <f t="shared" si="469"/>
        <v>769588.49557522126</v>
      </c>
      <c r="AC2362" s="185">
        <f t="shared" si="470"/>
        <v>79575.450442477886</v>
      </c>
      <c r="AD2362" s="141">
        <v>0.10340000000000001</v>
      </c>
      <c r="AE2362" s="186">
        <f t="shared" si="471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472"/>
        <v>13640480.497522123</v>
      </c>
      <c r="AJ2362" s="19">
        <f t="shared" si="473"/>
        <v>1928605.8020906285</v>
      </c>
      <c r="AK2362" s="20">
        <f t="shared" si="474"/>
        <v>0.14138840654777313</v>
      </c>
      <c r="AL2362" s="17"/>
      <c r="AM2362" s="17"/>
      <c r="AN2362" s="17"/>
      <c r="AO2362" s="17"/>
      <c r="AP2362" s="28" t="str">
        <f t="shared" si="475"/>
        <v>20236</v>
      </c>
      <c r="AQ2362" s="28" t="str">
        <f t="shared" si="476"/>
        <v>20236RMB</v>
      </c>
    </row>
    <row r="2363" spans="1:43" s="12" customFormat="1">
      <c r="A2363" s="13" t="s">
        <v>41</v>
      </c>
      <c r="B2363" s="179">
        <v>2022</v>
      </c>
      <c r="C2363" s="179">
        <v>4</v>
      </c>
      <c r="D2363" s="39" t="str">
        <f t="shared" si="465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466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467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477"/>
        <v>1.13</v>
      </c>
      <c r="Z2363" s="18">
        <f t="shared" si="468"/>
        <v>990000</v>
      </c>
      <c r="AA2363" s="13">
        <v>1.0920000000000001</v>
      </c>
      <c r="AB2363" s="21">
        <f t="shared" si="469"/>
        <v>956707.96460177004</v>
      </c>
      <c r="AC2363" s="185">
        <f t="shared" si="470"/>
        <v>217077.0371681416</v>
      </c>
      <c r="AD2363" s="141">
        <v>0.22689999999999999</v>
      </c>
      <c r="AE2363" s="186">
        <f t="shared" si="471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472"/>
        <v>22953677.784070797</v>
      </c>
      <c r="AJ2363" s="19">
        <f t="shared" si="473"/>
        <v>4168706.6744155749</v>
      </c>
      <c r="AK2363" s="20">
        <f t="shared" si="474"/>
        <v>0.18161388835511752</v>
      </c>
      <c r="AL2363" s="17"/>
      <c r="AM2363" s="17"/>
      <c r="AN2363" s="17"/>
      <c r="AO2363" s="17"/>
      <c r="AP2363" s="28" t="str">
        <f t="shared" si="475"/>
        <v>20238</v>
      </c>
      <c r="AQ2363" s="28" t="str">
        <f t="shared" si="476"/>
        <v>20238RMB</v>
      </c>
    </row>
    <row r="2364" spans="1:43" s="12" customFormat="1">
      <c r="A2364" s="13" t="s">
        <v>41</v>
      </c>
      <c r="B2364" s="179">
        <v>2022</v>
      </c>
      <c r="C2364" s="179">
        <v>4</v>
      </c>
      <c r="D2364" s="39" t="str">
        <f t="shared" si="465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466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467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477"/>
        <v>1.13</v>
      </c>
      <c r="Z2364" s="18">
        <f t="shared" si="468"/>
        <v>990000</v>
      </c>
      <c r="AA2364" s="13">
        <v>1.0920000000000001</v>
      </c>
      <c r="AB2364" s="21">
        <f t="shared" si="469"/>
        <v>956707.96460177004</v>
      </c>
      <c r="AC2364" s="185">
        <f t="shared" si="470"/>
        <v>217077.0371681416</v>
      </c>
      <c r="AD2364" s="141">
        <v>0.22689999999999999</v>
      </c>
      <c r="AE2364" s="186">
        <f t="shared" si="471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472"/>
        <v>22953677.784070797</v>
      </c>
      <c r="AJ2364" s="19">
        <f t="shared" si="473"/>
        <v>4168706.6744155749</v>
      </c>
      <c r="AK2364" s="20">
        <f t="shared" si="474"/>
        <v>0.18161388835511752</v>
      </c>
      <c r="AL2364" s="17"/>
      <c r="AM2364" s="17"/>
      <c r="AN2364" s="17"/>
      <c r="AO2364" s="17"/>
      <c r="AP2364" s="28" t="str">
        <f t="shared" si="475"/>
        <v>20238</v>
      </c>
      <c r="AQ2364" s="28" t="str">
        <f t="shared" si="476"/>
        <v>20238RMB</v>
      </c>
    </row>
    <row r="2365" spans="1:43" s="12" customFormat="1">
      <c r="A2365" s="13" t="s">
        <v>41</v>
      </c>
      <c r="B2365" s="179">
        <v>2022</v>
      </c>
      <c r="C2365" s="179">
        <v>4</v>
      </c>
      <c r="D2365" s="39" t="str">
        <f t="shared" si="465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466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467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477"/>
        <v>1.13</v>
      </c>
      <c r="Z2365" s="18">
        <f t="shared" si="468"/>
        <v>990000</v>
      </c>
      <c r="AA2365" s="13">
        <v>1.0920000000000001</v>
      </c>
      <c r="AB2365" s="21">
        <f t="shared" si="469"/>
        <v>956707.96460177004</v>
      </c>
      <c r="AC2365" s="185">
        <f t="shared" si="470"/>
        <v>217077.0371681416</v>
      </c>
      <c r="AD2365" s="141">
        <v>0.22689999999999999</v>
      </c>
      <c r="AE2365" s="186">
        <f t="shared" si="471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472"/>
        <v>22953677.784070797</v>
      </c>
      <c r="AJ2365" s="19">
        <f t="shared" si="473"/>
        <v>4168706.6744155749</v>
      </c>
      <c r="AK2365" s="20">
        <f t="shared" si="474"/>
        <v>0.18161388835511752</v>
      </c>
      <c r="AL2365" s="17"/>
      <c r="AM2365" s="17"/>
      <c r="AN2365" s="17"/>
      <c r="AO2365" s="17"/>
      <c r="AP2365" s="28" t="str">
        <f t="shared" si="475"/>
        <v>20238</v>
      </c>
      <c r="AQ2365" s="28" t="str">
        <f t="shared" si="476"/>
        <v>20238RMB</v>
      </c>
    </row>
    <row r="2366" spans="1:43" s="12" customFormat="1">
      <c r="A2366" s="13" t="s">
        <v>41</v>
      </c>
      <c r="B2366" s="179">
        <v>2022</v>
      </c>
      <c r="C2366" s="179">
        <v>4</v>
      </c>
      <c r="D2366" s="39" t="str">
        <f t="shared" si="465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466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467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477"/>
        <v>1.13</v>
      </c>
      <c r="Z2366" s="18">
        <f t="shared" si="468"/>
        <v>990000</v>
      </c>
      <c r="AA2366" s="13">
        <v>1.0920000000000001</v>
      </c>
      <c r="AB2366" s="21">
        <f t="shared" si="469"/>
        <v>956707.96460177004</v>
      </c>
      <c r="AC2366" s="185">
        <f t="shared" si="470"/>
        <v>217077.0371681416</v>
      </c>
      <c r="AD2366" s="141">
        <v>0.22689999999999999</v>
      </c>
      <c r="AE2366" s="186">
        <f t="shared" si="471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472"/>
        <v>22953677.784070797</v>
      </c>
      <c r="AJ2366" s="19">
        <f t="shared" si="473"/>
        <v>4168706.6744155749</v>
      </c>
      <c r="AK2366" s="20">
        <f t="shared" si="474"/>
        <v>0.18161388835511752</v>
      </c>
      <c r="AL2366" s="17"/>
      <c r="AM2366" s="17"/>
      <c r="AN2366" s="17"/>
      <c r="AO2366" s="17"/>
      <c r="AP2366" s="28" t="str">
        <f t="shared" si="475"/>
        <v>20238</v>
      </c>
      <c r="AQ2366" s="28" t="str">
        <f t="shared" si="476"/>
        <v>20238RMB</v>
      </c>
    </row>
    <row r="2367" spans="1:43" s="12" customFormat="1">
      <c r="A2367" s="13" t="s">
        <v>41</v>
      </c>
      <c r="B2367" s="179">
        <v>2022</v>
      </c>
      <c r="C2367" s="179">
        <v>4</v>
      </c>
      <c r="D2367" s="39" t="str">
        <f t="shared" si="465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466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467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477"/>
        <v>1.13</v>
      </c>
      <c r="Z2367" s="18">
        <f t="shared" si="468"/>
        <v>990000</v>
      </c>
      <c r="AA2367" s="13">
        <v>1.0920000000000001</v>
      </c>
      <c r="AB2367" s="21">
        <f t="shared" si="469"/>
        <v>956707.96460177004</v>
      </c>
      <c r="AC2367" s="185">
        <f t="shared" si="470"/>
        <v>217077.0371681416</v>
      </c>
      <c r="AD2367" s="141">
        <v>0.22689999999999999</v>
      </c>
      <c r="AE2367" s="186">
        <f t="shared" si="471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472"/>
        <v>22953677.784070797</v>
      </c>
      <c r="AJ2367" s="19">
        <f t="shared" si="473"/>
        <v>4168706.6744155749</v>
      </c>
      <c r="AK2367" s="20">
        <f t="shared" si="474"/>
        <v>0.18161388835511752</v>
      </c>
      <c r="AL2367" s="17"/>
      <c r="AM2367" s="17"/>
      <c r="AN2367" s="17"/>
      <c r="AO2367" s="17"/>
      <c r="AP2367" s="28" t="str">
        <f t="shared" si="475"/>
        <v>20238</v>
      </c>
      <c r="AQ2367" s="28" t="str">
        <f t="shared" si="476"/>
        <v>20238RMB</v>
      </c>
    </row>
    <row r="2368" spans="1:43" s="12" customFormat="1">
      <c r="A2368" s="13" t="s">
        <v>41</v>
      </c>
      <c r="B2368" s="179">
        <v>2022</v>
      </c>
      <c r="C2368" s="179">
        <v>4</v>
      </c>
      <c r="D2368" s="39" t="str">
        <f t="shared" si="465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466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467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477"/>
        <v>1.13</v>
      </c>
      <c r="Z2368" s="18">
        <f t="shared" si="468"/>
        <v>990000</v>
      </c>
      <c r="AA2368" s="13">
        <v>1.0920000000000001</v>
      </c>
      <c r="AB2368" s="21">
        <f t="shared" si="469"/>
        <v>956707.96460177004</v>
      </c>
      <c r="AC2368" s="185">
        <f t="shared" si="470"/>
        <v>217077.0371681416</v>
      </c>
      <c r="AD2368" s="141">
        <v>0.22689999999999999</v>
      </c>
      <c r="AE2368" s="186">
        <f t="shared" si="471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472"/>
        <v>22953677.784070797</v>
      </c>
      <c r="AJ2368" s="19">
        <f t="shared" si="473"/>
        <v>4168706.6744155749</v>
      </c>
      <c r="AK2368" s="20">
        <f t="shared" si="474"/>
        <v>0.18161388835511752</v>
      </c>
      <c r="AL2368" s="17"/>
      <c r="AM2368" s="17"/>
      <c r="AN2368" s="17"/>
      <c r="AO2368" s="17"/>
      <c r="AP2368" s="28" t="str">
        <f t="shared" si="475"/>
        <v>20238</v>
      </c>
      <c r="AQ2368" s="28" t="str">
        <f t="shared" si="476"/>
        <v>20238RMB</v>
      </c>
    </row>
    <row r="2369" spans="1:43" s="12" customFormat="1">
      <c r="A2369" s="13" t="s">
        <v>41</v>
      </c>
      <c r="B2369" s="179">
        <v>2022</v>
      </c>
      <c r="C2369" s="179">
        <v>4</v>
      </c>
      <c r="D2369" s="39" t="str">
        <f t="shared" si="465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466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467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477"/>
        <v>1.13</v>
      </c>
      <c r="Z2369" s="18">
        <f t="shared" si="468"/>
        <v>650000</v>
      </c>
      <c r="AA2369" s="13">
        <v>1.0920000000000001</v>
      </c>
      <c r="AB2369" s="21">
        <f t="shared" si="469"/>
        <v>628141.5929203541</v>
      </c>
      <c r="AC2369" s="185">
        <f t="shared" si="470"/>
        <v>142525.32743362835</v>
      </c>
      <c r="AD2369" s="141">
        <v>0.22689999999999999</v>
      </c>
      <c r="AE2369" s="186">
        <f t="shared" si="471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472"/>
        <v>22953677.784070797</v>
      </c>
      <c r="AJ2369" s="19">
        <f t="shared" si="473"/>
        <v>4168706.6744155749</v>
      </c>
      <c r="AK2369" s="20">
        <f t="shared" si="474"/>
        <v>0.18161388835511752</v>
      </c>
      <c r="AL2369" s="17"/>
      <c r="AM2369" s="17"/>
      <c r="AN2369" s="17"/>
      <c r="AO2369" s="17"/>
      <c r="AP2369" s="28" t="str">
        <f t="shared" si="475"/>
        <v>20238</v>
      </c>
      <c r="AQ2369" s="28" t="str">
        <f t="shared" si="476"/>
        <v>20238RMB</v>
      </c>
    </row>
    <row r="2370" spans="1:43" s="12" customFormat="1">
      <c r="A2370" s="13" t="s">
        <v>41</v>
      </c>
      <c r="B2370" s="179">
        <v>2022</v>
      </c>
      <c r="C2370" s="179">
        <v>4</v>
      </c>
      <c r="D2370" s="39" t="str">
        <f t="shared" si="465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466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467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477"/>
        <v>1.13</v>
      </c>
      <c r="Z2370" s="18">
        <f t="shared" si="468"/>
        <v>650000</v>
      </c>
      <c r="AA2370" s="13">
        <v>1.0920000000000001</v>
      </c>
      <c r="AB2370" s="21">
        <f t="shared" si="469"/>
        <v>628141.5929203541</v>
      </c>
      <c r="AC2370" s="185">
        <f t="shared" si="470"/>
        <v>142525.32743362835</v>
      </c>
      <c r="AD2370" s="141">
        <v>0.22689999999999999</v>
      </c>
      <c r="AE2370" s="186">
        <f t="shared" si="471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472"/>
        <v>22953677.784070797</v>
      </c>
      <c r="AJ2370" s="19">
        <f t="shared" si="473"/>
        <v>4168706.6744155749</v>
      </c>
      <c r="AK2370" s="20">
        <f t="shared" si="474"/>
        <v>0.18161388835511752</v>
      </c>
      <c r="AL2370" s="17"/>
      <c r="AM2370" s="17"/>
      <c r="AN2370" s="17"/>
      <c r="AO2370" s="17"/>
      <c r="AP2370" s="28" t="str">
        <f t="shared" si="475"/>
        <v>20238</v>
      </c>
      <c r="AQ2370" s="28" t="str">
        <f t="shared" si="476"/>
        <v>20238RMB</v>
      </c>
    </row>
    <row r="2371" spans="1:43" s="12" customFormat="1">
      <c r="A2371" s="13" t="s">
        <v>41</v>
      </c>
      <c r="B2371" s="179">
        <v>2022</v>
      </c>
      <c r="C2371" s="179">
        <v>10</v>
      </c>
      <c r="D2371" s="39" t="str">
        <f t="shared" si="465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466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467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477"/>
        <v>1.13</v>
      </c>
      <c r="Z2371" s="18">
        <f t="shared" si="468"/>
        <v>1020000</v>
      </c>
      <c r="AA2371" s="13">
        <v>1.077</v>
      </c>
      <c r="AB2371" s="21">
        <f t="shared" si="469"/>
        <v>972159.29203539819</v>
      </c>
      <c r="AC2371" s="185">
        <f t="shared" si="470"/>
        <v>136199.51681415929</v>
      </c>
      <c r="AD2371" s="141">
        <v>0.1401</v>
      </c>
      <c r="AE2371" s="186">
        <f t="shared" si="471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472"/>
        <v>26078226.463097349</v>
      </c>
      <c r="AJ2371" s="19">
        <f t="shared" si="473"/>
        <v>3137870.4427774516</v>
      </c>
      <c r="AK2371" s="20">
        <f t="shared" si="474"/>
        <v>0.12032530077218917</v>
      </c>
      <c r="AL2371" s="17"/>
      <c r="AM2371" s="17"/>
      <c r="AN2371" s="17"/>
      <c r="AO2371" s="17"/>
      <c r="AP2371" s="28" t="str">
        <f t="shared" si="475"/>
        <v>20239</v>
      </c>
      <c r="AQ2371" s="28" t="str">
        <f t="shared" si="476"/>
        <v>20239RMB</v>
      </c>
    </row>
    <row r="2372" spans="1:43" s="12" customFormat="1">
      <c r="A2372" s="13" t="s">
        <v>42</v>
      </c>
      <c r="B2372" s="179">
        <v>2023</v>
      </c>
      <c r="C2372" s="179">
        <v>9</v>
      </c>
      <c r="D2372" s="39" t="str">
        <f t="shared" si="465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466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467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468"/>
        <v>59605</v>
      </c>
      <c r="AA2372" s="13">
        <v>1.07</v>
      </c>
      <c r="AB2372" s="21">
        <f t="shared" si="469"/>
        <v>56440.132743362839</v>
      </c>
      <c r="AC2372" s="185">
        <f t="shared" si="470"/>
        <v>10119.715800884956</v>
      </c>
      <c r="AD2372" s="141">
        <v>0.17929999999999999</v>
      </c>
      <c r="AE2372" s="186">
        <f t="shared" si="471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472"/>
        <v>5219988.5752212387</v>
      </c>
      <c r="AJ2372" s="19">
        <f t="shared" si="473"/>
        <v>631627.0013460177</v>
      </c>
      <c r="AK2372" s="20">
        <f t="shared" si="474"/>
        <v>0.12100160608478869</v>
      </c>
      <c r="AL2372" s="17"/>
      <c r="AM2372" s="17"/>
      <c r="AN2372" s="17"/>
      <c r="AO2372" s="17"/>
      <c r="AP2372" s="28" t="str">
        <f t="shared" si="475"/>
        <v>202310</v>
      </c>
      <c r="AQ2372" s="28" t="str">
        <f t="shared" si="476"/>
        <v>202310RMB</v>
      </c>
    </row>
    <row r="2373" spans="1:43" s="12" customFormat="1">
      <c r="A2373" s="13" t="s">
        <v>40</v>
      </c>
      <c r="B2373" s="179">
        <v>2022</v>
      </c>
      <c r="C2373" s="179">
        <v>1</v>
      </c>
      <c r="D2373" s="39" t="str">
        <f t="shared" si="465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466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467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478">IF(W2373="RMB","1.13", "1")</f>
        <v>1.13</v>
      </c>
      <c r="Z2373" s="18">
        <f t="shared" si="468"/>
        <v>1300000</v>
      </c>
      <c r="AA2373" s="13">
        <v>1.175</v>
      </c>
      <c r="AB2373" s="21">
        <f t="shared" si="469"/>
        <v>1351769.9115044249</v>
      </c>
      <c r="AC2373" s="185">
        <f t="shared" si="470"/>
        <v>162212.38938053098</v>
      </c>
      <c r="AD2373" s="141">
        <v>0.12</v>
      </c>
      <c r="AE2373" s="186">
        <f t="shared" si="471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472"/>
        <v>468573419.10712183</v>
      </c>
      <c r="AJ2373" s="19">
        <f t="shared" si="473"/>
        <v>55829466.862621114</v>
      </c>
      <c r="AK2373" s="20">
        <f t="shared" si="474"/>
        <v>0.11914774629983395</v>
      </c>
      <c r="AL2373" s="17"/>
      <c r="AM2373" s="17"/>
      <c r="AN2373" s="17"/>
      <c r="AO2373" s="17"/>
      <c r="AP2373" s="28" t="str">
        <f t="shared" si="475"/>
        <v>CancelCancel</v>
      </c>
      <c r="AQ2373" s="28" t="str">
        <f t="shared" si="476"/>
        <v>CancelCancelRMB</v>
      </c>
    </row>
    <row r="2374" spans="1:43" s="12" customFormat="1">
      <c r="A2374" s="13" t="s">
        <v>40</v>
      </c>
      <c r="B2374" s="179">
        <v>2022</v>
      </c>
      <c r="C2374" s="179">
        <v>1</v>
      </c>
      <c r="D2374" s="39" t="str">
        <f t="shared" si="465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466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467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478"/>
        <v>1.13</v>
      </c>
      <c r="Z2374" s="18">
        <f t="shared" si="468"/>
        <v>1300000</v>
      </c>
      <c r="AA2374" s="13">
        <v>1.175</v>
      </c>
      <c r="AB2374" s="21">
        <f t="shared" si="469"/>
        <v>1351769.9115044249</v>
      </c>
      <c r="AC2374" s="185">
        <f t="shared" si="470"/>
        <v>162212.38938053098</v>
      </c>
      <c r="AD2374" s="141">
        <v>0.12</v>
      </c>
      <c r="AE2374" s="186">
        <f t="shared" si="471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472"/>
        <v>468573419.10712183</v>
      </c>
      <c r="AJ2374" s="19">
        <f t="shared" si="473"/>
        <v>55829466.862621114</v>
      </c>
      <c r="AK2374" s="20">
        <f t="shared" si="474"/>
        <v>0.11914774629983395</v>
      </c>
      <c r="AL2374" s="17"/>
      <c r="AM2374" s="17"/>
      <c r="AN2374" s="17"/>
      <c r="AO2374" s="17"/>
      <c r="AP2374" s="28" t="str">
        <f t="shared" si="475"/>
        <v>CancelCancel</v>
      </c>
      <c r="AQ2374" s="28" t="str">
        <f t="shared" si="476"/>
        <v>CancelCancelRMB</v>
      </c>
    </row>
    <row r="2375" spans="1:43" s="12" customFormat="1">
      <c r="A2375" s="13" t="s">
        <v>40</v>
      </c>
      <c r="B2375" s="179">
        <v>2022</v>
      </c>
      <c r="C2375" s="179">
        <v>1</v>
      </c>
      <c r="D2375" s="39" t="str">
        <f t="shared" si="465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466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467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478"/>
        <v>1.13</v>
      </c>
      <c r="Z2375" s="18">
        <f t="shared" si="468"/>
        <v>541700</v>
      </c>
      <c r="AA2375" s="13">
        <v>1.105</v>
      </c>
      <c r="AB2375" s="21">
        <f t="shared" si="469"/>
        <v>529715.48672566377</v>
      </c>
      <c r="AC2375" s="185">
        <f t="shared" si="470"/>
        <v>63565.85840707965</v>
      </c>
      <c r="AD2375" s="141">
        <v>0.12</v>
      </c>
      <c r="AE2375" s="186">
        <f t="shared" si="471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472"/>
        <v>468573419.10712183</v>
      </c>
      <c r="AJ2375" s="19">
        <f t="shared" si="473"/>
        <v>55829466.862621114</v>
      </c>
      <c r="AK2375" s="20">
        <f t="shared" si="474"/>
        <v>0.11914774629983395</v>
      </c>
      <c r="AL2375" s="17"/>
      <c r="AM2375" s="17"/>
      <c r="AN2375" s="17"/>
      <c r="AO2375" s="17"/>
      <c r="AP2375" s="28" t="str">
        <f t="shared" si="475"/>
        <v>CancelCANCEL</v>
      </c>
      <c r="AQ2375" s="28" t="str">
        <f t="shared" si="476"/>
        <v>CancelCANCELRMB</v>
      </c>
    </row>
    <row r="2376" spans="1:43" s="12" customFormat="1">
      <c r="A2376" s="13" t="s">
        <v>40</v>
      </c>
      <c r="B2376" s="179">
        <v>2022</v>
      </c>
      <c r="C2376" s="179">
        <v>2</v>
      </c>
      <c r="D2376" s="39" t="str">
        <f t="shared" si="465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466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467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478"/>
        <v>1.13</v>
      </c>
      <c r="Z2376" s="18">
        <f t="shared" si="468"/>
        <v>1300000</v>
      </c>
      <c r="AA2376" s="13">
        <v>1.175</v>
      </c>
      <c r="AB2376" s="21">
        <f t="shared" si="469"/>
        <v>1351769.9115044249</v>
      </c>
      <c r="AC2376" s="185">
        <f t="shared" si="470"/>
        <v>162212.38938053098</v>
      </c>
      <c r="AD2376" s="141">
        <v>0.12</v>
      </c>
      <c r="AE2376" s="186">
        <f t="shared" si="471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472"/>
        <v>468573419.10712183</v>
      </c>
      <c r="AJ2376" s="19">
        <f t="shared" si="473"/>
        <v>55829466.862621114</v>
      </c>
      <c r="AK2376" s="20">
        <f t="shared" si="474"/>
        <v>0.11914774629983395</v>
      </c>
      <c r="AL2376" s="17"/>
      <c r="AM2376" s="17"/>
      <c r="AN2376" s="17"/>
      <c r="AO2376" s="17" t="s">
        <v>2263</v>
      </c>
      <c r="AP2376" s="28" t="str">
        <f t="shared" si="475"/>
        <v>CancelCancel</v>
      </c>
      <c r="AQ2376" s="28" t="str">
        <f t="shared" si="476"/>
        <v>CancelCancelRMB</v>
      </c>
    </row>
    <row r="2377" spans="1:43" s="12" customFormat="1">
      <c r="A2377" s="13" t="s">
        <v>40</v>
      </c>
      <c r="B2377" s="179">
        <v>2022</v>
      </c>
      <c r="C2377" s="179">
        <v>3</v>
      </c>
      <c r="D2377" s="39" t="str">
        <f t="shared" si="465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466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467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478"/>
        <v>1.13</v>
      </c>
      <c r="Z2377" s="18">
        <f t="shared" si="468"/>
        <v>660000</v>
      </c>
      <c r="AA2377" s="13">
        <v>1.175</v>
      </c>
      <c r="AB2377" s="21">
        <f t="shared" si="469"/>
        <v>686283.18584070809</v>
      </c>
      <c r="AC2377" s="185">
        <f t="shared" si="470"/>
        <v>82353.982300884963</v>
      </c>
      <c r="AD2377" s="141">
        <v>0.12</v>
      </c>
      <c r="AE2377" s="186">
        <f t="shared" si="471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472"/>
        <v>468573419.10712183</v>
      </c>
      <c r="AJ2377" s="19">
        <f t="shared" si="473"/>
        <v>55829466.862621114</v>
      </c>
      <c r="AK2377" s="20">
        <f t="shared" si="474"/>
        <v>0.11914774629983395</v>
      </c>
      <c r="AL2377" s="17"/>
      <c r="AM2377" s="17"/>
      <c r="AN2377" s="17"/>
      <c r="AO2377" s="17"/>
      <c r="AP2377" s="28" t="str">
        <f t="shared" si="475"/>
        <v>CancelCancel</v>
      </c>
      <c r="AQ2377" s="28" t="str">
        <f t="shared" si="476"/>
        <v>CancelCancelRMB</v>
      </c>
    </row>
    <row r="2378" spans="1:43" s="12" customFormat="1">
      <c r="A2378" s="13" t="s">
        <v>40</v>
      </c>
      <c r="B2378" s="179">
        <v>2022</v>
      </c>
      <c r="C2378" s="179">
        <v>3</v>
      </c>
      <c r="D2378" s="39" t="str">
        <f t="shared" si="465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466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467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478"/>
        <v>1.13</v>
      </c>
      <c r="Z2378" s="18">
        <f t="shared" si="468"/>
        <v>1290000</v>
      </c>
      <c r="AA2378" s="13">
        <v>1.175</v>
      </c>
      <c r="AB2378" s="21">
        <f t="shared" si="469"/>
        <v>1341371.6814159292</v>
      </c>
      <c r="AC2378" s="185">
        <f t="shared" si="470"/>
        <v>160964.6017699115</v>
      </c>
      <c r="AD2378" s="141">
        <v>0.12</v>
      </c>
      <c r="AE2378" s="186">
        <f t="shared" si="471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472"/>
        <v>468573419.10712183</v>
      </c>
      <c r="AJ2378" s="19">
        <f t="shared" si="473"/>
        <v>55829466.862621114</v>
      </c>
      <c r="AK2378" s="20">
        <f t="shared" si="474"/>
        <v>0.11914774629983395</v>
      </c>
      <c r="AL2378" s="17"/>
      <c r="AM2378" s="17"/>
      <c r="AN2378" s="17"/>
      <c r="AO2378" s="17"/>
      <c r="AP2378" s="28" t="str">
        <f t="shared" si="475"/>
        <v>CancelCancel</v>
      </c>
      <c r="AQ2378" s="28" t="str">
        <f t="shared" si="476"/>
        <v>CancelCancelRMB</v>
      </c>
    </row>
    <row r="2379" spans="1:43" s="12" customFormat="1">
      <c r="A2379" s="13" t="s">
        <v>40</v>
      </c>
      <c r="B2379" s="179">
        <v>2022</v>
      </c>
      <c r="C2379" s="179">
        <v>3</v>
      </c>
      <c r="D2379" s="39" t="str">
        <f t="shared" si="465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466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467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478"/>
        <v>1</v>
      </c>
      <c r="Z2379" s="18">
        <f t="shared" si="468"/>
        <v>20800000</v>
      </c>
      <c r="AA2379" s="13">
        <v>6.25E-2</v>
      </c>
      <c r="AB2379" s="21">
        <f t="shared" si="469"/>
        <v>1300000</v>
      </c>
      <c r="AC2379" s="185">
        <f t="shared" si="470"/>
        <v>156000</v>
      </c>
      <c r="AD2379" s="141">
        <v>0.12</v>
      </c>
      <c r="AE2379" s="186">
        <f t="shared" si="471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472"/>
        <v>468573419.10712183</v>
      </c>
      <c r="AJ2379" s="19">
        <f t="shared" si="473"/>
        <v>55829466.862621114</v>
      </c>
      <c r="AK2379" s="20">
        <f t="shared" si="474"/>
        <v>0.11914774629983395</v>
      </c>
      <c r="AL2379" s="17"/>
      <c r="AM2379" s="17"/>
      <c r="AN2379" s="17"/>
      <c r="AO2379" s="17"/>
      <c r="AP2379" s="28" t="str">
        <f t="shared" si="475"/>
        <v>CancelCancel</v>
      </c>
      <c r="AQ2379" s="28" t="str">
        <f t="shared" si="476"/>
        <v>CancelCancelJPY</v>
      </c>
    </row>
    <row r="2380" spans="1:43" s="12" customFormat="1">
      <c r="A2380" s="13" t="s">
        <v>40</v>
      </c>
      <c r="B2380" s="179">
        <v>2022</v>
      </c>
      <c r="C2380" s="179">
        <v>3</v>
      </c>
      <c r="D2380" s="39" t="str">
        <f t="shared" si="465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466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467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478"/>
        <v>1</v>
      </c>
      <c r="Z2380" s="18">
        <f t="shared" si="468"/>
        <v>20800000</v>
      </c>
      <c r="AA2380" s="13">
        <v>6.25E-2</v>
      </c>
      <c r="AB2380" s="21">
        <f t="shared" si="469"/>
        <v>1300000</v>
      </c>
      <c r="AC2380" s="185">
        <f t="shared" si="470"/>
        <v>156000</v>
      </c>
      <c r="AD2380" s="141">
        <v>0.12</v>
      </c>
      <c r="AE2380" s="186">
        <f t="shared" si="471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472"/>
        <v>468573419.10712183</v>
      </c>
      <c r="AJ2380" s="19">
        <f t="shared" si="473"/>
        <v>55829466.862621114</v>
      </c>
      <c r="AK2380" s="20">
        <f t="shared" si="474"/>
        <v>0.11914774629983395</v>
      </c>
      <c r="AL2380" s="17"/>
      <c r="AM2380" s="17"/>
      <c r="AN2380" s="17"/>
      <c r="AO2380" s="17"/>
      <c r="AP2380" s="28" t="str">
        <f t="shared" si="475"/>
        <v>CancelCancel</v>
      </c>
      <c r="AQ2380" s="28" t="str">
        <f t="shared" si="476"/>
        <v>CancelCancelJPY</v>
      </c>
    </row>
    <row r="2381" spans="1:43" s="12" customFormat="1">
      <c r="A2381" s="13" t="s">
        <v>40</v>
      </c>
      <c r="B2381" s="179">
        <v>2022</v>
      </c>
      <c r="C2381" s="179">
        <v>3</v>
      </c>
      <c r="D2381" s="39" t="str">
        <f t="shared" si="465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466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467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478"/>
        <v>1</v>
      </c>
      <c r="Z2381" s="18">
        <f t="shared" si="468"/>
        <v>20800000</v>
      </c>
      <c r="AA2381" s="13">
        <v>6.25E-2</v>
      </c>
      <c r="AB2381" s="21">
        <f t="shared" si="469"/>
        <v>1300000</v>
      </c>
      <c r="AC2381" s="185">
        <f t="shared" si="470"/>
        <v>156000</v>
      </c>
      <c r="AD2381" s="141">
        <v>0.12</v>
      </c>
      <c r="AE2381" s="186">
        <f t="shared" si="471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472"/>
        <v>468573419.10712183</v>
      </c>
      <c r="AJ2381" s="19">
        <f t="shared" si="473"/>
        <v>55829466.862621114</v>
      </c>
      <c r="AK2381" s="20">
        <f t="shared" si="474"/>
        <v>0.11914774629983395</v>
      </c>
      <c r="AL2381" s="17"/>
      <c r="AM2381" s="17"/>
      <c r="AN2381" s="17"/>
      <c r="AO2381" s="17"/>
      <c r="AP2381" s="28" t="str">
        <f t="shared" si="475"/>
        <v>CancelCancel</v>
      </c>
      <c r="AQ2381" s="28" t="str">
        <f t="shared" si="476"/>
        <v>CancelCancelJPY</v>
      </c>
    </row>
    <row r="2382" spans="1:43" s="12" customFormat="1">
      <c r="A2382" s="13" t="s">
        <v>40</v>
      </c>
      <c r="B2382" s="179">
        <v>2022</v>
      </c>
      <c r="C2382" s="179">
        <v>3</v>
      </c>
      <c r="D2382" s="39" t="str">
        <f t="shared" si="465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466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467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478"/>
        <v>1</v>
      </c>
      <c r="Z2382" s="18">
        <f t="shared" si="468"/>
        <v>20800000</v>
      </c>
      <c r="AA2382" s="13">
        <v>6.25E-2</v>
      </c>
      <c r="AB2382" s="21">
        <f t="shared" si="469"/>
        <v>1300000</v>
      </c>
      <c r="AC2382" s="185">
        <f t="shared" si="470"/>
        <v>156000</v>
      </c>
      <c r="AD2382" s="141">
        <v>0.12</v>
      </c>
      <c r="AE2382" s="186">
        <f t="shared" si="471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472"/>
        <v>468573419.10712183</v>
      </c>
      <c r="AJ2382" s="19">
        <f t="shared" si="473"/>
        <v>55829466.862621114</v>
      </c>
      <c r="AK2382" s="20">
        <f t="shared" si="474"/>
        <v>0.11914774629983395</v>
      </c>
      <c r="AL2382" s="17"/>
      <c r="AM2382" s="17"/>
      <c r="AN2382" s="17"/>
      <c r="AO2382" s="17"/>
      <c r="AP2382" s="28" t="str">
        <f t="shared" si="475"/>
        <v>CancelCancel</v>
      </c>
      <c r="AQ2382" s="28" t="str">
        <f t="shared" si="476"/>
        <v>CancelCancelJPY</v>
      </c>
    </row>
    <row r="2383" spans="1:43" s="12" customFormat="1">
      <c r="A2383" s="13" t="s">
        <v>40</v>
      </c>
      <c r="B2383" s="179">
        <v>2022</v>
      </c>
      <c r="C2383" s="179">
        <v>3</v>
      </c>
      <c r="D2383" s="39" t="str">
        <f t="shared" si="465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466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467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478"/>
        <v>1.13</v>
      </c>
      <c r="Z2383" s="18">
        <f t="shared" si="468"/>
        <v>490000</v>
      </c>
      <c r="AA2383" s="13">
        <v>1.22</v>
      </c>
      <c r="AB2383" s="21">
        <f t="shared" si="469"/>
        <v>529026.54867256642</v>
      </c>
      <c r="AC2383" s="185">
        <f t="shared" si="470"/>
        <v>63483.185840707971</v>
      </c>
      <c r="AD2383" s="141">
        <v>0.12</v>
      </c>
      <c r="AE2383" s="186">
        <f t="shared" si="471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472"/>
        <v>468573419.10712183</v>
      </c>
      <c r="AJ2383" s="19">
        <f t="shared" si="473"/>
        <v>55829466.862621114</v>
      </c>
      <c r="AK2383" s="20">
        <f t="shared" si="474"/>
        <v>0.11914774629983395</v>
      </c>
      <c r="AL2383" s="17"/>
      <c r="AM2383" s="17"/>
      <c r="AN2383" s="17"/>
      <c r="AO2383" s="17"/>
      <c r="AP2383" s="28" t="str">
        <f t="shared" si="475"/>
        <v>CancelCancel</v>
      </c>
      <c r="AQ2383" s="28" t="str">
        <f t="shared" si="476"/>
        <v>CancelCancelRMB</v>
      </c>
    </row>
    <row r="2384" spans="1:43" s="12" customFormat="1">
      <c r="A2384" s="13" t="s">
        <v>40</v>
      </c>
      <c r="B2384" s="179">
        <v>2022</v>
      </c>
      <c r="C2384" s="179">
        <v>3</v>
      </c>
      <c r="D2384" s="39" t="str">
        <f t="shared" si="465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466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467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478"/>
        <v>1.13</v>
      </c>
      <c r="Z2384" s="18">
        <f t="shared" si="468"/>
        <v>803285</v>
      </c>
      <c r="AA2384" s="13">
        <v>1.22</v>
      </c>
      <c r="AB2384" s="21">
        <f t="shared" si="469"/>
        <v>867263.45132743369</v>
      </c>
      <c r="AC2384" s="185">
        <f t="shared" si="470"/>
        <v>104071.61415929203</v>
      </c>
      <c r="AD2384" s="141">
        <v>0.12</v>
      </c>
      <c r="AE2384" s="186">
        <f t="shared" si="471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472"/>
        <v>468573419.10712183</v>
      </c>
      <c r="AJ2384" s="19">
        <f t="shared" si="473"/>
        <v>55829466.862621114</v>
      </c>
      <c r="AK2384" s="20">
        <f t="shared" si="474"/>
        <v>0.11914774629983395</v>
      </c>
      <c r="AL2384" s="17"/>
      <c r="AM2384" s="17"/>
      <c r="AN2384" s="17"/>
      <c r="AO2384" s="17"/>
      <c r="AP2384" s="28" t="str">
        <f t="shared" si="475"/>
        <v>CancelCancel</v>
      </c>
      <c r="AQ2384" s="28" t="str">
        <f t="shared" si="476"/>
        <v>CancelCancelRMB</v>
      </c>
    </row>
    <row r="2385" spans="1:43" s="12" customFormat="1">
      <c r="A2385" s="13" t="s">
        <v>41</v>
      </c>
      <c r="B2385" s="179">
        <v>2022</v>
      </c>
      <c r="C2385" s="179">
        <v>4</v>
      </c>
      <c r="D2385" s="39" t="str">
        <f t="shared" si="465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466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467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478"/>
        <v>1</v>
      </c>
      <c r="Z2385" s="18">
        <f t="shared" si="468"/>
        <v>11920000</v>
      </c>
      <c r="AA2385" s="13">
        <v>5.8700000000000002E-2</v>
      </c>
      <c r="AB2385" s="21">
        <f t="shared" si="469"/>
        <v>699704</v>
      </c>
      <c r="AC2385" s="185">
        <f t="shared" si="470"/>
        <v>83964.479999999996</v>
      </c>
      <c r="AD2385" s="141">
        <v>0.12</v>
      </c>
      <c r="AE2385" s="186">
        <f t="shared" si="471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472"/>
        <v>468573419.10712183</v>
      </c>
      <c r="AJ2385" s="19">
        <f t="shared" si="473"/>
        <v>55829466.862621114</v>
      </c>
      <c r="AK2385" s="20">
        <f t="shared" si="474"/>
        <v>0.11914774629983395</v>
      </c>
      <c r="AL2385" s="17"/>
      <c r="AM2385" s="17"/>
      <c r="AN2385" s="17"/>
      <c r="AO2385" s="17"/>
      <c r="AP2385" s="28" t="str">
        <f t="shared" si="475"/>
        <v>CancelCancel</v>
      </c>
      <c r="AQ2385" s="28" t="str">
        <f t="shared" si="476"/>
        <v>CancelCancelJPY</v>
      </c>
    </row>
    <row r="2386" spans="1:43" s="12" customFormat="1">
      <c r="A2386" s="13" t="s">
        <v>41</v>
      </c>
      <c r="B2386" s="179">
        <v>2022</v>
      </c>
      <c r="C2386" s="179">
        <v>4</v>
      </c>
      <c r="D2386" s="39" t="str">
        <f t="shared" si="465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466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467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478"/>
        <v>1</v>
      </c>
      <c r="Z2386" s="18">
        <f t="shared" si="468"/>
        <v>11920000</v>
      </c>
      <c r="AA2386" s="13">
        <v>5.8700000000000002E-2</v>
      </c>
      <c r="AB2386" s="21">
        <f t="shared" si="469"/>
        <v>699704</v>
      </c>
      <c r="AC2386" s="185">
        <f t="shared" si="470"/>
        <v>83964.479999999996</v>
      </c>
      <c r="AD2386" s="141">
        <v>0.12</v>
      </c>
      <c r="AE2386" s="186">
        <f t="shared" si="471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472"/>
        <v>468573419.10712183</v>
      </c>
      <c r="AJ2386" s="19">
        <f t="shared" si="473"/>
        <v>55829466.862621114</v>
      </c>
      <c r="AK2386" s="20">
        <f t="shared" si="474"/>
        <v>0.11914774629983395</v>
      </c>
      <c r="AL2386" s="17"/>
      <c r="AM2386" s="17"/>
      <c r="AN2386" s="17"/>
      <c r="AO2386" s="17"/>
      <c r="AP2386" s="28" t="str">
        <f t="shared" si="475"/>
        <v>CancelCancel</v>
      </c>
      <c r="AQ2386" s="28" t="str">
        <f t="shared" si="476"/>
        <v>CancelCancelJPY</v>
      </c>
    </row>
    <row r="2387" spans="1:43" s="12" customFormat="1">
      <c r="A2387" s="13" t="s">
        <v>41</v>
      </c>
      <c r="B2387" s="179">
        <v>2022</v>
      </c>
      <c r="C2387" s="179">
        <v>4</v>
      </c>
      <c r="D2387" s="39" t="str">
        <f t="shared" si="465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466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467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478"/>
        <v>1</v>
      </c>
      <c r="Z2387" s="18">
        <f t="shared" si="468"/>
        <v>7920000</v>
      </c>
      <c r="AA2387" s="13">
        <v>5.8700000000000002E-2</v>
      </c>
      <c r="AB2387" s="21">
        <f t="shared" si="469"/>
        <v>464904</v>
      </c>
      <c r="AC2387" s="185">
        <f t="shared" si="470"/>
        <v>55788.479999999996</v>
      </c>
      <c r="AD2387" s="141">
        <v>0.12</v>
      </c>
      <c r="AE2387" s="186">
        <f t="shared" si="471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472"/>
        <v>468573419.10712183</v>
      </c>
      <c r="AJ2387" s="19">
        <f t="shared" si="473"/>
        <v>55829466.862621114</v>
      </c>
      <c r="AK2387" s="20">
        <f t="shared" si="474"/>
        <v>0.11914774629983395</v>
      </c>
      <c r="AL2387" s="17"/>
      <c r="AM2387" s="17"/>
      <c r="AN2387" s="17"/>
      <c r="AO2387" s="17"/>
      <c r="AP2387" s="28" t="str">
        <f t="shared" si="475"/>
        <v>CancelCancel</v>
      </c>
      <c r="AQ2387" s="28" t="str">
        <f t="shared" si="476"/>
        <v>CancelCancelJPY</v>
      </c>
    </row>
    <row r="2388" spans="1:43" s="12" customFormat="1">
      <c r="A2388" s="13" t="s">
        <v>41</v>
      </c>
      <c r="B2388" s="179">
        <v>2022</v>
      </c>
      <c r="C2388" s="179">
        <v>4</v>
      </c>
      <c r="D2388" s="39" t="str">
        <f t="shared" si="465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466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467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478"/>
        <v>1</v>
      </c>
      <c r="Z2388" s="18">
        <f t="shared" si="468"/>
        <v>7920000</v>
      </c>
      <c r="AA2388" s="13">
        <v>5.8700000000000002E-2</v>
      </c>
      <c r="AB2388" s="21">
        <f t="shared" si="469"/>
        <v>464904</v>
      </c>
      <c r="AC2388" s="185">
        <f t="shared" si="470"/>
        <v>55788.479999999996</v>
      </c>
      <c r="AD2388" s="141">
        <v>0.12</v>
      </c>
      <c r="AE2388" s="186">
        <f t="shared" si="471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472"/>
        <v>468573419.10712183</v>
      </c>
      <c r="AJ2388" s="19">
        <f t="shared" si="473"/>
        <v>55829466.862621114</v>
      </c>
      <c r="AK2388" s="20">
        <f t="shared" si="474"/>
        <v>0.11914774629983395</v>
      </c>
      <c r="AL2388" s="17"/>
      <c r="AM2388" s="17"/>
      <c r="AN2388" s="17"/>
      <c r="AO2388" s="17"/>
      <c r="AP2388" s="28" t="str">
        <f t="shared" si="475"/>
        <v>CancelCancel</v>
      </c>
      <c r="AQ2388" s="28" t="str">
        <f t="shared" si="476"/>
        <v>CancelCancelJPY</v>
      </c>
    </row>
    <row r="2389" spans="1:43" s="12" customFormat="1">
      <c r="A2389" s="13" t="s">
        <v>41</v>
      </c>
      <c r="B2389" s="179">
        <v>2022</v>
      </c>
      <c r="C2389" s="179">
        <v>5</v>
      </c>
      <c r="D2389" s="39" t="str">
        <f t="shared" si="465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466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467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478"/>
        <v>1.13</v>
      </c>
      <c r="Z2389" s="18">
        <f t="shared" si="468"/>
        <v>900000</v>
      </c>
      <c r="AA2389" s="13">
        <v>1.105</v>
      </c>
      <c r="AB2389" s="21">
        <f t="shared" si="469"/>
        <v>880088.49557522126</v>
      </c>
      <c r="AC2389" s="185">
        <f t="shared" si="470"/>
        <v>105610.61946902654</v>
      </c>
      <c r="AD2389" s="141">
        <v>0.12</v>
      </c>
      <c r="AE2389" s="186">
        <f t="shared" si="471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472"/>
        <v>468573419.10712183</v>
      </c>
      <c r="AJ2389" s="19">
        <f t="shared" si="473"/>
        <v>55829466.862621114</v>
      </c>
      <c r="AK2389" s="20">
        <f t="shared" si="474"/>
        <v>0.11914774629983395</v>
      </c>
      <c r="AL2389" s="17"/>
      <c r="AM2389" s="17"/>
      <c r="AN2389" s="17"/>
      <c r="AO2389" s="17"/>
      <c r="AP2389" s="28" t="str">
        <f t="shared" si="475"/>
        <v>CancelCancel</v>
      </c>
      <c r="AQ2389" s="28" t="str">
        <f t="shared" si="476"/>
        <v>CancelCancelRMB</v>
      </c>
    </row>
    <row r="2390" spans="1:43" s="12" customFormat="1">
      <c r="A2390" s="13" t="s">
        <v>41</v>
      </c>
      <c r="B2390" s="179">
        <v>2022</v>
      </c>
      <c r="C2390" s="179">
        <v>5</v>
      </c>
      <c r="D2390" s="39" t="str">
        <f t="shared" si="465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466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467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478"/>
        <v>1.13</v>
      </c>
      <c r="Z2390" s="18">
        <f t="shared" si="468"/>
        <v>570000</v>
      </c>
      <c r="AA2390" s="13">
        <v>1.105</v>
      </c>
      <c r="AB2390" s="21">
        <f t="shared" si="469"/>
        <v>557389.38053097355</v>
      </c>
      <c r="AC2390" s="185">
        <f t="shared" si="470"/>
        <v>66886.725663716818</v>
      </c>
      <c r="AD2390" s="141">
        <v>0.12</v>
      </c>
      <c r="AE2390" s="186">
        <f t="shared" si="471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472"/>
        <v>468573419.10712183</v>
      </c>
      <c r="AJ2390" s="19">
        <f t="shared" si="473"/>
        <v>55829466.862621114</v>
      </c>
      <c r="AK2390" s="20">
        <f t="shared" si="474"/>
        <v>0.11914774629983395</v>
      </c>
      <c r="AL2390" s="17"/>
      <c r="AM2390" s="17"/>
      <c r="AN2390" s="17"/>
      <c r="AO2390" s="17"/>
      <c r="AP2390" s="28" t="str">
        <f t="shared" si="475"/>
        <v>CancelCancel</v>
      </c>
      <c r="AQ2390" s="28" t="str">
        <f t="shared" si="476"/>
        <v>CancelCancelRMB</v>
      </c>
    </row>
    <row r="2391" spans="1:43" s="12" customFormat="1">
      <c r="A2391" s="13" t="s">
        <v>41</v>
      </c>
      <c r="B2391" s="179">
        <v>2022</v>
      </c>
      <c r="C2391" s="179">
        <v>6</v>
      </c>
      <c r="D2391" s="39" t="str">
        <f t="shared" si="465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466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467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478"/>
        <v>1.13</v>
      </c>
      <c r="Z2391" s="18">
        <f t="shared" si="468"/>
        <v>584000</v>
      </c>
      <c r="AA2391" s="13">
        <v>1.17</v>
      </c>
      <c r="AB2391" s="21">
        <f t="shared" si="469"/>
        <v>604672.5663716814</v>
      </c>
      <c r="AC2391" s="185">
        <f t="shared" si="470"/>
        <v>72560.707964601766</v>
      </c>
      <c r="AD2391" s="141">
        <v>0.12</v>
      </c>
      <c r="AE2391" s="186">
        <f t="shared" si="471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472"/>
        <v>468573419.10712183</v>
      </c>
      <c r="AJ2391" s="19">
        <f t="shared" si="473"/>
        <v>55829466.862621114</v>
      </c>
      <c r="AK2391" s="20">
        <f t="shared" si="474"/>
        <v>0.11914774629983395</v>
      </c>
      <c r="AL2391" s="17"/>
      <c r="AM2391" s="17"/>
      <c r="AN2391" s="17"/>
      <c r="AO2391" s="17"/>
      <c r="AP2391" s="28" t="str">
        <f t="shared" si="475"/>
        <v>CancelCancel</v>
      </c>
      <c r="AQ2391" s="28" t="str">
        <f t="shared" si="476"/>
        <v>CancelCancelRMB</v>
      </c>
    </row>
    <row r="2392" spans="1:43" s="12" customFormat="1">
      <c r="A2392" s="13" t="s">
        <v>41</v>
      </c>
      <c r="B2392" s="179">
        <v>2022</v>
      </c>
      <c r="C2392" s="179">
        <v>6</v>
      </c>
      <c r="D2392" s="39" t="str">
        <f t="shared" si="465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466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467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478"/>
        <v>1.13</v>
      </c>
      <c r="Z2392" s="18">
        <f t="shared" si="468"/>
        <v>584000</v>
      </c>
      <c r="AA2392" s="13">
        <v>1.17</v>
      </c>
      <c r="AB2392" s="21">
        <f t="shared" si="469"/>
        <v>604672.5663716814</v>
      </c>
      <c r="AC2392" s="185">
        <f t="shared" si="470"/>
        <v>72560.707964601766</v>
      </c>
      <c r="AD2392" s="141">
        <v>0.12</v>
      </c>
      <c r="AE2392" s="186">
        <f t="shared" si="471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472"/>
        <v>468573419.10712183</v>
      </c>
      <c r="AJ2392" s="19">
        <f t="shared" si="473"/>
        <v>55829466.862621114</v>
      </c>
      <c r="AK2392" s="20">
        <f t="shared" si="474"/>
        <v>0.11914774629983395</v>
      </c>
      <c r="AL2392" s="17"/>
      <c r="AM2392" s="17"/>
      <c r="AN2392" s="17"/>
      <c r="AO2392" s="17"/>
      <c r="AP2392" s="28" t="str">
        <f t="shared" si="475"/>
        <v>CancelCancel</v>
      </c>
      <c r="AQ2392" s="28" t="str">
        <f t="shared" si="476"/>
        <v>CancelCancelRMB</v>
      </c>
    </row>
    <row r="2393" spans="1:43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481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478"/>
        <v>1</v>
      </c>
      <c r="Z2393" s="18">
        <f t="shared" ref="Z2393:Z2456" si="482">IF(X2393="","",X2393*MAX(O2393,N2393))</f>
        <v>18100000</v>
      </c>
      <c r="AA2393" s="13">
        <v>5.8700000000000002E-2</v>
      </c>
      <c r="AB2393" s="21">
        <f t="shared" ref="AB2393:AB2456" si="483">IF(AND(R2393&lt;&gt;"C66",R2393&lt;&gt;""),Z2393/Y2393*AA2393,"")</f>
        <v>1062470</v>
      </c>
      <c r="AC2393" s="185">
        <f t="shared" ref="AC2393:AC2456" si="484">IF(R2393&lt;&gt;"",AB2393*AD2393,"")</f>
        <v>127496.4</v>
      </c>
      <c r="AD2393" s="141">
        <v>0.12</v>
      </c>
      <c r="AE2393" s="186">
        <f t="shared" ref="AE2393:AE2456" si="485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486">IF(P2393="C66 SERVICE","",SUMIFS(AB:AB,F:F,F2393,G:G,G2393,E:E,E2393))</f>
        <v>468573419.10712183</v>
      </c>
      <c r="AJ2393" s="19">
        <f t="shared" ref="AJ2393:AJ2456" si="487">IF(P2393="C66 SERVICE","",SUMIFS(AC:AC,F:F,F2393,G:G,G2393,E:E,E2393))</f>
        <v>55829466.862621114</v>
      </c>
      <c r="AK2393" s="20">
        <f t="shared" ref="AK2393:AK2456" si="488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489">IF(F2393="","",F2393&amp;G2393)</f>
        <v>CancelCancel</v>
      </c>
      <c r="AQ2393" s="28" t="str">
        <f t="shared" ref="AQ2393:AQ2456" si="490">IF(W2393="","",F2393&amp;G2393&amp;W2393)</f>
        <v>CancelCancelJPY</v>
      </c>
    </row>
    <row r="2394" spans="1:43" s="12" customFormat="1">
      <c r="A2394" s="13" t="s">
        <v>41</v>
      </c>
      <c r="B2394" s="179">
        <v>2022</v>
      </c>
      <c r="C2394" s="179">
        <v>6</v>
      </c>
      <c r="D2394" s="39" t="str">
        <f t="shared" si="479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480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481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478"/>
        <v>1</v>
      </c>
      <c r="Z2394" s="18">
        <f t="shared" si="482"/>
        <v>18100000</v>
      </c>
      <c r="AA2394" s="13">
        <v>5.8700000000000002E-2</v>
      </c>
      <c r="AB2394" s="21">
        <f t="shared" si="483"/>
        <v>1062470</v>
      </c>
      <c r="AC2394" s="185">
        <f t="shared" si="484"/>
        <v>127496.4</v>
      </c>
      <c r="AD2394" s="141">
        <v>0.12</v>
      </c>
      <c r="AE2394" s="186">
        <f t="shared" si="485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486"/>
        <v>468573419.10712183</v>
      </c>
      <c r="AJ2394" s="19">
        <f t="shared" si="487"/>
        <v>55829466.862621114</v>
      </c>
      <c r="AK2394" s="20">
        <f t="shared" si="488"/>
        <v>0.11914774629983395</v>
      </c>
      <c r="AL2394" s="17"/>
      <c r="AM2394" s="17"/>
      <c r="AN2394" s="17"/>
      <c r="AO2394" s="17"/>
      <c r="AP2394" s="28" t="str">
        <f t="shared" si="489"/>
        <v>CancelCancel</v>
      </c>
      <c r="AQ2394" s="28" t="str">
        <f t="shared" si="490"/>
        <v>CancelCancelJPY</v>
      </c>
    </row>
    <row r="2395" spans="1:43" s="12" customFormat="1">
      <c r="A2395" s="13" t="s">
        <v>41</v>
      </c>
      <c r="B2395" s="179">
        <v>2022</v>
      </c>
      <c r="C2395" s="179">
        <v>4</v>
      </c>
      <c r="D2395" s="39" t="str">
        <f t="shared" si="479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480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481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478"/>
        <v>1</v>
      </c>
      <c r="Z2395" s="18">
        <f t="shared" si="482"/>
        <v>11920000</v>
      </c>
      <c r="AA2395" s="13">
        <v>5.4100000000000002E-2</v>
      </c>
      <c r="AB2395" s="21">
        <f t="shared" si="483"/>
        <v>644872</v>
      </c>
      <c r="AC2395" s="185">
        <f t="shared" si="484"/>
        <v>77384.639999999999</v>
      </c>
      <c r="AD2395" s="141">
        <v>0.12</v>
      </c>
      <c r="AE2395" s="186">
        <f t="shared" si="485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486"/>
        <v>468573419.10712183</v>
      </c>
      <c r="AJ2395" s="19">
        <f t="shared" si="487"/>
        <v>55829466.862621114</v>
      </c>
      <c r="AK2395" s="20">
        <f t="shared" si="488"/>
        <v>0.11914774629983395</v>
      </c>
      <c r="AL2395" s="17"/>
      <c r="AM2395" s="17"/>
      <c r="AN2395" s="17"/>
      <c r="AO2395" s="17"/>
      <c r="AP2395" s="28" t="str">
        <f t="shared" si="489"/>
        <v>CancelCancel</v>
      </c>
      <c r="AQ2395" s="28" t="str">
        <f t="shared" si="490"/>
        <v>CancelCancelJPY</v>
      </c>
    </row>
    <row r="2396" spans="1:43" s="12" customFormat="1">
      <c r="A2396" s="13" t="s">
        <v>41</v>
      </c>
      <c r="B2396" s="179">
        <v>2022</v>
      </c>
      <c r="C2396" s="179">
        <v>4</v>
      </c>
      <c r="D2396" s="39" t="str">
        <f t="shared" si="479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480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481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478"/>
        <v>1</v>
      </c>
      <c r="Z2396" s="18">
        <f t="shared" si="482"/>
        <v>7920000</v>
      </c>
      <c r="AA2396" s="13">
        <v>5.4100000000000002E-2</v>
      </c>
      <c r="AB2396" s="21">
        <f t="shared" si="483"/>
        <v>428472</v>
      </c>
      <c r="AC2396" s="185">
        <f t="shared" si="484"/>
        <v>51416.639999999999</v>
      </c>
      <c r="AD2396" s="141">
        <v>0.12</v>
      </c>
      <c r="AE2396" s="186">
        <f t="shared" si="485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486"/>
        <v>468573419.10712183</v>
      </c>
      <c r="AJ2396" s="19">
        <f t="shared" si="487"/>
        <v>55829466.862621114</v>
      </c>
      <c r="AK2396" s="20">
        <f t="shared" si="488"/>
        <v>0.11914774629983395</v>
      </c>
      <c r="AL2396" s="17"/>
      <c r="AM2396" s="17"/>
      <c r="AN2396" s="17"/>
      <c r="AO2396" s="17"/>
      <c r="AP2396" s="28" t="str">
        <f t="shared" si="489"/>
        <v>CancelCancel</v>
      </c>
      <c r="AQ2396" s="28" t="str">
        <f t="shared" si="490"/>
        <v>CancelCancelJPY</v>
      </c>
    </row>
    <row r="2397" spans="1:43" s="12" customFormat="1">
      <c r="A2397" s="13" t="s">
        <v>41</v>
      </c>
      <c r="B2397" s="179">
        <v>2022</v>
      </c>
      <c r="C2397" s="179">
        <v>10</v>
      </c>
      <c r="D2397" s="39" t="str">
        <f t="shared" si="479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480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481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478"/>
        <v>1.13</v>
      </c>
      <c r="Z2397" s="18">
        <f t="shared" si="482"/>
        <v>800000</v>
      </c>
      <c r="AA2397" s="13">
        <v>1.105</v>
      </c>
      <c r="AB2397" s="21">
        <f t="shared" si="483"/>
        <v>782300.88495575229</v>
      </c>
      <c r="AC2397" s="185">
        <f t="shared" si="484"/>
        <v>93876.106194690277</v>
      </c>
      <c r="AD2397" s="141">
        <v>0.12</v>
      </c>
      <c r="AE2397" s="186">
        <f t="shared" si="485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486"/>
        <v>468573419.10712183</v>
      </c>
      <c r="AJ2397" s="19">
        <f t="shared" si="487"/>
        <v>55829466.862621114</v>
      </c>
      <c r="AK2397" s="20">
        <f t="shared" si="488"/>
        <v>0.11914774629983395</v>
      </c>
      <c r="AL2397" s="17"/>
      <c r="AM2397" s="17"/>
      <c r="AN2397" s="17"/>
      <c r="AO2397" s="17"/>
      <c r="AP2397" s="28" t="str">
        <f t="shared" si="489"/>
        <v>CancelCancel</v>
      </c>
      <c r="AQ2397" s="28" t="str">
        <f t="shared" si="490"/>
        <v>CancelCancelRMB</v>
      </c>
    </row>
    <row r="2398" spans="1:43" s="12" customFormat="1">
      <c r="A2398" s="13" t="s">
        <v>41</v>
      </c>
      <c r="B2398" s="179">
        <v>2022</v>
      </c>
      <c r="C2398" s="179">
        <v>10</v>
      </c>
      <c r="D2398" s="39" t="str">
        <f t="shared" si="479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480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481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478"/>
        <v>1.13</v>
      </c>
      <c r="Z2398" s="18">
        <f t="shared" si="482"/>
        <v>525000</v>
      </c>
      <c r="AA2398" s="13">
        <v>1.105</v>
      </c>
      <c r="AB2398" s="21">
        <f t="shared" si="483"/>
        <v>513384.95575221244</v>
      </c>
      <c r="AC2398" s="185">
        <f t="shared" si="484"/>
        <v>61606.194690265489</v>
      </c>
      <c r="AD2398" s="141">
        <v>0.12</v>
      </c>
      <c r="AE2398" s="186">
        <f t="shared" si="485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486"/>
        <v>468573419.10712183</v>
      </c>
      <c r="AJ2398" s="19">
        <f t="shared" si="487"/>
        <v>55829466.862621114</v>
      </c>
      <c r="AK2398" s="20">
        <f t="shared" si="488"/>
        <v>0.11914774629983395</v>
      </c>
      <c r="AL2398" s="17"/>
      <c r="AM2398" s="17"/>
      <c r="AN2398" s="17"/>
      <c r="AO2398" s="17"/>
      <c r="AP2398" s="28" t="str">
        <f t="shared" si="489"/>
        <v>CancelCancel</v>
      </c>
      <c r="AQ2398" s="28" t="str">
        <f t="shared" si="490"/>
        <v>CancelCancelRMB</v>
      </c>
    </row>
    <row r="2399" spans="1:43" s="12" customFormat="1">
      <c r="A2399" s="13" t="s">
        <v>41</v>
      </c>
      <c r="B2399" s="179">
        <v>2022</v>
      </c>
      <c r="C2399" s="179">
        <v>12</v>
      </c>
      <c r="D2399" s="39" t="str">
        <f t="shared" si="479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480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481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478"/>
        <v>1.13</v>
      </c>
      <c r="Z2399" s="18">
        <f t="shared" si="482"/>
        <v>1040000</v>
      </c>
      <c r="AA2399" s="13">
        <v>1.105</v>
      </c>
      <c r="AB2399" s="21">
        <f t="shared" si="483"/>
        <v>1016991.1504424779</v>
      </c>
      <c r="AC2399" s="185">
        <f t="shared" si="484"/>
        <v>122038.93805309734</v>
      </c>
      <c r="AD2399" s="141">
        <v>0.12</v>
      </c>
      <c r="AE2399" s="186">
        <f t="shared" si="485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486"/>
        <v>468573419.10712183</v>
      </c>
      <c r="AJ2399" s="19">
        <f t="shared" si="487"/>
        <v>55829466.862621114</v>
      </c>
      <c r="AK2399" s="20">
        <f t="shared" si="488"/>
        <v>0.11914774629983395</v>
      </c>
      <c r="AL2399" s="17"/>
      <c r="AM2399" s="17"/>
      <c r="AN2399" s="17"/>
      <c r="AO2399" s="17"/>
      <c r="AP2399" s="28" t="str">
        <f t="shared" si="489"/>
        <v>CancelCANCEL</v>
      </c>
      <c r="AQ2399" s="28" t="str">
        <f t="shared" si="490"/>
        <v>CancelCANCELRMB</v>
      </c>
    </row>
    <row r="2400" spans="1:43" s="12" customFormat="1">
      <c r="A2400" s="13" t="s">
        <v>41</v>
      </c>
      <c r="B2400" s="179">
        <v>2022</v>
      </c>
      <c r="C2400" s="179">
        <v>12</v>
      </c>
      <c r="D2400" s="39" t="str">
        <f t="shared" si="479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480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481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478"/>
        <v>1.13</v>
      </c>
      <c r="Z2400" s="18">
        <f t="shared" si="482"/>
        <v>900000</v>
      </c>
      <c r="AA2400" s="13">
        <v>1.105</v>
      </c>
      <c r="AB2400" s="21">
        <f t="shared" si="483"/>
        <v>880088.49557522126</v>
      </c>
      <c r="AC2400" s="185">
        <f t="shared" si="484"/>
        <v>105610.61946902654</v>
      </c>
      <c r="AD2400" s="141">
        <v>0.12</v>
      </c>
      <c r="AE2400" s="186">
        <f t="shared" si="485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486"/>
        <v>468573419.10712183</v>
      </c>
      <c r="AJ2400" s="19">
        <f t="shared" si="487"/>
        <v>55829466.862621114</v>
      </c>
      <c r="AK2400" s="20">
        <f t="shared" si="488"/>
        <v>0.11914774629983395</v>
      </c>
      <c r="AL2400" s="17"/>
      <c r="AM2400" s="17"/>
      <c r="AN2400" s="17"/>
      <c r="AO2400" s="17"/>
      <c r="AP2400" s="28" t="str">
        <f t="shared" si="489"/>
        <v>CancelCANCEL</v>
      </c>
      <c r="AQ2400" s="28" t="str">
        <f t="shared" si="490"/>
        <v>CancelCANCELRMB</v>
      </c>
    </row>
    <row r="2401" spans="1:43" s="12" customFormat="1">
      <c r="A2401" s="13" t="s">
        <v>41</v>
      </c>
      <c r="B2401" s="179">
        <v>2022</v>
      </c>
      <c r="C2401" s="179">
        <v>12</v>
      </c>
      <c r="D2401" s="39" t="str">
        <f t="shared" si="479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480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481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478"/>
        <v>1.13</v>
      </c>
      <c r="Z2401" s="18">
        <f t="shared" si="482"/>
        <v>598000</v>
      </c>
      <c r="AA2401" s="13">
        <v>1.105</v>
      </c>
      <c r="AB2401" s="21">
        <f t="shared" si="483"/>
        <v>584769.91150442488</v>
      </c>
      <c r="AC2401" s="185">
        <f t="shared" si="484"/>
        <v>70172.389380530978</v>
      </c>
      <c r="AD2401" s="141">
        <v>0.12</v>
      </c>
      <c r="AE2401" s="186">
        <f t="shared" si="485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486"/>
        <v>468573419.10712183</v>
      </c>
      <c r="AJ2401" s="19">
        <f t="shared" si="487"/>
        <v>55829466.862621114</v>
      </c>
      <c r="AK2401" s="20">
        <f t="shared" si="488"/>
        <v>0.11914774629983395</v>
      </c>
      <c r="AL2401" s="17"/>
      <c r="AM2401" s="17"/>
      <c r="AN2401" s="17"/>
      <c r="AO2401" s="17"/>
      <c r="AP2401" s="28" t="str">
        <f t="shared" si="489"/>
        <v>CancelCANCEL</v>
      </c>
      <c r="AQ2401" s="28" t="str">
        <f t="shared" si="490"/>
        <v>CancelCANCELRMB</v>
      </c>
    </row>
    <row r="2402" spans="1:43" s="12" customFormat="1">
      <c r="A2402" s="13" t="s">
        <v>41</v>
      </c>
      <c r="B2402" s="179">
        <v>2022</v>
      </c>
      <c r="C2402" s="179">
        <v>12</v>
      </c>
      <c r="D2402" s="39" t="str">
        <f t="shared" si="479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480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481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478"/>
        <v>1.13</v>
      </c>
      <c r="Z2402" s="18">
        <f t="shared" si="482"/>
        <v>600000</v>
      </c>
      <c r="AA2402" s="13">
        <v>1.105</v>
      </c>
      <c r="AB2402" s="21">
        <f t="shared" si="483"/>
        <v>586725.66371681425</v>
      </c>
      <c r="AC2402" s="185">
        <f t="shared" si="484"/>
        <v>70407.079646017708</v>
      </c>
      <c r="AD2402" s="141">
        <v>0.12</v>
      </c>
      <c r="AE2402" s="186">
        <f t="shared" si="485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486"/>
        <v>468573419.10712183</v>
      </c>
      <c r="AJ2402" s="19">
        <f t="shared" si="487"/>
        <v>55829466.862621114</v>
      </c>
      <c r="AK2402" s="20">
        <f t="shared" si="488"/>
        <v>0.11914774629983395</v>
      </c>
      <c r="AL2402" s="17"/>
      <c r="AM2402" s="17"/>
      <c r="AN2402" s="17"/>
      <c r="AO2402" s="17"/>
      <c r="AP2402" s="28" t="str">
        <f t="shared" si="489"/>
        <v>CancelCANCEL</v>
      </c>
      <c r="AQ2402" s="28" t="str">
        <f t="shared" si="490"/>
        <v>CancelCANCELRMB</v>
      </c>
    </row>
    <row r="2403" spans="1:43" s="12" customFormat="1">
      <c r="A2403" s="13" t="s">
        <v>42</v>
      </c>
      <c r="B2403" s="179">
        <v>2023</v>
      </c>
      <c r="C2403" s="179">
        <v>8</v>
      </c>
      <c r="D2403" s="39" t="str">
        <f t="shared" si="479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480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481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478"/>
        <v>1.13</v>
      </c>
      <c r="Z2403" s="18">
        <f t="shared" si="482"/>
        <v>460000</v>
      </c>
      <c r="AA2403" s="13">
        <v>1.07</v>
      </c>
      <c r="AB2403" s="21">
        <f t="shared" si="483"/>
        <v>435575.2212389381</v>
      </c>
      <c r="AC2403" s="185">
        <f t="shared" si="484"/>
        <v>54969.592920353993</v>
      </c>
      <c r="AD2403" s="141">
        <v>0.12620000000000001</v>
      </c>
      <c r="AE2403" s="186">
        <f t="shared" si="485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486"/>
        <v>5219988.5752212387</v>
      </c>
      <c r="AJ2403" s="19">
        <f t="shared" si="487"/>
        <v>631627.0013460177</v>
      </c>
      <c r="AK2403" s="20">
        <f t="shared" si="488"/>
        <v>0.12100160608478869</v>
      </c>
      <c r="AL2403" s="17"/>
      <c r="AM2403" s="17"/>
      <c r="AN2403" s="17"/>
      <c r="AO2403" s="17"/>
      <c r="AP2403" s="28" t="str">
        <f t="shared" si="489"/>
        <v>202310</v>
      </c>
      <c r="AQ2403" s="28" t="str">
        <f t="shared" si="490"/>
        <v>202310RMB</v>
      </c>
    </row>
    <row r="2404" spans="1:43" s="12" customFormat="1">
      <c r="A2404" s="13" t="s">
        <v>42</v>
      </c>
      <c r="B2404" s="179">
        <v>2023</v>
      </c>
      <c r="C2404" s="179">
        <v>9</v>
      </c>
      <c r="D2404" s="39" t="str">
        <f t="shared" si="479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480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481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478"/>
        <v>1.13</v>
      </c>
      <c r="Z2404" s="18">
        <f t="shared" si="482"/>
        <v>730000</v>
      </c>
      <c r="AA2404" s="13">
        <v>1.07</v>
      </c>
      <c r="AB2404" s="21">
        <f t="shared" si="483"/>
        <v>691238.93805309746</v>
      </c>
      <c r="AC2404" s="185">
        <f t="shared" si="484"/>
        <v>50806.061946902657</v>
      </c>
      <c r="AD2404" s="141">
        <v>7.3499999999999996E-2</v>
      </c>
      <c r="AE2404" s="186">
        <f t="shared" si="485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486"/>
        <v>5219988.5752212387</v>
      </c>
      <c r="AJ2404" s="19">
        <f t="shared" si="487"/>
        <v>631627.0013460177</v>
      </c>
      <c r="AK2404" s="20">
        <f t="shared" si="488"/>
        <v>0.12100160608478869</v>
      </c>
      <c r="AL2404" s="17"/>
      <c r="AM2404" s="17"/>
      <c r="AN2404" s="17"/>
      <c r="AO2404" s="17"/>
      <c r="AP2404" s="28" t="str">
        <f t="shared" si="489"/>
        <v>202310</v>
      </c>
      <c r="AQ2404" s="28" t="str">
        <f t="shared" si="490"/>
        <v>202310RMB</v>
      </c>
    </row>
    <row r="2405" spans="1:43" s="12" customFormat="1" ht="26.4">
      <c r="A2405" s="13" t="s">
        <v>41</v>
      </c>
      <c r="B2405" s="179">
        <v>2022</v>
      </c>
      <c r="C2405" s="179">
        <v>6</v>
      </c>
      <c r="D2405" s="39" t="str">
        <f t="shared" si="479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480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481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478"/>
        <v>1.13</v>
      </c>
      <c r="Z2405" s="18">
        <f t="shared" si="482"/>
        <v>5600</v>
      </c>
      <c r="AA2405" s="13">
        <v>1.105</v>
      </c>
      <c r="AB2405" s="21">
        <f t="shared" si="483"/>
        <v>5476.1061946902664</v>
      </c>
      <c r="AC2405" s="185">
        <f t="shared" si="484"/>
        <v>657.132743362832</v>
      </c>
      <c r="AD2405" s="141">
        <v>0.12</v>
      </c>
      <c r="AE2405" s="186">
        <f t="shared" si="485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486"/>
        <v>35682787.057522133</v>
      </c>
      <c r="AJ2405" s="19">
        <f t="shared" si="487"/>
        <v>5833368.3789623892</v>
      </c>
      <c r="AK2405" s="20">
        <f t="shared" si="488"/>
        <v>0.16347849649632909</v>
      </c>
      <c r="AL2405" s="17"/>
      <c r="AM2405" s="17"/>
      <c r="AN2405" s="17"/>
      <c r="AO2405" s="17"/>
      <c r="AP2405" s="28" t="str">
        <f t="shared" si="489"/>
        <v>20226</v>
      </c>
      <c r="AQ2405" s="28" t="str">
        <f t="shared" si="490"/>
        <v>20226RMB</v>
      </c>
    </row>
    <row r="2406" spans="1:43" s="12" customFormat="1">
      <c r="A2406" s="13" t="s">
        <v>42</v>
      </c>
      <c r="B2406" s="179">
        <v>2023</v>
      </c>
      <c r="C2406" s="179">
        <v>10</v>
      </c>
      <c r="D2406" s="39" t="str">
        <f t="shared" si="479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480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481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482"/>
        <v>390000</v>
      </c>
      <c r="AA2406" s="13">
        <v>1.07</v>
      </c>
      <c r="AB2406" s="21">
        <f t="shared" si="483"/>
        <v>369292.03539823013</v>
      </c>
      <c r="AC2406" s="185">
        <f t="shared" si="484"/>
        <v>34713.451327433635</v>
      </c>
      <c r="AD2406" s="141">
        <v>9.4E-2</v>
      </c>
      <c r="AE2406" s="186">
        <f t="shared" si="485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486"/>
        <v>5219988.5752212387</v>
      </c>
      <c r="AJ2406" s="19">
        <f t="shared" si="487"/>
        <v>631627.0013460177</v>
      </c>
      <c r="AK2406" s="20">
        <f t="shared" si="488"/>
        <v>0.12100160608478869</v>
      </c>
      <c r="AL2406" s="17"/>
      <c r="AM2406" s="17"/>
      <c r="AN2406" s="17"/>
      <c r="AO2406" s="17"/>
      <c r="AP2406" s="28" t="str">
        <f t="shared" si="489"/>
        <v>202310</v>
      </c>
      <c r="AQ2406" s="28" t="str">
        <f t="shared" si="490"/>
        <v>202310RMB</v>
      </c>
    </row>
    <row r="2407" spans="1:43" s="12" customFormat="1">
      <c r="A2407" s="13" t="s">
        <v>42</v>
      </c>
      <c r="B2407" s="179">
        <v>2023</v>
      </c>
      <c r="C2407" s="179">
        <v>5</v>
      </c>
      <c r="D2407" s="39" t="str">
        <f t="shared" si="479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480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481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482"/>
        <v>285000</v>
      </c>
      <c r="AA2407" s="13">
        <v>1.105</v>
      </c>
      <c r="AB2407" s="21">
        <f t="shared" si="483"/>
        <v>278694.69026548677</v>
      </c>
      <c r="AC2407" s="185">
        <f t="shared" si="484"/>
        <v>31771.194690265493</v>
      </c>
      <c r="AD2407" s="141">
        <v>0.114</v>
      </c>
      <c r="AE2407" s="186">
        <f t="shared" si="485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486"/>
        <v>13640480.497522123</v>
      </c>
      <c r="AJ2407" s="19">
        <f t="shared" si="487"/>
        <v>1928605.8020906285</v>
      </c>
      <c r="AK2407" s="20">
        <f t="shared" si="488"/>
        <v>0.14138840654777313</v>
      </c>
      <c r="AL2407" s="17"/>
      <c r="AM2407" s="17"/>
      <c r="AN2407" s="17"/>
      <c r="AO2407" s="17"/>
      <c r="AP2407" s="28" t="str">
        <f t="shared" si="489"/>
        <v>20236</v>
      </c>
      <c r="AQ2407" s="28" t="str">
        <f t="shared" si="490"/>
        <v>20236RMB</v>
      </c>
    </row>
    <row r="2408" spans="1:43" s="12" customFormat="1">
      <c r="A2408" s="13" t="s">
        <v>42</v>
      </c>
      <c r="B2408" s="179">
        <v>2023</v>
      </c>
      <c r="C2408" s="179">
        <v>9</v>
      </c>
      <c r="D2408" s="39" t="str">
        <f t="shared" si="479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480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481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482"/>
        <v>435000</v>
      </c>
      <c r="AA2408" s="13">
        <v>1.095</v>
      </c>
      <c r="AB2408" s="21">
        <f t="shared" si="483"/>
        <v>421526.54867256642</v>
      </c>
      <c r="AC2408" s="185">
        <f t="shared" si="484"/>
        <v>70521.391592920365</v>
      </c>
      <c r="AD2408" s="143">
        <v>0.1673</v>
      </c>
      <c r="AE2408" s="186">
        <f t="shared" si="485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486"/>
        <v>10271727.486725662</v>
      </c>
      <c r="AJ2408" s="19">
        <f t="shared" si="487"/>
        <v>1227228.7260761061</v>
      </c>
      <c r="AK2408" s="20">
        <f t="shared" si="488"/>
        <v>0.11947637120066472</v>
      </c>
      <c r="AL2408" s="17"/>
      <c r="AM2408" s="17"/>
      <c r="AN2408" s="17"/>
      <c r="AO2408" s="17"/>
      <c r="AP2408" s="28" t="str">
        <f t="shared" si="489"/>
        <v>202312</v>
      </c>
      <c r="AQ2408" s="28" t="str">
        <f t="shared" si="490"/>
        <v>202312RMB</v>
      </c>
    </row>
    <row r="2409" spans="1:43" s="12" customFormat="1">
      <c r="A2409" s="13" t="s">
        <v>42</v>
      </c>
      <c r="B2409" s="179">
        <v>2023</v>
      </c>
      <c r="C2409" s="179">
        <v>11</v>
      </c>
      <c r="D2409" s="39" t="str">
        <f t="shared" si="479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480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481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482"/>
        <v>13000000</v>
      </c>
      <c r="AA2409" s="13">
        <v>5.6300000000000003E-2</v>
      </c>
      <c r="AB2409" s="21">
        <f t="shared" si="483"/>
        <v>731900</v>
      </c>
      <c r="AC2409" s="185">
        <f t="shared" si="484"/>
        <v>99684.779999999984</v>
      </c>
      <c r="AD2409" s="141">
        <v>0.13619999999999999</v>
      </c>
      <c r="AE2409" s="186">
        <f t="shared" si="485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486"/>
        <v>21594188.700884957</v>
      </c>
      <c r="AJ2409" s="19">
        <f t="shared" si="487"/>
        <v>2559339.3921844242</v>
      </c>
      <c r="AK2409" s="20">
        <f t="shared" si="488"/>
        <v>0.11851982158883048</v>
      </c>
      <c r="AL2409" s="17"/>
      <c r="AM2409" s="17"/>
      <c r="AN2409" s="17"/>
      <c r="AO2409" s="17"/>
      <c r="AP2409" s="28" t="str">
        <f t="shared" si="489"/>
        <v>20241</v>
      </c>
      <c r="AQ2409" s="28" t="str">
        <f t="shared" si="490"/>
        <v>20241JPY</v>
      </c>
    </row>
    <row r="2410" spans="1:43" s="12" customFormat="1" ht="26.4">
      <c r="A2410" s="13" t="s">
        <v>42</v>
      </c>
      <c r="B2410" s="179">
        <v>2023</v>
      </c>
      <c r="C2410" s="179">
        <v>8</v>
      </c>
      <c r="D2410" s="39" t="str">
        <f t="shared" si="479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480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481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482"/>
        <v>101250</v>
      </c>
      <c r="AA2410" s="13">
        <v>1.07</v>
      </c>
      <c r="AB2410" s="21">
        <f t="shared" si="483"/>
        <v>95873.893805309752</v>
      </c>
      <c r="AC2410" s="185">
        <f t="shared" si="484"/>
        <v>40765.579646017708</v>
      </c>
      <c r="AD2410" s="141">
        <v>0.42520000000000002</v>
      </c>
      <c r="AE2410" s="186">
        <f t="shared" si="485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486"/>
        <v>5219988.5752212387</v>
      </c>
      <c r="AJ2410" s="19">
        <f t="shared" si="487"/>
        <v>631627.0013460177</v>
      </c>
      <c r="AK2410" s="20">
        <f t="shared" si="488"/>
        <v>0.12100160608478869</v>
      </c>
      <c r="AL2410" s="17"/>
      <c r="AM2410" s="17"/>
      <c r="AN2410" s="17"/>
      <c r="AO2410" s="17"/>
      <c r="AP2410" s="28" t="str">
        <f t="shared" si="489"/>
        <v>202310</v>
      </c>
      <c r="AQ2410" s="28" t="str">
        <f t="shared" si="490"/>
        <v>202310RMB</v>
      </c>
    </row>
    <row r="2411" spans="1:43" s="12" customFormat="1">
      <c r="A2411" s="13" t="s">
        <v>42</v>
      </c>
      <c r="B2411" s="179">
        <v>2023</v>
      </c>
      <c r="C2411" s="179">
        <v>5</v>
      </c>
      <c r="D2411" s="39" t="str">
        <f t="shared" si="479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480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481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491">IF(W2411="RMB","1.13", "1")</f>
        <v>1.13</v>
      </c>
      <c r="Z2411" s="18">
        <f t="shared" si="482"/>
        <v>285000</v>
      </c>
      <c r="AA2411" s="13">
        <v>1.07</v>
      </c>
      <c r="AB2411" s="21">
        <f t="shared" si="483"/>
        <v>269867.25663716818</v>
      </c>
      <c r="AC2411" s="185">
        <f t="shared" si="484"/>
        <v>30764.867256637172</v>
      </c>
      <c r="AD2411" s="141">
        <v>0.114</v>
      </c>
      <c r="AE2411" s="186">
        <f t="shared" si="485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486"/>
        <v>11730565.00042478</v>
      </c>
      <c r="AJ2411" s="19">
        <f t="shared" si="487"/>
        <v>1439625.5685810829</v>
      </c>
      <c r="AK2411" s="20">
        <f t="shared" si="488"/>
        <v>0.1227243162225308</v>
      </c>
      <c r="AL2411" s="17"/>
      <c r="AM2411" s="17"/>
      <c r="AN2411" s="17"/>
      <c r="AO2411" s="17"/>
      <c r="AP2411" s="28" t="str">
        <f t="shared" si="489"/>
        <v>202311</v>
      </c>
      <c r="AQ2411" s="28" t="str">
        <f t="shared" si="490"/>
        <v>202311RMB</v>
      </c>
    </row>
    <row r="2412" spans="1:43" s="12" customFormat="1">
      <c r="A2412" s="13" t="s">
        <v>41</v>
      </c>
      <c r="B2412" s="179">
        <v>2022</v>
      </c>
      <c r="C2412" s="179">
        <v>11</v>
      </c>
      <c r="D2412" s="39" t="str">
        <f t="shared" si="479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480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481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491"/>
        <v>1.13</v>
      </c>
      <c r="Z2412" s="18">
        <f t="shared" si="482"/>
        <v>990000</v>
      </c>
      <c r="AA2412" s="13">
        <v>1.08</v>
      </c>
      <c r="AB2412" s="21">
        <f t="shared" si="483"/>
        <v>946194.69026548683</v>
      </c>
      <c r="AC2412" s="185">
        <f t="shared" si="484"/>
        <v>174194.44247787615</v>
      </c>
      <c r="AD2412" s="141">
        <v>0.18410000000000001</v>
      </c>
      <c r="AE2412" s="186">
        <f t="shared" si="485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486"/>
        <v>31017966.201968145</v>
      </c>
      <c r="AJ2412" s="19">
        <f t="shared" si="487"/>
        <v>4704250.3347305888</v>
      </c>
      <c r="AK2412" s="20">
        <f t="shared" si="488"/>
        <v>0.15166211427595455</v>
      </c>
      <c r="AL2412" s="17"/>
      <c r="AM2412" s="17"/>
      <c r="AN2412" s="17"/>
      <c r="AO2412" s="17"/>
      <c r="AP2412" s="28" t="str">
        <f t="shared" si="489"/>
        <v>202211</v>
      </c>
      <c r="AQ2412" s="28" t="str">
        <f t="shared" si="490"/>
        <v>202211RMB</v>
      </c>
    </row>
    <row r="2413" spans="1:43" s="12" customFormat="1">
      <c r="A2413" s="13" t="s">
        <v>41</v>
      </c>
      <c r="B2413" s="179">
        <v>2022</v>
      </c>
      <c r="C2413" s="179">
        <v>11</v>
      </c>
      <c r="D2413" s="39" t="str">
        <f t="shared" si="479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480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481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491"/>
        <v>1.13</v>
      </c>
      <c r="Z2413" s="18">
        <f t="shared" si="482"/>
        <v>990000</v>
      </c>
      <c r="AA2413" s="13">
        <v>1.08</v>
      </c>
      <c r="AB2413" s="21">
        <f t="shared" si="483"/>
        <v>946194.69026548683</v>
      </c>
      <c r="AC2413" s="185">
        <f t="shared" si="484"/>
        <v>174194.44247787615</v>
      </c>
      <c r="AD2413" s="141">
        <v>0.18410000000000001</v>
      </c>
      <c r="AE2413" s="186">
        <f t="shared" si="485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486"/>
        <v>31017966.201968145</v>
      </c>
      <c r="AJ2413" s="19">
        <f t="shared" si="487"/>
        <v>4704250.3347305888</v>
      </c>
      <c r="AK2413" s="20">
        <f t="shared" si="488"/>
        <v>0.15166211427595455</v>
      </c>
      <c r="AL2413" s="17"/>
      <c r="AM2413" s="17"/>
      <c r="AN2413" s="17"/>
      <c r="AO2413" s="17"/>
      <c r="AP2413" s="28" t="str">
        <f t="shared" si="489"/>
        <v>202211</v>
      </c>
      <c r="AQ2413" s="28" t="str">
        <f t="shared" si="490"/>
        <v>202211RMB</v>
      </c>
    </row>
    <row r="2414" spans="1:43" s="12" customFormat="1">
      <c r="A2414" s="13" t="s">
        <v>41</v>
      </c>
      <c r="B2414" s="179">
        <v>2022</v>
      </c>
      <c r="C2414" s="179">
        <v>11</v>
      </c>
      <c r="D2414" s="39" t="str">
        <f t="shared" si="479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480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481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491"/>
        <v>1.13</v>
      </c>
      <c r="Z2414" s="18">
        <f t="shared" si="482"/>
        <v>990000</v>
      </c>
      <c r="AA2414" s="13">
        <v>1.08</v>
      </c>
      <c r="AB2414" s="21">
        <f t="shared" si="483"/>
        <v>946194.69026548683</v>
      </c>
      <c r="AC2414" s="185">
        <f t="shared" si="484"/>
        <v>174194.44247787615</v>
      </c>
      <c r="AD2414" s="141">
        <v>0.18410000000000001</v>
      </c>
      <c r="AE2414" s="186">
        <f t="shared" si="485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486"/>
        <v>31017966.201968145</v>
      </c>
      <c r="AJ2414" s="19">
        <f t="shared" si="487"/>
        <v>4704250.3347305888</v>
      </c>
      <c r="AK2414" s="20">
        <f t="shared" si="488"/>
        <v>0.15166211427595455</v>
      </c>
      <c r="AL2414" s="17"/>
      <c r="AM2414" s="17"/>
      <c r="AN2414" s="17"/>
      <c r="AO2414" s="17"/>
      <c r="AP2414" s="28" t="str">
        <f t="shared" si="489"/>
        <v>202211</v>
      </c>
      <c r="AQ2414" s="28" t="str">
        <f t="shared" si="490"/>
        <v>202211RMB</v>
      </c>
    </row>
    <row r="2415" spans="1:43" s="12" customFormat="1">
      <c r="A2415" s="13" t="s">
        <v>41</v>
      </c>
      <c r="B2415" s="179">
        <v>2022</v>
      </c>
      <c r="C2415" s="179">
        <v>11</v>
      </c>
      <c r="D2415" s="39" t="str">
        <f t="shared" si="479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480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481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491"/>
        <v>1.13</v>
      </c>
      <c r="Z2415" s="18">
        <f t="shared" si="482"/>
        <v>851000</v>
      </c>
      <c r="AA2415" s="13">
        <v>1.08</v>
      </c>
      <c r="AB2415" s="21">
        <f t="shared" si="483"/>
        <v>813345.13274336304</v>
      </c>
      <c r="AC2415" s="185">
        <f t="shared" si="484"/>
        <v>149736.83893805314</v>
      </c>
      <c r="AD2415" s="141">
        <v>0.18410000000000001</v>
      </c>
      <c r="AE2415" s="186">
        <f t="shared" si="485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486"/>
        <v>31017966.201968145</v>
      </c>
      <c r="AJ2415" s="19">
        <f t="shared" si="487"/>
        <v>4704250.3347305888</v>
      </c>
      <c r="AK2415" s="20">
        <f t="shared" si="488"/>
        <v>0.15166211427595455</v>
      </c>
      <c r="AL2415" s="17"/>
      <c r="AM2415" s="17"/>
      <c r="AN2415" s="17"/>
      <c r="AO2415" s="17"/>
      <c r="AP2415" s="28" t="str">
        <f t="shared" si="489"/>
        <v>202211</v>
      </c>
      <c r="AQ2415" s="28" t="str">
        <f t="shared" si="490"/>
        <v>202211RMB</v>
      </c>
    </row>
    <row r="2416" spans="1:43" s="12" customFormat="1">
      <c r="A2416" s="13" t="s">
        <v>41</v>
      </c>
      <c r="B2416" s="179">
        <v>2022</v>
      </c>
      <c r="C2416" s="179">
        <v>11</v>
      </c>
      <c r="D2416" s="39" t="str">
        <f t="shared" si="479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480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481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491"/>
        <v>1.13</v>
      </c>
      <c r="Z2416" s="18">
        <f t="shared" si="482"/>
        <v>851000</v>
      </c>
      <c r="AA2416" s="13">
        <v>1.08</v>
      </c>
      <c r="AB2416" s="21">
        <f t="shared" si="483"/>
        <v>813345.13274336304</v>
      </c>
      <c r="AC2416" s="185">
        <f t="shared" si="484"/>
        <v>149736.83893805314</v>
      </c>
      <c r="AD2416" s="141">
        <v>0.18410000000000001</v>
      </c>
      <c r="AE2416" s="186">
        <f t="shared" si="485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486"/>
        <v>31017966.201968145</v>
      </c>
      <c r="AJ2416" s="19">
        <f t="shared" si="487"/>
        <v>4704250.3347305888</v>
      </c>
      <c r="AK2416" s="20">
        <f t="shared" si="488"/>
        <v>0.15166211427595455</v>
      </c>
      <c r="AL2416" s="17"/>
      <c r="AM2416" s="17"/>
      <c r="AN2416" s="17"/>
      <c r="AO2416" s="17"/>
      <c r="AP2416" s="28" t="str">
        <f t="shared" si="489"/>
        <v>202211</v>
      </c>
      <c r="AQ2416" s="28" t="str">
        <f t="shared" si="490"/>
        <v>202211RMB</v>
      </c>
    </row>
    <row r="2417" spans="1:43" s="12" customFormat="1">
      <c r="A2417" s="13" t="s">
        <v>41</v>
      </c>
      <c r="B2417" s="179">
        <v>2022</v>
      </c>
      <c r="C2417" s="179">
        <v>11</v>
      </c>
      <c r="D2417" s="39" t="str">
        <f t="shared" si="479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480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481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491"/>
        <v>1.13</v>
      </c>
      <c r="Z2417" s="18">
        <f t="shared" si="482"/>
        <v>851000</v>
      </c>
      <c r="AA2417" s="13">
        <v>1.08</v>
      </c>
      <c r="AB2417" s="21">
        <f t="shared" si="483"/>
        <v>813345.13274336304</v>
      </c>
      <c r="AC2417" s="185">
        <f t="shared" si="484"/>
        <v>149736.83893805314</v>
      </c>
      <c r="AD2417" s="141">
        <v>0.18410000000000001</v>
      </c>
      <c r="AE2417" s="186">
        <f t="shared" si="485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486"/>
        <v>31017966.201968145</v>
      </c>
      <c r="AJ2417" s="19">
        <f t="shared" si="487"/>
        <v>4704250.3347305888</v>
      </c>
      <c r="AK2417" s="20">
        <f t="shared" si="488"/>
        <v>0.15166211427595455</v>
      </c>
      <c r="AL2417" s="17"/>
      <c r="AM2417" s="17"/>
      <c r="AN2417" s="17"/>
      <c r="AO2417" s="17"/>
      <c r="AP2417" s="28" t="str">
        <f t="shared" si="489"/>
        <v>202211</v>
      </c>
      <c r="AQ2417" s="28" t="str">
        <f t="shared" si="490"/>
        <v>202211RMB</v>
      </c>
    </row>
    <row r="2418" spans="1:43" s="12" customFormat="1">
      <c r="A2418" s="13" t="s">
        <v>41</v>
      </c>
      <c r="B2418" s="179">
        <v>2022</v>
      </c>
      <c r="C2418" s="179">
        <v>11</v>
      </c>
      <c r="D2418" s="39" t="str">
        <f t="shared" si="479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480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481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491"/>
        <v>1.13</v>
      </c>
      <c r="Z2418" s="18">
        <f t="shared" si="482"/>
        <v>851000</v>
      </c>
      <c r="AA2418" s="13">
        <v>1.08</v>
      </c>
      <c r="AB2418" s="21">
        <f t="shared" si="483"/>
        <v>813345.13274336304</v>
      </c>
      <c r="AC2418" s="185">
        <f t="shared" si="484"/>
        <v>149736.83893805314</v>
      </c>
      <c r="AD2418" s="141">
        <v>0.18410000000000001</v>
      </c>
      <c r="AE2418" s="186">
        <f t="shared" si="485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486"/>
        <v>31017966.201968145</v>
      </c>
      <c r="AJ2418" s="19">
        <f t="shared" si="487"/>
        <v>4704250.3347305888</v>
      </c>
      <c r="AK2418" s="20">
        <f t="shared" si="488"/>
        <v>0.15166211427595455</v>
      </c>
      <c r="AL2418" s="17"/>
      <c r="AM2418" s="17"/>
      <c r="AN2418" s="17"/>
      <c r="AO2418" s="17"/>
      <c r="AP2418" s="28" t="str">
        <f t="shared" si="489"/>
        <v>202211</v>
      </c>
      <c r="AQ2418" s="28" t="str">
        <f t="shared" si="490"/>
        <v>202211RMB</v>
      </c>
    </row>
    <row r="2419" spans="1:43" s="12" customFormat="1">
      <c r="A2419" s="13" t="s">
        <v>41</v>
      </c>
      <c r="B2419" s="179">
        <v>2022</v>
      </c>
      <c r="C2419" s="179">
        <v>11</v>
      </c>
      <c r="D2419" s="39" t="str">
        <f t="shared" si="479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480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481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491"/>
        <v>1.13</v>
      </c>
      <c r="Z2419" s="18">
        <f t="shared" si="482"/>
        <v>430000</v>
      </c>
      <c r="AA2419" s="13">
        <v>1.08</v>
      </c>
      <c r="AB2419" s="21">
        <f t="shared" si="483"/>
        <v>410973.45132743369</v>
      </c>
      <c r="AC2419" s="185">
        <f t="shared" si="484"/>
        <v>62015.893805309744</v>
      </c>
      <c r="AD2419" s="141">
        <v>0.15090000000000001</v>
      </c>
      <c r="AE2419" s="186">
        <f t="shared" si="485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486"/>
        <v>31017966.201968145</v>
      </c>
      <c r="AJ2419" s="19">
        <f t="shared" si="487"/>
        <v>4704250.3347305888</v>
      </c>
      <c r="AK2419" s="20">
        <f t="shared" si="488"/>
        <v>0.15166211427595455</v>
      </c>
      <c r="AL2419" s="17"/>
      <c r="AM2419" s="17"/>
      <c r="AN2419" s="17"/>
      <c r="AO2419" s="17"/>
      <c r="AP2419" s="28" t="str">
        <f t="shared" si="489"/>
        <v>202211</v>
      </c>
      <c r="AQ2419" s="28" t="str">
        <f t="shared" si="490"/>
        <v>202211RMB</v>
      </c>
    </row>
    <row r="2420" spans="1:43" s="12" customFormat="1" ht="26.4">
      <c r="A2420" s="13" t="s">
        <v>41</v>
      </c>
      <c r="B2420" s="179">
        <v>2022</v>
      </c>
      <c r="C2420" s="179">
        <v>11</v>
      </c>
      <c r="D2420" s="39" t="str">
        <f t="shared" si="479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480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481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491"/>
        <v>1.13</v>
      </c>
      <c r="Z2420" s="18">
        <f t="shared" si="482"/>
        <v>36000</v>
      </c>
      <c r="AA2420" s="13">
        <v>1.08</v>
      </c>
      <c r="AB2420" s="21">
        <f t="shared" si="483"/>
        <v>34407.079646017708</v>
      </c>
      <c r="AC2420" s="185">
        <f t="shared" si="484"/>
        <v>7314.9451327433653</v>
      </c>
      <c r="AD2420" s="141">
        <v>0.21260000000000001</v>
      </c>
      <c r="AE2420" s="186">
        <f t="shared" si="485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486"/>
        <v>31017966.201968145</v>
      </c>
      <c r="AJ2420" s="19">
        <f t="shared" si="487"/>
        <v>4704250.3347305888</v>
      </c>
      <c r="AK2420" s="20">
        <f t="shared" si="488"/>
        <v>0.15166211427595455</v>
      </c>
      <c r="AL2420" s="17"/>
      <c r="AM2420" s="17"/>
      <c r="AN2420" s="17"/>
      <c r="AO2420" s="17"/>
      <c r="AP2420" s="28" t="str">
        <f t="shared" si="489"/>
        <v>202211</v>
      </c>
      <c r="AQ2420" s="28" t="str">
        <f t="shared" si="490"/>
        <v>202211RMB</v>
      </c>
    </row>
    <row r="2421" spans="1:43" s="12" customFormat="1">
      <c r="A2421" s="13" t="s">
        <v>41</v>
      </c>
      <c r="B2421" s="179">
        <v>2022</v>
      </c>
      <c r="C2421" s="179">
        <v>11</v>
      </c>
      <c r="D2421" s="39" t="str">
        <f t="shared" si="479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480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481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491"/>
        <v>1.13</v>
      </c>
      <c r="Z2421" s="18">
        <f t="shared" si="482"/>
        <v>550000</v>
      </c>
      <c r="AA2421" s="13">
        <v>1.08</v>
      </c>
      <c r="AB2421" s="21">
        <f t="shared" si="483"/>
        <v>525663.71681415942</v>
      </c>
      <c r="AC2421" s="185">
        <f t="shared" si="484"/>
        <v>103292.92035398234</v>
      </c>
      <c r="AD2421" s="141">
        <v>0.19650000000000001</v>
      </c>
      <c r="AE2421" s="186">
        <f t="shared" si="485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486"/>
        <v>31017966.201968145</v>
      </c>
      <c r="AJ2421" s="19">
        <f t="shared" si="487"/>
        <v>4704250.3347305888</v>
      </c>
      <c r="AK2421" s="20">
        <f t="shared" si="488"/>
        <v>0.15166211427595455</v>
      </c>
      <c r="AL2421" s="17"/>
      <c r="AM2421" s="17"/>
      <c r="AN2421" s="17"/>
      <c r="AO2421" s="17"/>
      <c r="AP2421" s="28" t="str">
        <f t="shared" si="489"/>
        <v>202211</v>
      </c>
      <c r="AQ2421" s="28" t="str">
        <f t="shared" si="490"/>
        <v>202211RMB</v>
      </c>
    </row>
    <row r="2422" spans="1:43" s="12" customFormat="1">
      <c r="A2422" s="13" t="s">
        <v>41</v>
      </c>
      <c r="B2422" s="179">
        <v>2022</v>
      </c>
      <c r="C2422" s="179">
        <v>6</v>
      </c>
      <c r="D2422" s="39" t="str">
        <f t="shared" si="479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480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481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491"/>
        <v>1</v>
      </c>
      <c r="Z2422" s="18">
        <f t="shared" si="482"/>
        <v>8300000</v>
      </c>
      <c r="AA2422" s="13">
        <v>5.7500000000000002E-2</v>
      </c>
      <c r="AB2422" s="21">
        <f t="shared" si="483"/>
        <v>477250</v>
      </c>
      <c r="AC2422" s="185">
        <f t="shared" si="484"/>
        <v>123416.84999999999</v>
      </c>
      <c r="AD2422" s="141">
        <v>0.2586</v>
      </c>
      <c r="AE2422" s="186">
        <f t="shared" si="485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486"/>
        <v>17329060.066371687</v>
      </c>
      <c r="AJ2422" s="19">
        <f t="shared" si="487"/>
        <v>2472600.2142256647</v>
      </c>
      <c r="AK2422" s="20">
        <f t="shared" si="488"/>
        <v>0.14268518919984166</v>
      </c>
      <c r="AL2422" s="17"/>
      <c r="AM2422" s="17"/>
      <c r="AN2422" s="17"/>
      <c r="AO2422" s="17"/>
      <c r="AP2422" s="28" t="str">
        <f t="shared" si="489"/>
        <v>202212</v>
      </c>
      <c r="AQ2422" s="28" t="str">
        <f t="shared" si="490"/>
        <v>202212JPY</v>
      </c>
    </row>
    <row r="2423" spans="1:43" s="12" customFormat="1">
      <c r="A2423" s="13" t="s">
        <v>41</v>
      </c>
      <c r="B2423" s="179">
        <v>2022</v>
      </c>
      <c r="C2423" s="179">
        <v>6</v>
      </c>
      <c r="D2423" s="39" t="str">
        <f t="shared" si="479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480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481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491"/>
        <v>1</v>
      </c>
      <c r="Z2423" s="18">
        <f t="shared" si="482"/>
        <v>8300000</v>
      </c>
      <c r="AA2423" s="13">
        <v>5.7500000000000002E-2</v>
      </c>
      <c r="AB2423" s="21">
        <f t="shared" si="483"/>
        <v>477250</v>
      </c>
      <c r="AC2423" s="185">
        <f t="shared" si="484"/>
        <v>123416.84999999999</v>
      </c>
      <c r="AD2423" s="141">
        <v>0.2586</v>
      </c>
      <c r="AE2423" s="186">
        <f t="shared" si="485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486"/>
        <v>17329060.066371687</v>
      </c>
      <c r="AJ2423" s="19">
        <f t="shared" si="487"/>
        <v>2472600.2142256647</v>
      </c>
      <c r="AK2423" s="20">
        <f t="shared" si="488"/>
        <v>0.14268518919984166</v>
      </c>
      <c r="AL2423" s="17"/>
      <c r="AM2423" s="17"/>
      <c r="AN2423" s="17"/>
      <c r="AO2423" s="17"/>
      <c r="AP2423" s="28" t="str">
        <f t="shared" si="489"/>
        <v>202212</v>
      </c>
      <c r="AQ2423" s="28" t="str">
        <f t="shared" si="490"/>
        <v>202212JPY</v>
      </c>
    </row>
    <row r="2424" spans="1:43" s="12" customFormat="1">
      <c r="A2424" s="13" t="s">
        <v>41</v>
      </c>
      <c r="B2424" s="179">
        <v>2022</v>
      </c>
      <c r="C2424" s="179">
        <v>9</v>
      </c>
      <c r="D2424" s="39" t="str">
        <f t="shared" si="479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480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481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491"/>
        <v>1</v>
      </c>
      <c r="Z2424" s="18">
        <f t="shared" si="482"/>
        <v>12669000</v>
      </c>
      <c r="AA2424" s="13">
        <v>5.7500000000000002E-2</v>
      </c>
      <c r="AB2424" s="21">
        <f t="shared" si="483"/>
        <v>728467.5</v>
      </c>
      <c r="AC2424" s="185">
        <f t="shared" si="484"/>
        <v>119614.36350000001</v>
      </c>
      <c r="AD2424" s="141">
        <v>0.16420000000000001</v>
      </c>
      <c r="AE2424" s="186">
        <f t="shared" si="485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486"/>
        <v>17329060.066371687</v>
      </c>
      <c r="AJ2424" s="19">
        <f t="shared" si="487"/>
        <v>2472600.2142256647</v>
      </c>
      <c r="AK2424" s="20">
        <f t="shared" si="488"/>
        <v>0.14268518919984166</v>
      </c>
      <c r="AL2424" s="17"/>
      <c r="AM2424" s="17"/>
      <c r="AN2424" s="17"/>
      <c r="AO2424" s="17"/>
      <c r="AP2424" s="28" t="str">
        <f t="shared" si="489"/>
        <v>202212</v>
      </c>
      <c r="AQ2424" s="28" t="str">
        <f t="shared" si="490"/>
        <v>202212JPY</v>
      </c>
    </row>
    <row r="2425" spans="1:43" s="12" customFormat="1">
      <c r="A2425" s="13" t="s">
        <v>41</v>
      </c>
      <c r="B2425" s="179">
        <v>2022</v>
      </c>
      <c r="C2425" s="179">
        <v>9</v>
      </c>
      <c r="D2425" s="39" t="str">
        <f t="shared" si="479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480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481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491"/>
        <v>1</v>
      </c>
      <c r="Z2425" s="18">
        <f t="shared" si="482"/>
        <v>7416000</v>
      </c>
      <c r="AA2425" s="13">
        <v>5.7500000000000002E-2</v>
      </c>
      <c r="AB2425" s="21">
        <f t="shared" si="483"/>
        <v>426420</v>
      </c>
      <c r="AC2425" s="185">
        <f t="shared" si="484"/>
        <v>70018.164000000004</v>
      </c>
      <c r="AD2425" s="141">
        <v>0.16420000000000001</v>
      </c>
      <c r="AE2425" s="186">
        <f t="shared" si="485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486"/>
        <v>17329060.066371687</v>
      </c>
      <c r="AJ2425" s="19">
        <f t="shared" si="487"/>
        <v>2472600.2142256647</v>
      </c>
      <c r="AK2425" s="20">
        <f t="shared" si="488"/>
        <v>0.14268518919984166</v>
      </c>
      <c r="AL2425" s="17"/>
      <c r="AM2425" s="17"/>
      <c r="AN2425" s="17"/>
      <c r="AO2425" s="17"/>
      <c r="AP2425" s="28" t="str">
        <f t="shared" si="489"/>
        <v>202212</v>
      </c>
      <c r="AQ2425" s="28" t="str">
        <f t="shared" si="490"/>
        <v>202212JPY</v>
      </c>
    </row>
    <row r="2426" spans="1:43" s="12" customFormat="1">
      <c r="A2426" s="13" t="s">
        <v>41</v>
      </c>
      <c r="B2426" s="179">
        <v>2022</v>
      </c>
      <c r="C2426" s="179">
        <v>10</v>
      </c>
      <c r="D2426" s="39" t="str">
        <f t="shared" si="479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480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481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491"/>
        <v>1.13</v>
      </c>
      <c r="Z2426" s="18">
        <f t="shared" si="482"/>
        <v>660000</v>
      </c>
      <c r="AA2426" s="13">
        <v>1.0900000000000001</v>
      </c>
      <c r="AB2426" s="21">
        <f t="shared" si="483"/>
        <v>636637.16814159299</v>
      </c>
      <c r="AC2426" s="185">
        <f t="shared" si="484"/>
        <v>48639.079646017701</v>
      </c>
      <c r="AD2426" s="141">
        <v>7.6399999999999996E-2</v>
      </c>
      <c r="AE2426" s="186">
        <f t="shared" si="485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486"/>
        <v>17329060.066371687</v>
      </c>
      <c r="AJ2426" s="19">
        <f t="shared" si="487"/>
        <v>2472600.2142256647</v>
      </c>
      <c r="AK2426" s="20">
        <f t="shared" si="488"/>
        <v>0.14268518919984166</v>
      </c>
      <c r="AL2426" s="17"/>
      <c r="AM2426" s="17"/>
      <c r="AN2426" s="17"/>
      <c r="AO2426" s="17"/>
      <c r="AP2426" s="28" t="str">
        <f t="shared" si="489"/>
        <v>202212</v>
      </c>
      <c r="AQ2426" s="28" t="str">
        <f t="shared" si="490"/>
        <v>202212RMB</v>
      </c>
    </row>
    <row r="2427" spans="1:43" s="12" customFormat="1">
      <c r="A2427" s="13" t="s">
        <v>41</v>
      </c>
      <c r="B2427" s="179">
        <v>2022</v>
      </c>
      <c r="C2427" s="179">
        <v>10</v>
      </c>
      <c r="D2427" s="39" t="str">
        <f t="shared" si="479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480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481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491"/>
        <v>1.13</v>
      </c>
      <c r="Z2427" s="18">
        <f t="shared" si="482"/>
        <v>660000</v>
      </c>
      <c r="AA2427" s="13">
        <v>1.0900000000000001</v>
      </c>
      <c r="AB2427" s="21">
        <f t="shared" si="483"/>
        <v>636637.16814159299</v>
      </c>
      <c r="AC2427" s="185">
        <f t="shared" si="484"/>
        <v>48639.079646017701</v>
      </c>
      <c r="AD2427" s="141">
        <v>7.6399999999999996E-2</v>
      </c>
      <c r="AE2427" s="186">
        <f t="shared" si="485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486"/>
        <v>17329060.066371687</v>
      </c>
      <c r="AJ2427" s="19">
        <f t="shared" si="487"/>
        <v>2472600.2142256647</v>
      </c>
      <c r="AK2427" s="20">
        <f t="shared" si="488"/>
        <v>0.14268518919984166</v>
      </c>
      <c r="AL2427" s="17"/>
      <c r="AM2427" s="17"/>
      <c r="AN2427" s="17"/>
      <c r="AO2427" s="17"/>
      <c r="AP2427" s="28" t="str">
        <f t="shared" si="489"/>
        <v>202212</v>
      </c>
      <c r="AQ2427" s="28" t="str">
        <f t="shared" si="490"/>
        <v>202212RMB</v>
      </c>
    </row>
    <row r="2428" spans="1:43" s="12" customFormat="1">
      <c r="A2428" s="13" t="s">
        <v>41</v>
      </c>
      <c r="B2428" s="179">
        <v>2022</v>
      </c>
      <c r="C2428" s="179">
        <v>11</v>
      </c>
      <c r="D2428" s="39" t="str">
        <f t="shared" si="479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480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481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491"/>
        <v>1.13</v>
      </c>
      <c r="Z2428" s="18">
        <f t="shared" si="482"/>
        <v>600000</v>
      </c>
      <c r="AA2428" s="13">
        <v>1.0900000000000001</v>
      </c>
      <c r="AB2428" s="21">
        <f t="shared" si="483"/>
        <v>578761.06194690277</v>
      </c>
      <c r="AC2428" s="185">
        <f t="shared" si="484"/>
        <v>104119.11504424781</v>
      </c>
      <c r="AD2428" s="141">
        <v>0.1799</v>
      </c>
      <c r="AE2428" s="186">
        <f t="shared" si="485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486"/>
        <v>17329060.066371687</v>
      </c>
      <c r="AJ2428" s="19">
        <f t="shared" si="487"/>
        <v>2472600.2142256647</v>
      </c>
      <c r="AK2428" s="20">
        <f t="shared" si="488"/>
        <v>0.14268518919984166</v>
      </c>
      <c r="AL2428" s="17"/>
      <c r="AM2428" s="17"/>
      <c r="AN2428" s="17"/>
      <c r="AO2428" s="17"/>
      <c r="AP2428" s="28" t="str">
        <f t="shared" si="489"/>
        <v>202212</v>
      </c>
      <c r="AQ2428" s="28" t="str">
        <f t="shared" si="490"/>
        <v>202212RMB</v>
      </c>
    </row>
    <row r="2429" spans="1:43" s="12" customFormat="1">
      <c r="A2429" s="13" t="s">
        <v>41</v>
      </c>
      <c r="B2429" s="179">
        <v>2022</v>
      </c>
      <c r="C2429" s="179">
        <v>11</v>
      </c>
      <c r="D2429" s="39" t="str">
        <f t="shared" si="479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480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481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491"/>
        <v>1.13</v>
      </c>
      <c r="Z2429" s="18">
        <f t="shared" si="482"/>
        <v>766000</v>
      </c>
      <c r="AA2429" s="13">
        <v>1.0900000000000001</v>
      </c>
      <c r="AB2429" s="21">
        <f t="shared" si="483"/>
        <v>738884.95575221255</v>
      </c>
      <c r="AC2429" s="185">
        <f t="shared" si="484"/>
        <v>94060.054867256651</v>
      </c>
      <c r="AD2429" s="141">
        <v>0.1273</v>
      </c>
      <c r="AE2429" s="186">
        <f t="shared" si="485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486"/>
        <v>17329060.066371687</v>
      </c>
      <c r="AJ2429" s="19">
        <f t="shared" si="487"/>
        <v>2472600.2142256647</v>
      </c>
      <c r="AK2429" s="20">
        <f t="shared" si="488"/>
        <v>0.14268518919984166</v>
      </c>
      <c r="AL2429" s="17"/>
      <c r="AM2429" s="17"/>
      <c r="AN2429" s="17"/>
      <c r="AO2429" s="17"/>
      <c r="AP2429" s="28" t="str">
        <f t="shared" si="489"/>
        <v>202212</v>
      </c>
      <c r="AQ2429" s="28" t="str">
        <f t="shared" si="490"/>
        <v>202212RMB</v>
      </c>
    </row>
    <row r="2430" spans="1:43" s="12" customFormat="1">
      <c r="A2430" s="13" t="s">
        <v>41</v>
      </c>
      <c r="B2430" s="179">
        <v>2022</v>
      </c>
      <c r="C2430" s="179">
        <v>11</v>
      </c>
      <c r="D2430" s="39" t="str">
        <f t="shared" si="479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480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481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491"/>
        <v>1.13</v>
      </c>
      <c r="Z2430" s="18">
        <f t="shared" si="482"/>
        <v>513000</v>
      </c>
      <c r="AA2430" s="13">
        <v>1.0900000000000001</v>
      </c>
      <c r="AB2430" s="21">
        <f t="shared" si="483"/>
        <v>494840.70796460187</v>
      </c>
      <c r="AC2430" s="185">
        <f t="shared" si="484"/>
        <v>63883.935398230096</v>
      </c>
      <c r="AD2430" s="141">
        <v>0.12909999999999999</v>
      </c>
      <c r="AE2430" s="186">
        <f t="shared" si="485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486"/>
        <v>17329060.066371687</v>
      </c>
      <c r="AJ2430" s="19">
        <f t="shared" si="487"/>
        <v>2472600.2142256647</v>
      </c>
      <c r="AK2430" s="20">
        <f t="shared" si="488"/>
        <v>0.14268518919984166</v>
      </c>
      <c r="AL2430" s="17"/>
      <c r="AM2430" s="17"/>
      <c r="AN2430" s="17"/>
      <c r="AO2430" s="17"/>
      <c r="AP2430" s="28" t="str">
        <f t="shared" si="489"/>
        <v>202212</v>
      </c>
      <c r="AQ2430" s="28" t="str">
        <f t="shared" si="490"/>
        <v>202212RMB</v>
      </c>
    </row>
    <row r="2431" spans="1:43" s="12" customFormat="1">
      <c r="A2431" s="13" t="s">
        <v>41</v>
      </c>
      <c r="B2431" s="179">
        <v>2022</v>
      </c>
      <c r="C2431" s="179">
        <v>12</v>
      </c>
      <c r="D2431" s="39" t="str">
        <f t="shared" si="479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480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481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491"/>
        <v>1.13</v>
      </c>
      <c r="Z2431" s="18">
        <f t="shared" si="482"/>
        <v>1140000</v>
      </c>
      <c r="AA2431" s="13">
        <v>1.0900000000000001</v>
      </c>
      <c r="AB2431" s="21">
        <f t="shared" si="483"/>
        <v>1099646.0176991152</v>
      </c>
      <c r="AC2431" s="185">
        <f t="shared" si="484"/>
        <v>191668.3008849558</v>
      </c>
      <c r="AD2431" s="141">
        <v>0.17430000000000001</v>
      </c>
      <c r="AE2431" s="186">
        <f t="shared" si="485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486"/>
        <v>17329060.066371687</v>
      </c>
      <c r="AJ2431" s="19">
        <f t="shared" si="487"/>
        <v>2472600.2142256647</v>
      </c>
      <c r="AK2431" s="20">
        <f t="shared" si="488"/>
        <v>0.14268518919984166</v>
      </c>
      <c r="AL2431" s="17"/>
      <c r="AM2431" s="17"/>
      <c r="AN2431" s="17"/>
      <c r="AO2431" s="17"/>
      <c r="AP2431" s="28" t="str">
        <f t="shared" si="489"/>
        <v>202212</v>
      </c>
      <c r="AQ2431" s="28" t="str">
        <f t="shared" si="490"/>
        <v>202212RMB</v>
      </c>
    </row>
    <row r="2432" spans="1:43" s="12" customFormat="1">
      <c r="A2432" s="13" t="s">
        <v>41</v>
      </c>
      <c r="B2432" s="179">
        <v>2022</v>
      </c>
      <c r="C2432" s="179">
        <v>12</v>
      </c>
      <c r="D2432" s="39" t="str">
        <f t="shared" si="479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480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481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491"/>
        <v>1.13</v>
      </c>
      <c r="Z2432" s="18">
        <f t="shared" si="482"/>
        <v>1140000</v>
      </c>
      <c r="AA2432" s="13">
        <v>1.0900000000000001</v>
      </c>
      <c r="AB2432" s="21">
        <f t="shared" si="483"/>
        <v>1099646.0176991152</v>
      </c>
      <c r="AC2432" s="185">
        <f t="shared" si="484"/>
        <v>191668.3008849558</v>
      </c>
      <c r="AD2432" s="141">
        <v>0.17430000000000001</v>
      </c>
      <c r="AE2432" s="186">
        <f t="shared" si="485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486"/>
        <v>17329060.066371687</v>
      </c>
      <c r="AJ2432" s="19">
        <f t="shared" si="487"/>
        <v>2472600.2142256647</v>
      </c>
      <c r="AK2432" s="20">
        <f t="shared" si="488"/>
        <v>0.14268518919984166</v>
      </c>
      <c r="AL2432" s="17"/>
      <c r="AM2432" s="17"/>
      <c r="AN2432" s="17"/>
      <c r="AO2432" s="17"/>
      <c r="AP2432" s="28" t="str">
        <f t="shared" si="489"/>
        <v>202212</v>
      </c>
      <c r="AQ2432" s="28" t="str">
        <f t="shared" si="490"/>
        <v>202212RMB</v>
      </c>
    </row>
    <row r="2433" spans="1:43" s="12" customFormat="1">
      <c r="A2433" s="13" t="s">
        <v>41</v>
      </c>
      <c r="B2433" s="179">
        <v>2022</v>
      </c>
      <c r="C2433" s="179">
        <v>12</v>
      </c>
      <c r="D2433" s="39" t="str">
        <f t="shared" si="479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480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481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491"/>
        <v>1.13</v>
      </c>
      <c r="Z2433" s="18">
        <f t="shared" si="482"/>
        <v>1140000</v>
      </c>
      <c r="AA2433" s="13">
        <v>1.0900000000000001</v>
      </c>
      <c r="AB2433" s="21">
        <f t="shared" si="483"/>
        <v>1099646.0176991152</v>
      </c>
      <c r="AC2433" s="185">
        <f t="shared" si="484"/>
        <v>191668.3008849558</v>
      </c>
      <c r="AD2433" s="141">
        <v>0.17430000000000001</v>
      </c>
      <c r="AE2433" s="186">
        <f t="shared" si="485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486"/>
        <v>17329060.066371687</v>
      </c>
      <c r="AJ2433" s="19">
        <f t="shared" si="487"/>
        <v>2472600.2142256647</v>
      </c>
      <c r="AK2433" s="20">
        <f t="shared" si="488"/>
        <v>0.14268518919984166</v>
      </c>
      <c r="AL2433" s="17"/>
      <c r="AM2433" s="17"/>
      <c r="AN2433" s="17"/>
      <c r="AO2433" s="17"/>
      <c r="AP2433" s="28" t="str">
        <f t="shared" si="489"/>
        <v>202212</v>
      </c>
      <c r="AQ2433" s="28" t="str">
        <f t="shared" si="490"/>
        <v>202212RMB</v>
      </c>
    </row>
    <row r="2434" spans="1:43" s="12" customFormat="1">
      <c r="A2434" s="13" t="s">
        <v>41</v>
      </c>
      <c r="B2434" s="179">
        <v>2022</v>
      </c>
      <c r="C2434" s="179">
        <v>12</v>
      </c>
      <c r="D2434" s="39" t="str">
        <f t="shared" si="479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480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481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491"/>
        <v>1.13</v>
      </c>
      <c r="Z2434" s="18">
        <f t="shared" si="482"/>
        <v>600000</v>
      </c>
      <c r="AA2434" s="13">
        <v>1.0900000000000001</v>
      </c>
      <c r="AB2434" s="21">
        <f t="shared" si="483"/>
        <v>578761.06194690277</v>
      </c>
      <c r="AC2434" s="185">
        <f t="shared" si="484"/>
        <v>95553.45132743365</v>
      </c>
      <c r="AD2434" s="141">
        <v>0.1651</v>
      </c>
      <c r="AE2434" s="186">
        <f t="shared" si="485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486"/>
        <v>17329060.066371687</v>
      </c>
      <c r="AJ2434" s="19">
        <f t="shared" si="487"/>
        <v>2472600.2142256647</v>
      </c>
      <c r="AK2434" s="20">
        <f t="shared" si="488"/>
        <v>0.14268518919984166</v>
      </c>
      <c r="AL2434" s="17"/>
      <c r="AM2434" s="17"/>
      <c r="AN2434" s="17"/>
      <c r="AO2434" s="17"/>
      <c r="AP2434" s="28" t="str">
        <f t="shared" si="489"/>
        <v>202212</v>
      </c>
      <c r="AQ2434" s="28" t="str">
        <f t="shared" si="490"/>
        <v>202212RMB</v>
      </c>
    </row>
    <row r="2435" spans="1:43" s="12" customFormat="1">
      <c r="A2435" s="13" t="s">
        <v>41</v>
      </c>
      <c r="B2435" s="179">
        <v>2022</v>
      </c>
      <c r="C2435" s="179">
        <v>12</v>
      </c>
      <c r="D2435" s="39" t="str">
        <f t="shared" si="479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480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481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491"/>
        <v>1.13</v>
      </c>
      <c r="Z2435" s="18">
        <f t="shared" si="482"/>
        <v>500000</v>
      </c>
      <c r="AA2435" s="13">
        <v>1.0900000000000001</v>
      </c>
      <c r="AB2435" s="21">
        <f t="shared" si="483"/>
        <v>482300.88495575229</v>
      </c>
      <c r="AC2435" s="185">
        <f t="shared" si="484"/>
        <v>66268.141592920365</v>
      </c>
      <c r="AD2435" s="141">
        <v>0.13739999999999999</v>
      </c>
      <c r="AE2435" s="186">
        <f t="shared" si="485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486"/>
        <v>17329060.066371687</v>
      </c>
      <c r="AJ2435" s="19">
        <f t="shared" si="487"/>
        <v>2472600.2142256647</v>
      </c>
      <c r="AK2435" s="20">
        <f t="shared" si="488"/>
        <v>0.14268518919984166</v>
      </c>
      <c r="AL2435" s="17"/>
      <c r="AM2435" s="17"/>
      <c r="AN2435" s="17"/>
      <c r="AO2435" s="17"/>
      <c r="AP2435" s="28" t="str">
        <f t="shared" si="489"/>
        <v>202212</v>
      </c>
      <c r="AQ2435" s="28" t="str">
        <f t="shared" si="490"/>
        <v>202212RMB</v>
      </c>
    </row>
    <row r="2436" spans="1:43" s="12" customFormat="1">
      <c r="A2436" s="13" t="s">
        <v>41</v>
      </c>
      <c r="B2436" s="179">
        <v>2022</v>
      </c>
      <c r="C2436" s="179">
        <v>12</v>
      </c>
      <c r="D2436" s="39" t="str">
        <f t="shared" si="479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480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481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491"/>
        <v>1.13</v>
      </c>
      <c r="Z2436" s="18">
        <f t="shared" si="482"/>
        <v>750000</v>
      </c>
      <c r="AA2436" s="13">
        <v>1.0900000000000001</v>
      </c>
      <c r="AB2436" s="21">
        <f t="shared" si="483"/>
        <v>723451.3274336285</v>
      </c>
      <c r="AC2436" s="185">
        <f t="shared" si="484"/>
        <v>99402.212389380555</v>
      </c>
      <c r="AD2436" s="141">
        <v>0.13739999999999999</v>
      </c>
      <c r="AE2436" s="186">
        <f t="shared" si="485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486"/>
        <v>17329060.066371687</v>
      </c>
      <c r="AJ2436" s="19">
        <f t="shared" si="487"/>
        <v>2472600.2142256647</v>
      </c>
      <c r="AK2436" s="20">
        <f t="shared" si="488"/>
        <v>0.14268518919984166</v>
      </c>
      <c r="AL2436" s="17"/>
      <c r="AM2436" s="17"/>
      <c r="AN2436" s="17"/>
      <c r="AO2436" s="17"/>
      <c r="AP2436" s="28" t="str">
        <f t="shared" si="489"/>
        <v>202212</v>
      </c>
      <c r="AQ2436" s="28" t="str">
        <f t="shared" si="490"/>
        <v>202212RMB</v>
      </c>
    </row>
    <row r="2437" spans="1:43" s="12" customFormat="1">
      <c r="A2437" s="13" t="s">
        <v>41</v>
      </c>
      <c r="B2437" s="179">
        <v>2022</v>
      </c>
      <c r="C2437" s="179">
        <v>12</v>
      </c>
      <c r="D2437" s="39" t="str">
        <f t="shared" si="479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480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481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491"/>
        <v>1.13</v>
      </c>
      <c r="Z2437" s="18">
        <f t="shared" si="482"/>
        <v>450000</v>
      </c>
      <c r="AA2437" s="13">
        <v>1.0900000000000001</v>
      </c>
      <c r="AB2437" s="21">
        <f t="shared" si="483"/>
        <v>434070.79646017705</v>
      </c>
      <c r="AC2437" s="185">
        <f t="shared" si="484"/>
        <v>54779.73451327435</v>
      </c>
      <c r="AD2437" s="141">
        <v>0.12620000000000001</v>
      </c>
      <c r="AE2437" s="186">
        <f t="shared" si="485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486"/>
        <v>17329060.066371687</v>
      </c>
      <c r="AJ2437" s="19">
        <f t="shared" si="487"/>
        <v>2472600.2142256647</v>
      </c>
      <c r="AK2437" s="20">
        <f t="shared" si="488"/>
        <v>0.14268518919984166</v>
      </c>
      <c r="AL2437" s="17"/>
      <c r="AM2437" s="17"/>
      <c r="AN2437" s="17"/>
      <c r="AO2437" s="17"/>
      <c r="AP2437" s="28" t="str">
        <f t="shared" si="489"/>
        <v>202212</v>
      </c>
      <c r="AQ2437" s="28" t="str">
        <f t="shared" si="490"/>
        <v>202212RMB</v>
      </c>
    </row>
    <row r="2438" spans="1:43" s="12" customFormat="1">
      <c r="A2438" s="13" t="s">
        <v>41</v>
      </c>
      <c r="B2438" s="179">
        <v>2022</v>
      </c>
      <c r="C2438" s="179">
        <v>12</v>
      </c>
      <c r="D2438" s="39" t="str">
        <f t="shared" si="479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480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481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491"/>
        <v>1.13</v>
      </c>
      <c r="Z2438" s="18">
        <f t="shared" si="482"/>
        <v>990000</v>
      </c>
      <c r="AA2438" s="13">
        <v>1.0900000000000001</v>
      </c>
      <c r="AB2438" s="21">
        <f t="shared" si="483"/>
        <v>954955.75221238961</v>
      </c>
      <c r="AC2438" s="185">
        <f t="shared" si="484"/>
        <v>140569.48672566374</v>
      </c>
      <c r="AD2438" s="141">
        <v>0.1472</v>
      </c>
      <c r="AE2438" s="186">
        <f t="shared" si="485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486"/>
        <v>17329060.066371687</v>
      </c>
      <c r="AJ2438" s="19">
        <f t="shared" si="487"/>
        <v>2472600.2142256647</v>
      </c>
      <c r="AK2438" s="20">
        <f t="shared" si="488"/>
        <v>0.14268518919984166</v>
      </c>
      <c r="AL2438" s="17"/>
      <c r="AM2438" s="17"/>
      <c r="AN2438" s="17"/>
      <c r="AO2438" s="17"/>
      <c r="AP2438" s="28" t="str">
        <f t="shared" si="489"/>
        <v>202212</v>
      </c>
      <c r="AQ2438" s="28" t="str">
        <f t="shared" si="490"/>
        <v>202212RMB</v>
      </c>
    </row>
    <row r="2439" spans="1:43" s="12" customFormat="1">
      <c r="A2439" s="13" t="s">
        <v>41</v>
      </c>
      <c r="B2439" s="179">
        <v>2022</v>
      </c>
      <c r="C2439" s="179">
        <v>12</v>
      </c>
      <c r="D2439" s="39" t="str">
        <f t="shared" si="479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480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481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491"/>
        <v>1.13</v>
      </c>
      <c r="Z2439" s="18">
        <f t="shared" si="482"/>
        <v>990000</v>
      </c>
      <c r="AA2439" s="13">
        <v>1.0900000000000001</v>
      </c>
      <c r="AB2439" s="21">
        <f t="shared" si="483"/>
        <v>954955.75221238961</v>
      </c>
      <c r="AC2439" s="185">
        <f t="shared" si="484"/>
        <v>140569.48672566374</v>
      </c>
      <c r="AD2439" s="141">
        <v>0.1472</v>
      </c>
      <c r="AE2439" s="186">
        <f t="shared" si="485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486"/>
        <v>17329060.066371687</v>
      </c>
      <c r="AJ2439" s="19">
        <f t="shared" si="487"/>
        <v>2472600.2142256647</v>
      </c>
      <c r="AK2439" s="20">
        <f t="shared" si="488"/>
        <v>0.14268518919984166</v>
      </c>
      <c r="AL2439" s="17"/>
      <c r="AM2439" s="17"/>
      <c r="AN2439" s="17"/>
      <c r="AO2439" s="17"/>
      <c r="AP2439" s="28" t="str">
        <f t="shared" si="489"/>
        <v>202212</v>
      </c>
      <c r="AQ2439" s="28" t="str">
        <f t="shared" si="490"/>
        <v>202212RMB</v>
      </c>
    </row>
    <row r="2440" spans="1:43" s="12" customFormat="1">
      <c r="A2440" s="13" t="s">
        <v>41</v>
      </c>
      <c r="B2440" s="179">
        <v>2022</v>
      </c>
      <c r="C2440" s="179">
        <v>12</v>
      </c>
      <c r="D2440" s="39" t="str">
        <f t="shared" si="479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480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481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491"/>
        <v>1.13</v>
      </c>
      <c r="Z2440" s="18">
        <f t="shared" si="482"/>
        <v>756000</v>
      </c>
      <c r="AA2440" s="13">
        <v>1.0900000000000001</v>
      </c>
      <c r="AB2440" s="21">
        <f t="shared" si="483"/>
        <v>729238.93805309746</v>
      </c>
      <c r="AC2440" s="185">
        <f t="shared" si="484"/>
        <v>107343.97168141595</v>
      </c>
      <c r="AD2440" s="141">
        <v>0.1472</v>
      </c>
      <c r="AE2440" s="186">
        <f t="shared" si="485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486"/>
        <v>17329060.066371687</v>
      </c>
      <c r="AJ2440" s="19">
        <f t="shared" si="487"/>
        <v>2472600.2142256647</v>
      </c>
      <c r="AK2440" s="20">
        <f t="shared" si="488"/>
        <v>0.14268518919984166</v>
      </c>
      <c r="AL2440" s="17"/>
      <c r="AM2440" s="17"/>
      <c r="AN2440" s="17"/>
      <c r="AO2440" s="17"/>
      <c r="AP2440" s="28" t="str">
        <f t="shared" si="489"/>
        <v>202212</v>
      </c>
      <c r="AQ2440" s="28" t="str">
        <f t="shared" si="490"/>
        <v>202212RMB</v>
      </c>
    </row>
    <row r="2441" spans="1:43" s="12" customFormat="1">
      <c r="A2441" s="13" t="s">
        <v>41</v>
      </c>
      <c r="B2441" s="179">
        <v>2022</v>
      </c>
      <c r="C2441" s="179">
        <v>12</v>
      </c>
      <c r="D2441" s="39" t="str">
        <f t="shared" si="479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480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481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491"/>
        <v>1.13</v>
      </c>
      <c r="Z2441" s="18">
        <f t="shared" si="482"/>
        <v>756000</v>
      </c>
      <c r="AA2441" s="13">
        <v>1.0900000000000001</v>
      </c>
      <c r="AB2441" s="21">
        <f t="shared" si="483"/>
        <v>729238.93805309746</v>
      </c>
      <c r="AC2441" s="185">
        <f t="shared" si="484"/>
        <v>107343.97168141595</v>
      </c>
      <c r="AD2441" s="141">
        <v>0.1472</v>
      </c>
      <c r="AE2441" s="186">
        <f t="shared" si="485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486"/>
        <v>17329060.066371687</v>
      </c>
      <c r="AJ2441" s="19">
        <f t="shared" si="487"/>
        <v>2472600.2142256647</v>
      </c>
      <c r="AK2441" s="20">
        <f t="shared" si="488"/>
        <v>0.14268518919984166</v>
      </c>
      <c r="AL2441" s="17"/>
      <c r="AM2441" s="17"/>
      <c r="AN2441" s="17"/>
      <c r="AO2441" s="17"/>
      <c r="AP2441" s="28" t="str">
        <f t="shared" si="489"/>
        <v>202212</v>
      </c>
      <c r="AQ2441" s="28" t="str">
        <f t="shared" si="490"/>
        <v>202212RMB</v>
      </c>
    </row>
    <row r="2442" spans="1:43" s="12" customFormat="1">
      <c r="A2442" s="13" t="s">
        <v>41</v>
      </c>
      <c r="B2442" s="179">
        <v>2022</v>
      </c>
      <c r="C2442" s="179">
        <v>12</v>
      </c>
      <c r="D2442" s="39" t="str">
        <f t="shared" si="479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480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481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491"/>
        <v>1.13</v>
      </c>
      <c r="Z2442" s="18">
        <f t="shared" si="482"/>
        <v>840000</v>
      </c>
      <c r="AA2442" s="13">
        <v>1.0900000000000001</v>
      </c>
      <c r="AB2442" s="21">
        <f t="shared" si="483"/>
        <v>810265.48672566388</v>
      </c>
      <c r="AC2442" s="185">
        <f t="shared" si="484"/>
        <v>66765.876106194701</v>
      </c>
      <c r="AD2442" s="141">
        <v>8.2400000000000001E-2</v>
      </c>
      <c r="AE2442" s="186">
        <f t="shared" si="485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486"/>
        <v>17329060.066371687</v>
      </c>
      <c r="AJ2442" s="19">
        <f t="shared" si="487"/>
        <v>2472600.2142256647</v>
      </c>
      <c r="AK2442" s="20">
        <f t="shared" si="488"/>
        <v>0.14268518919984166</v>
      </c>
      <c r="AL2442" s="17"/>
      <c r="AM2442" s="17"/>
      <c r="AN2442" s="17"/>
      <c r="AO2442" s="17"/>
      <c r="AP2442" s="28" t="str">
        <f t="shared" si="489"/>
        <v>202212</v>
      </c>
      <c r="AQ2442" s="28" t="str">
        <f t="shared" si="490"/>
        <v>202212RMB</v>
      </c>
    </row>
    <row r="2443" spans="1:43" s="12" customFormat="1">
      <c r="A2443" s="13" t="s">
        <v>41</v>
      </c>
      <c r="B2443" s="179">
        <v>2022</v>
      </c>
      <c r="C2443" s="179">
        <v>12</v>
      </c>
      <c r="D2443" s="39" t="str">
        <f t="shared" si="479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480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481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491"/>
        <v>1.13</v>
      </c>
      <c r="Z2443" s="18">
        <f t="shared" si="482"/>
        <v>550000</v>
      </c>
      <c r="AA2443" s="13">
        <v>1.0900000000000001</v>
      </c>
      <c r="AB2443" s="21">
        <f t="shared" si="483"/>
        <v>530530.97345132753</v>
      </c>
      <c r="AC2443" s="185">
        <f t="shared" si="484"/>
        <v>82921.991150442496</v>
      </c>
      <c r="AD2443" s="141">
        <v>0.15629999999999999</v>
      </c>
      <c r="AE2443" s="186">
        <f t="shared" si="485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486"/>
        <v>17329060.066371687</v>
      </c>
      <c r="AJ2443" s="19">
        <f t="shared" si="487"/>
        <v>2472600.2142256647</v>
      </c>
      <c r="AK2443" s="20">
        <f t="shared" si="488"/>
        <v>0.14268518919984166</v>
      </c>
      <c r="AL2443" s="17"/>
      <c r="AM2443" s="17"/>
      <c r="AN2443" s="17"/>
      <c r="AO2443" s="17"/>
      <c r="AP2443" s="28" t="str">
        <f t="shared" si="489"/>
        <v>202212</v>
      </c>
      <c r="AQ2443" s="28" t="str">
        <f t="shared" si="490"/>
        <v>202212RMB</v>
      </c>
    </row>
    <row r="2444" spans="1:43" s="12" customFormat="1">
      <c r="A2444" s="13" t="s">
        <v>41</v>
      </c>
      <c r="B2444" s="179">
        <v>2022</v>
      </c>
      <c r="C2444" s="179">
        <v>12</v>
      </c>
      <c r="D2444" s="39" t="str">
        <f t="shared" si="479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480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481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491"/>
        <v>1.13</v>
      </c>
      <c r="Z2444" s="18">
        <f t="shared" si="482"/>
        <v>800000</v>
      </c>
      <c r="AA2444" s="13">
        <v>1.0900000000000001</v>
      </c>
      <c r="AB2444" s="21">
        <f t="shared" si="483"/>
        <v>771681.41592920374</v>
      </c>
      <c r="AC2444" s="185">
        <f t="shared" si="484"/>
        <v>120613.80530973454</v>
      </c>
      <c r="AD2444" s="141">
        <v>0.15629999999999999</v>
      </c>
      <c r="AE2444" s="186">
        <f t="shared" si="485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486"/>
        <v>17329060.066371687</v>
      </c>
      <c r="AJ2444" s="19">
        <f t="shared" si="487"/>
        <v>2472600.2142256647</v>
      </c>
      <c r="AK2444" s="20">
        <f t="shared" si="488"/>
        <v>0.14268518919984166</v>
      </c>
      <c r="AL2444" s="17"/>
      <c r="AM2444" s="17"/>
      <c r="AN2444" s="17"/>
      <c r="AO2444" s="17"/>
      <c r="AP2444" s="28" t="str">
        <f t="shared" si="489"/>
        <v>202212</v>
      </c>
      <c r="AQ2444" s="28" t="str">
        <f t="shared" si="490"/>
        <v>202212RMB</v>
      </c>
    </row>
    <row r="2445" spans="1:43" s="12" customFormat="1">
      <c r="A2445" s="13" t="s">
        <v>41</v>
      </c>
      <c r="B2445" s="179">
        <v>2023</v>
      </c>
      <c r="C2445" s="179">
        <v>1</v>
      </c>
      <c r="D2445" s="39" t="str">
        <f t="shared" si="479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480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481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491"/>
        <v>1.13</v>
      </c>
      <c r="Z2445" s="18">
        <f t="shared" si="482"/>
        <v>675500</v>
      </c>
      <c r="AA2445" s="13">
        <v>1.1200000000000001</v>
      </c>
      <c r="AB2445" s="21">
        <f t="shared" si="483"/>
        <v>669522.12389380543</v>
      </c>
      <c r="AC2445" s="185">
        <f t="shared" si="484"/>
        <v>53628.722123893815</v>
      </c>
      <c r="AD2445" s="141">
        <v>8.0100000000000005E-2</v>
      </c>
      <c r="AE2445" s="186">
        <f t="shared" si="485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486"/>
        <v>7502645.9971681433</v>
      </c>
      <c r="AJ2445" s="19">
        <f t="shared" si="487"/>
        <v>664841.72044240707</v>
      </c>
      <c r="AK2445" s="20">
        <f t="shared" si="488"/>
        <v>8.8614299634202393E-2</v>
      </c>
      <c r="AL2445" s="17"/>
      <c r="AM2445" s="17"/>
      <c r="AN2445" s="17"/>
      <c r="AO2445" s="17"/>
      <c r="AP2445" s="28" t="str">
        <f t="shared" si="489"/>
        <v>20231</v>
      </c>
      <c r="AQ2445" s="28" t="str">
        <f t="shared" si="490"/>
        <v>20231RMB</v>
      </c>
    </row>
    <row r="2446" spans="1:43" s="12" customFormat="1">
      <c r="A2446" s="13" t="s">
        <v>41</v>
      </c>
      <c r="B2446" s="179">
        <v>2023</v>
      </c>
      <c r="C2446" s="179">
        <v>1</v>
      </c>
      <c r="D2446" s="39" t="str">
        <f t="shared" si="479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480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481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491"/>
        <v>1.13</v>
      </c>
      <c r="Z2446" s="18">
        <f t="shared" si="482"/>
        <v>600000</v>
      </c>
      <c r="AA2446" s="13">
        <v>1.1200000000000001</v>
      </c>
      <c r="AB2446" s="21">
        <f t="shared" si="483"/>
        <v>594690.26548672584</v>
      </c>
      <c r="AC2446" s="185">
        <f t="shared" si="484"/>
        <v>77844.955752212409</v>
      </c>
      <c r="AD2446" s="141">
        <v>0.13089999999999999</v>
      </c>
      <c r="AE2446" s="186">
        <f t="shared" si="485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486"/>
        <v>7502645.9971681433</v>
      </c>
      <c r="AJ2446" s="19">
        <f t="shared" si="487"/>
        <v>664841.72044240707</v>
      </c>
      <c r="AK2446" s="20">
        <f t="shared" si="488"/>
        <v>8.8614299634202393E-2</v>
      </c>
      <c r="AL2446" s="17"/>
      <c r="AM2446" s="17"/>
      <c r="AN2446" s="17"/>
      <c r="AO2446" s="17"/>
      <c r="AP2446" s="28" t="str">
        <f t="shared" si="489"/>
        <v>20231</v>
      </c>
      <c r="AQ2446" s="28" t="str">
        <f t="shared" si="490"/>
        <v>20231RMB</v>
      </c>
    </row>
    <row r="2447" spans="1:43" s="12" customFormat="1">
      <c r="A2447" s="13" t="s">
        <v>41</v>
      </c>
      <c r="B2447" s="179">
        <v>2023</v>
      </c>
      <c r="C2447" s="179">
        <v>1</v>
      </c>
      <c r="D2447" s="39" t="str">
        <f t="shared" si="479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480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481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491"/>
        <v>1.13</v>
      </c>
      <c r="Z2447" s="18">
        <f t="shared" si="482"/>
        <v>800000</v>
      </c>
      <c r="AA2447" s="13">
        <v>1.1200000000000001</v>
      </c>
      <c r="AB2447" s="21">
        <f t="shared" si="483"/>
        <v>792920.35398230108</v>
      </c>
      <c r="AC2447" s="185">
        <f t="shared" si="484"/>
        <v>103793.2743362832</v>
      </c>
      <c r="AD2447" s="141">
        <v>0.13089999999999999</v>
      </c>
      <c r="AE2447" s="186">
        <f t="shared" si="485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486"/>
        <v>7502645.9971681433</v>
      </c>
      <c r="AJ2447" s="19">
        <f t="shared" si="487"/>
        <v>664841.72044240707</v>
      </c>
      <c r="AK2447" s="20">
        <f t="shared" si="488"/>
        <v>8.8614299634202393E-2</v>
      </c>
      <c r="AL2447" s="17"/>
      <c r="AM2447" s="17"/>
      <c r="AN2447" s="17"/>
      <c r="AO2447" s="17"/>
      <c r="AP2447" s="28" t="str">
        <f t="shared" si="489"/>
        <v>20231</v>
      </c>
      <c r="AQ2447" s="28" t="str">
        <f t="shared" si="490"/>
        <v>20231RMB</v>
      </c>
    </row>
    <row r="2448" spans="1:43" s="12" customFormat="1">
      <c r="A2448" s="13" t="s">
        <v>41</v>
      </c>
      <c r="B2448" s="179">
        <v>2023</v>
      </c>
      <c r="C2448" s="179">
        <v>1</v>
      </c>
      <c r="D2448" s="39" t="str">
        <f t="shared" si="479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480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481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491"/>
        <v>1.13</v>
      </c>
      <c r="Z2448" s="18">
        <f t="shared" si="482"/>
        <v>776666</v>
      </c>
      <c r="AA2448" s="13">
        <v>1.1599999999999999</v>
      </c>
      <c r="AB2448" s="21">
        <f t="shared" si="483"/>
        <v>797285.45132743369</v>
      </c>
      <c r="AC2448" s="185">
        <f t="shared" si="484"/>
        <v>72313.790435398245</v>
      </c>
      <c r="AD2448" s="141">
        <v>9.0700000000000003E-2</v>
      </c>
      <c r="AE2448" s="186">
        <f t="shared" si="485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486"/>
        <v>21045012.884955756</v>
      </c>
      <c r="AJ2448" s="19">
        <f t="shared" si="487"/>
        <v>2650260.9603327434</v>
      </c>
      <c r="AK2448" s="20">
        <f t="shared" si="488"/>
        <v>0.12593296924172043</v>
      </c>
      <c r="AL2448" s="17"/>
      <c r="AM2448" s="17"/>
      <c r="AN2448" s="17"/>
      <c r="AO2448" s="17" t="s">
        <v>2325</v>
      </c>
      <c r="AP2448" s="28" t="str">
        <f t="shared" si="489"/>
        <v>20232</v>
      </c>
      <c r="AQ2448" s="28" t="str">
        <f t="shared" si="490"/>
        <v>20232RMB</v>
      </c>
    </row>
    <row r="2449" spans="1:43" s="12" customFormat="1">
      <c r="A2449" s="13" t="s">
        <v>41</v>
      </c>
      <c r="B2449" s="179">
        <v>2023</v>
      </c>
      <c r="C2449" s="179">
        <v>1</v>
      </c>
      <c r="D2449" s="39" t="str">
        <f t="shared" si="479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480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481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491"/>
        <v>1.13</v>
      </c>
      <c r="Z2449" s="18">
        <f t="shared" si="482"/>
        <v>776666</v>
      </c>
      <c r="AA2449" s="13">
        <v>1.1599999999999999</v>
      </c>
      <c r="AB2449" s="21">
        <f t="shared" si="483"/>
        <v>797285.45132743369</v>
      </c>
      <c r="AC2449" s="185">
        <f t="shared" si="484"/>
        <v>72313.790435398245</v>
      </c>
      <c r="AD2449" s="141">
        <v>9.0700000000000003E-2</v>
      </c>
      <c r="AE2449" s="186">
        <f t="shared" si="485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486"/>
        <v>21045012.884955756</v>
      </c>
      <c r="AJ2449" s="19">
        <f t="shared" si="487"/>
        <v>2650260.9603327434</v>
      </c>
      <c r="AK2449" s="20">
        <f t="shared" si="488"/>
        <v>0.12593296924172043</v>
      </c>
      <c r="AL2449" s="17"/>
      <c r="AM2449" s="17"/>
      <c r="AN2449" s="17"/>
      <c r="AO2449" s="17" t="s">
        <v>2325</v>
      </c>
      <c r="AP2449" s="28" t="str">
        <f t="shared" si="489"/>
        <v>20232</v>
      </c>
      <c r="AQ2449" s="28" t="str">
        <f t="shared" si="490"/>
        <v>20232RMB</v>
      </c>
    </row>
    <row r="2450" spans="1:43" s="12" customFormat="1">
      <c r="A2450" s="13" t="s">
        <v>41</v>
      </c>
      <c r="B2450" s="179">
        <v>2023</v>
      </c>
      <c r="C2450" s="179">
        <v>1</v>
      </c>
      <c r="D2450" s="39" t="str">
        <f t="shared" si="479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480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481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491"/>
        <v>1.13</v>
      </c>
      <c r="Z2450" s="18">
        <f t="shared" si="482"/>
        <v>776666</v>
      </c>
      <c r="AA2450" s="13">
        <v>1.1599999999999999</v>
      </c>
      <c r="AB2450" s="21">
        <f t="shared" si="483"/>
        <v>797285.45132743369</v>
      </c>
      <c r="AC2450" s="185">
        <f t="shared" si="484"/>
        <v>72313.790435398245</v>
      </c>
      <c r="AD2450" s="141">
        <v>9.0700000000000003E-2</v>
      </c>
      <c r="AE2450" s="186">
        <f t="shared" si="485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486"/>
        <v>21045012.884955756</v>
      </c>
      <c r="AJ2450" s="19">
        <f t="shared" si="487"/>
        <v>2650260.9603327434</v>
      </c>
      <c r="AK2450" s="20">
        <f t="shared" si="488"/>
        <v>0.12593296924172043</v>
      </c>
      <c r="AL2450" s="17"/>
      <c r="AM2450" s="17"/>
      <c r="AN2450" s="17"/>
      <c r="AO2450" s="17" t="s">
        <v>2325</v>
      </c>
      <c r="AP2450" s="28" t="str">
        <f t="shared" si="489"/>
        <v>20232</v>
      </c>
      <c r="AQ2450" s="28" t="str">
        <f t="shared" si="490"/>
        <v>20232RMB</v>
      </c>
    </row>
    <row r="2451" spans="1:43" s="12" customFormat="1">
      <c r="A2451" s="13" t="s">
        <v>41</v>
      </c>
      <c r="B2451" s="179">
        <v>2023</v>
      </c>
      <c r="C2451" s="179">
        <v>2</v>
      </c>
      <c r="D2451" s="39" t="str">
        <f t="shared" si="479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480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481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491"/>
        <v>1.13</v>
      </c>
      <c r="Z2451" s="18">
        <f t="shared" si="482"/>
        <v>470000</v>
      </c>
      <c r="AA2451" s="13">
        <v>1.1599999999999999</v>
      </c>
      <c r="AB2451" s="21">
        <f t="shared" si="483"/>
        <v>482477.87610619474</v>
      </c>
      <c r="AC2451" s="185">
        <f t="shared" si="484"/>
        <v>65038.017699115051</v>
      </c>
      <c r="AD2451" s="141">
        <v>0.1348</v>
      </c>
      <c r="AE2451" s="186">
        <f t="shared" si="485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486"/>
        <v>21045012.884955756</v>
      </c>
      <c r="AJ2451" s="19">
        <f t="shared" si="487"/>
        <v>2650260.9603327434</v>
      </c>
      <c r="AK2451" s="20">
        <f t="shared" si="488"/>
        <v>0.12593296924172043</v>
      </c>
      <c r="AL2451" s="17"/>
      <c r="AM2451" s="17"/>
      <c r="AN2451" s="17"/>
      <c r="AO2451" s="17"/>
      <c r="AP2451" s="28" t="str">
        <f t="shared" si="489"/>
        <v>20232</v>
      </c>
      <c r="AQ2451" s="28" t="str">
        <f t="shared" si="490"/>
        <v>20232RMB</v>
      </c>
    </row>
    <row r="2452" spans="1:43" s="12" customFormat="1">
      <c r="A2452" s="13" t="s">
        <v>41</v>
      </c>
      <c r="B2452" s="179">
        <v>2023</v>
      </c>
      <c r="C2452" s="179">
        <v>2</v>
      </c>
      <c r="D2452" s="39" t="str">
        <f t="shared" si="479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480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481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491"/>
        <v>1.13</v>
      </c>
      <c r="Z2452" s="18">
        <f t="shared" si="482"/>
        <v>500000</v>
      </c>
      <c r="AA2452" s="13">
        <v>1.1599999999999999</v>
      </c>
      <c r="AB2452" s="21">
        <f t="shared" si="483"/>
        <v>513274.33628318587</v>
      </c>
      <c r="AC2452" s="185">
        <f t="shared" si="484"/>
        <v>73962.83185840708</v>
      </c>
      <c r="AD2452" s="141">
        <v>0.14410000000000001</v>
      </c>
      <c r="AE2452" s="186">
        <f t="shared" si="485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486"/>
        <v>21045012.884955756</v>
      </c>
      <c r="AJ2452" s="19">
        <f t="shared" si="487"/>
        <v>2650260.9603327434</v>
      </c>
      <c r="AK2452" s="20">
        <f t="shared" si="488"/>
        <v>0.12593296924172043</v>
      </c>
      <c r="AL2452" s="17"/>
      <c r="AM2452" s="17"/>
      <c r="AN2452" s="17"/>
      <c r="AO2452" s="17"/>
      <c r="AP2452" s="28" t="str">
        <f t="shared" si="489"/>
        <v>20232</v>
      </c>
      <c r="AQ2452" s="28" t="str">
        <f t="shared" si="490"/>
        <v>20232RMB</v>
      </c>
    </row>
    <row r="2453" spans="1:43" s="12" customFormat="1">
      <c r="A2453" s="13" t="s">
        <v>41</v>
      </c>
      <c r="B2453" s="179">
        <v>2023</v>
      </c>
      <c r="C2453" s="179">
        <v>2</v>
      </c>
      <c r="D2453" s="39" t="str">
        <f t="shared" si="479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480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481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491"/>
        <v>1.13</v>
      </c>
      <c r="Z2453" s="18">
        <f t="shared" si="482"/>
        <v>500000</v>
      </c>
      <c r="AA2453" s="13">
        <v>1.1599999999999999</v>
      </c>
      <c r="AB2453" s="21">
        <f t="shared" si="483"/>
        <v>513274.33628318587</v>
      </c>
      <c r="AC2453" s="185">
        <f t="shared" si="484"/>
        <v>73962.83185840708</v>
      </c>
      <c r="AD2453" s="141">
        <v>0.14410000000000001</v>
      </c>
      <c r="AE2453" s="186">
        <f t="shared" si="485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486"/>
        <v>21045012.884955756</v>
      </c>
      <c r="AJ2453" s="19">
        <f t="shared" si="487"/>
        <v>2650260.9603327434</v>
      </c>
      <c r="AK2453" s="20">
        <f t="shared" si="488"/>
        <v>0.12593296924172043</v>
      </c>
      <c r="AL2453" s="17"/>
      <c r="AM2453" s="17"/>
      <c r="AN2453" s="17"/>
      <c r="AO2453" s="17"/>
      <c r="AP2453" s="28" t="str">
        <f t="shared" si="489"/>
        <v>20232</v>
      </c>
      <c r="AQ2453" s="28" t="str">
        <f t="shared" si="490"/>
        <v>20232RMB</v>
      </c>
    </row>
    <row r="2454" spans="1:43" s="12" customFormat="1">
      <c r="A2454" s="13" t="s">
        <v>41</v>
      </c>
      <c r="B2454" s="179">
        <v>2023</v>
      </c>
      <c r="C2454" s="179">
        <v>2</v>
      </c>
      <c r="D2454" s="39" t="str">
        <f t="shared" si="479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480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481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491"/>
        <v>1.13</v>
      </c>
      <c r="Z2454" s="18">
        <f t="shared" si="482"/>
        <v>746812.5</v>
      </c>
      <c r="AA2454" s="13">
        <v>1.1599999999999999</v>
      </c>
      <c r="AB2454" s="21">
        <f t="shared" si="483"/>
        <v>766639.38053097343</v>
      </c>
      <c r="AC2454" s="185">
        <f t="shared" si="484"/>
        <v>110472.73473451327</v>
      </c>
      <c r="AD2454" s="141">
        <v>0.14410000000000001</v>
      </c>
      <c r="AE2454" s="186">
        <f t="shared" si="485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486"/>
        <v>21045012.884955756</v>
      </c>
      <c r="AJ2454" s="19">
        <f t="shared" si="487"/>
        <v>2650260.9603327434</v>
      </c>
      <c r="AK2454" s="20">
        <f t="shared" si="488"/>
        <v>0.12593296924172043</v>
      </c>
      <c r="AL2454" s="17"/>
      <c r="AM2454" s="17"/>
      <c r="AN2454" s="17"/>
      <c r="AO2454" s="17"/>
      <c r="AP2454" s="28" t="str">
        <f t="shared" si="489"/>
        <v>20232</v>
      </c>
      <c r="AQ2454" s="28" t="str">
        <f t="shared" si="490"/>
        <v>20232RMB</v>
      </c>
    </row>
    <row r="2455" spans="1:43" s="12" customFormat="1">
      <c r="A2455" s="13" t="s">
        <v>41</v>
      </c>
      <c r="B2455" s="179">
        <v>2023</v>
      </c>
      <c r="C2455" s="179">
        <v>2</v>
      </c>
      <c r="D2455" s="39" t="str">
        <f t="shared" si="479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480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481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491"/>
        <v>1.13</v>
      </c>
      <c r="Z2455" s="18">
        <f t="shared" si="482"/>
        <v>746812.5</v>
      </c>
      <c r="AA2455" s="13">
        <v>1.1599999999999999</v>
      </c>
      <c r="AB2455" s="21">
        <f t="shared" si="483"/>
        <v>766639.38053097343</v>
      </c>
      <c r="AC2455" s="185">
        <f t="shared" si="484"/>
        <v>110472.73473451327</v>
      </c>
      <c r="AD2455" s="141">
        <v>0.14410000000000001</v>
      </c>
      <c r="AE2455" s="186">
        <f t="shared" si="485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486"/>
        <v>21045012.884955756</v>
      </c>
      <c r="AJ2455" s="19">
        <f t="shared" si="487"/>
        <v>2650260.9603327434</v>
      </c>
      <c r="AK2455" s="20">
        <f t="shared" si="488"/>
        <v>0.12593296924172043</v>
      </c>
      <c r="AL2455" s="17"/>
      <c r="AM2455" s="17"/>
      <c r="AN2455" s="17"/>
      <c r="AO2455" s="17"/>
      <c r="AP2455" s="28" t="str">
        <f t="shared" si="489"/>
        <v>20232</v>
      </c>
      <c r="AQ2455" s="28" t="str">
        <f t="shared" si="490"/>
        <v>20232RMB</v>
      </c>
    </row>
    <row r="2456" spans="1:43" s="12" customFormat="1">
      <c r="A2456" s="13" t="s">
        <v>41</v>
      </c>
      <c r="B2456" s="179">
        <v>2023</v>
      </c>
      <c r="C2456" s="179">
        <v>2</v>
      </c>
      <c r="D2456" s="39" t="str">
        <f t="shared" si="479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480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481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491"/>
        <v>1.13</v>
      </c>
      <c r="Z2456" s="18">
        <f t="shared" si="482"/>
        <v>746812.5</v>
      </c>
      <c r="AA2456" s="13">
        <v>1.1599999999999999</v>
      </c>
      <c r="AB2456" s="21">
        <f t="shared" si="483"/>
        <v>766639.38053097343</v>
      </c>
      <c r="AC2456" s="185">
        <f t="shared" si="484"/>
        <v>110472.73473451327</v>
      </c>
      <c r="AD2456" s="141">
        <v>0.14410000000000001</v>
      </c>
      <c r="AE2456" s="186">
        <f t="shared" si="485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486"/>
        <v>21045012.884955756</v>
      </c>
      <c r="AJ2456" s="19">
        <f t="shared" si="487"/>
        <v>2650260.9603327434</v>
      </c>
      <c r="AK2456" s="20">
        <f t="shared" si="488"/>
        <v>0.12593296924172043</v>
      </c>
      <c r="AL2456" s="17"/>
      <c r="AM2456" s="17"/>
      <c r="AN2456" s="17"/>
      <c r="AO2456" s="17"/>
      <c r="AP2456" s="28" t="str">
        <f t="shared" si="489"/>
        <v>20232</v>
      </c>
      <c r="AQ2456" s="28" t="str">
        <f t="shared" si="490"/>
        <v>20232RMB</v>
      </c>
    </row>
    <row r="2457" spans="1:43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494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491"/>
        <v>1.13</v>
      </c>
      <c r="Z2457" s="18">
        <f t="shared" ref="Z2457:Z2520" si="495">IF(X2457="","",X2457*MAX(O2457,N2457))</f>
        <v>746812.5</v>
      </c>
      <c r="AA2457" s="13">
        <v>1.1599999999999999</v>
      </c>
      <c r="AB2457" s="21">
        <f t="shared" ref="AB2457:AB2520" si="496">IF(AND(R2457&lt;&gt;"C66",R2457&lt;&gt;""),Z2457/Y2457*AA2457,"")</f>
        <v>766639.38053097343</v>
      </c>
      <c r="AC2457" s="185">
        <f t="shared" ref="AC2457:AC2520" si="497">IF(R2457&lt;&gt;"",AB2457*AD2457,"")</f>
        <v>110472.73473451327</v>
      </c>
      <c r="AD2457" s="141">
        <v>0.14410000000000001</v>
      </c>
      <c r="AE2457" s="186">
        <f t="shared" ref="AE2457:AE2520" si="498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499">IF(P2457="C66 SERVICE","",SUMIFS(AB:AB,F:F,F2457,G:G,G2457,E:E,E2457))</f>
        <v>21045012.884955756</v>
      </c>
      <c r="AJ2457" s="19">
        <f t="shared" ref="AJ2457:AJ2520" si="500">IF(P2457="C66 SERVICE","",SUMIFS(AC:AC,F:F,F2457,G:G,G2457,E:E,E2457))</f>
        <v>2650260.9603327434</v>
      </c>
      <c r="AK2457" s="20">
        <f t="shared" ref="AK2457:AK2520" si="501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502">IF(F2457="","",F2457&amp;G2457)</f>
        <v>20232</v>
      </c>
      <c r="AQ2457" s="28" t="str">
        <f t="shared" ref="AQ2457:AQ2520" si="503">IF(W2457="","",F2457&amp;G2457&amp;W2457)</f>
        <v>20232RMB</v>
      </c>
    </row>
    <row r="2458" spans="1:43" s="12" customFormat="1">
      <c r="A2458" s="13" t="s">
        <v>41</v>
      </c>
      <c r="B2458" s="179">
        <v>2023</v>
      </c>
      <c r="C2458" s="179">
        <v>2</v>
      </c>
      <c r="D2458" s="39" t="str">
        <f t="shared" si="492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493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494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491"/>
        <v>1.13</v>
      </c>
      <c r="Z2458" s="18">
        <f t="shared" si="495"/>
        <v>746812.5</v>
      </c>
      <c r="AA2458" s="13">
        <v>1.1599999999999999</v>
      </c>
      <c r="AB2458" s="21">
        <f t="shared" si="496"/>
        <v>766639.38053097343</v>
      </c>
      <c r="AC2458" s="185">
        <f t="shared" si="497"/>
        <v>110472.73473451327</v>
      </c>
      <c r="AD2458" s="141">
        <v>0.14410000000000001</v>
      </c>
      <c r="AE2458" s="186">
        <f t="shared" si="498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499"/>
        <v>21045012.884955756</v>
      </c>
      <c r="AJ2458" s="19">
        <f t="shared" si="500"/>
        <v>2650260.9603327434</v>
      </c>
      <c r="AK2458" s="20">
        <f t="shared" si="501"/>
        <v>0.12593296924172043</v>
      </c>
      <c r="AL2458" s="17"/>
      <c r="AM2458" s="17"/>
      <c r="AN2458" s="17"/>
      <c r="AO2458" s="17"/>
      <c r="AP2458" s="28" t="str">
        <f t="shared" si="502"/>
        <v>20232</v>
      </c>
      <c r="AQ2458" s="28" t="str">
        <f t="shared" si="503"/>
        <v>20232RMB</v>
      </c>
    </row>
    <row r="2459" spans="1:43" s="12" customFormat="1">
      <c r="A2459" s="13" t="s">
        <v>41</v>
      </c>
      <c r="B2459" s="179">
        <v>2023</v>
      </c>
      <c r="C2459" s="179">
        <v>2</v>
      </c>
      <c r="D2459" s="39" t="str">
        <f t="shared" si="492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493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494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491"/>
        <v>1.13</v>
      </c>
      <c r="Z2459" s="18">
        <f t="shared" si="495"/>
        <v>746812.5</v>
      </c>
      <c r="AA2459" s="13">
        <v>1.1599999999999999</v>
      </c>
      <c r="AB2459" s="21">
        <f t="shared" si="496"/>
        <v>766639.38053097343</v>
      </c>
      <c r="AC2459" s="185">
        <f t="shared" si="497"/>
        <v>110472.73473451327</v>
      </c>
      <c r="AD2459" s="141">
        <v>0.14410000000000001</v>
      </c>
      <c r="AE2459" s="186">
        <f t="shared" si="498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499"/>
        <v>21045012.884955756</v>
      </c>
      <c r="AJ2459" s="19">
        <f t="shared" si="500"/>
        <v>2650260.9603327434</v>
      </c>
      <c r="AK2459" s="20">
        <f t="shared" si="501"/>
        <v>0.12593296924172043</v>
      </c>
      <c r="AL2459" s="17"/>
      <c r="AM2459" s="17"/>
      <c r="AN2459" s="17"/>
      <c r="AO2459" s="17"/>
      <c r="AP2459" s="28" t="str">
        <f t="shared" si="502"/>
        <v>20232</v>
      </c>
      <c r="AQ2459" s="28" t="str">
        <f t="shared" si="503"/>
        <v>20232RMB</v>
      </c>
    </row>
    <row r="2460" spans="1:43" s="12" customFormat="1">
      <c r="A2460" s="13" t="s">
        <v>41</v>
      </c>
      <c r="B2460" s="179">
        <v>2023</v>
      </c>
      <c r="C2460" s="179">
        <v>2</v>
      </c>
      <c r="D2460" s="39" t="str">
        <f t="shared" si="492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493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494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491"/>
        <v>1.13</v>
      </c>
      <c r="Z2460" s="18">
        <f t="shared" si="495"/>
        <v>746812.5</v>
      </c>
      <c r="AA2460" s="13">
        <v>1.1599999999999999</v>
      </c>
      <c r="AB2460" s="21">
        <f t="shared" si="496"/>
        <v>766639.38053097343</v>
      </c>
      <c r="AC2460" s="185">
        <f t="shared" si="497"/>
        <v>110472.73473451327</v>
      </c>
      <c r="AD2460" s="141">
        <v>0.14410000000000001</v>
      </c>
      <c r="AE2460" s="186">
        <f t="shared" si="498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499"/>
        <v>21045012.884955756</v>
      </c>
      <c r="AJ2460" s="19">
        <f t="shared" si="500"/>
        <v>2650260.9603327434</v>
      </c>
      <c r="AK2460" s="20">
        <f t="shared" si="501"/>
        <v>0.12593296924172043</v>
      </c>
      <c r="AL2460" s="17"/>
      <c r="AM2460" s="17"/>
      <c r="AN2460" s="17"/>
      <c r="AO2460" s="17"/>
      <c r="AP2460" s="28" t="str">
        <f t="shared" si="502"/>
        <v>20232</v>
      </c>
      <c r="AQ2460" s="28" t="str">
        <f t="shared" si="503"/>
        <v>20232RMB</v>
      </c>
    </row>
    <row r="2461" spans="1:43" s="12" customFormat="1">
      <c r="A2461" s="13" t="s">
        <v>41</v>
      </c>
      <c r="B2461" s="179">
        <v>2023</v>
      </c>
      <c r="C2461" s="179">
        <v>2</v>
      </c>
      <c r="D2461" s="39" t="str">
        <f t="shared" si="492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493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494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491"/>
        <v>1.13</v>
      </c>
      <c r="Z2461" s="18">
        <f t="shared" si="495"/>
        <v>746812.5</v>
      </c>
      <c r="AA2461" s="13">
        <v>1.1599999999999999</v>
      </c>
      <c r="AB2461" s="21">
        <f t="shared" si="496"/>
        <v>766639.38053097343</v>
      </c>
      <c r="AC2461" s="185">
        <f t="shared" si="497"/>
        <v>110472.73473451327</v>
      </c>
      <c r="AD2461" s="141">
        <v>0.14410000000000001</v>
      </c>
      <c r="AE2461" s="186">
        <f t="shared" si="498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499"/>
        <v>21045012.884955756</v>
      </c>
      <c r="AJ2461" s="19">
        <f t="shared" si="500"/>
        <v>2650260.9603327434</v>
      </c>
      <c r="AK2461" s="20">
        <f t="shared" si="501"/>
        <v>0.12593296924172043</v>
      </c>
      <c r="AL2461" s="17"/>
      <c r="AM2461" s="17"/>
      <c r="AN2461" s="17"/>
      <c r="AO2461" s="17"/>
      <c r="AP2461" s="28" t="str">
        <f t="shared" si="502"/>
        <v>20232</v>
      </c>
      <c r="AQ2461" s="28" t="str">
        <f t="shared" si="503"/>
        <v>20232RMB</v>
      </c>
    </row>
    <row r="2462" spans="1:43" s="12" customFormat="1">
      <c r="A2462" s="13" t="s">
        <v>41</v>
      </c>
      <c r="B2462" s="179">
        <v>2023</v>
      </c>
      <c r="C2462" s="179">
        <v>2</v>
      </c>
      <c r="D2462" s="39" t="str">
        <f t="shared" si="492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493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494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491"/>
        <v>1.13</v>
      </c>
      <c r="Z2462" s="18">
        <f t="shared" si="495"/>
        <v>850000</v>
      </c>
      <c r="AA2462" s="13">
        <v>1.1599999999999999</v>
      </c>
      <c r="AB2462" s="21">
        <f t="shared" si="496"/>
        <v>872566.37168141594</v>
      </c>
      <c r="AC2462" s="185">
        <f t="shared" si="497"/>
        <v>194320.53097345133</v>
      </c>
      <c r="AD2462" s="141">
        <v>0.22270000000000001</v>
      </c>
      <c r="AE2462" s="186">
        <f t="shared" si="498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499"/>
        <v>21045012.884955756</v>
      </c>
      <c r="AJ2462" s="19">
        <f t="shared" si="500"/>
        <v>2650260.9603327434</v>
      </c>
      <c r="AK2462" s="20">
        <f t="shared" si="501"/>
        <v>0.12593296924172043</v>
      </c>
      <c r="AL2462" s="17"/>
      <c r="AM2462" s="17"/>
      <c r="AN2462" s="17"/>
      <c r="AO2462" s="17"/>
      <c r="AP2462" s="28" t="str">
        <f t="shared" si="502"/>
        <v>20232</v>
      </c>
      <c r="AQ2462" s="28" t="str">
        <f t="shared" si="503"/>
        <v>20232RMB</v>
      </c>
    </row>
    <row r="2463" spans="1:43" s="12" customFormat="1">
      <c r="A2463" s="13" t="s">
        <v>41</v>
      </c>
      <c r="B2463" s="179">
        <v>2023</v>
      </c>
      <c r="C2463" s="179">
        <v>2</v>
      </c>
      <c r="D2463" s="39" t="str">
        <f t="shared" si="492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493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494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491"/>
        <v>1.13</v>
      </c>
      <c r="Z2463" s="18">
        <f t="shared" si="495"/>
        <v>771000</v>
      </c>
      <c r="AA2463" s="13">
        <v>1.1599999999999999</v>
      </c>
      <c r="AB2463" s="21">
        <f t="shared" si="496"/>
        <v>791469.02654867258</v>
      </c>
      <c r="AC2463" s="185">
        <f t="shared" si="497"/>
        <v>98696.187610619469</v>
      </c>
      <c r="AD2463" s="141">
        <v>0.12470000000000001</v>
      </c>
      <c r="AE2463" s="186">
        <f t="shared" si="498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499"/>
        <v>21045012.884955756</v>
      </c>
      <c r="AJ2463" s="19">
        <f t="shared" si="500"/>
        <v>2650260.9603327434</v>
      </c>
      <c r="AK2463" s="20">
        <f t="shared" si="501"/>
        <v>0.12593296924172043</v>
      </c>
      <c r="AL2463" s="17"/>
      <c r="AM2463" s="17"/>
      <c r="AN2463" s="17"/>
      <c r="AO2463" s="17"/>
      <c r="AP2463" s="28" t="str">
        <f t="shared" si="502"/>
        <v>20232</v>
      </c>
      <c r="AQ2463" s="28" t="str">
        <f t="shared" si="503"/>
        <v>20232RMB</v>
      </c>
    </row>
    <row r="2464" spans="1:43" s="12" customFormat="1">
      <c r="A2464" s="13" t="s">
        <v>41</v>
      </c>
      <c r="B2464" s="179">
        <v>2023</v>
      </c>
      <c r="C2464" s="179">
        <v>1</v>
      </c>
      <c r="D2464" s="39" t="str">
        <f t="shared" si="492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493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494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491"/>
        <v>1.13</v>
      </c>
      <c r="Z2464" s="18">
        <f t="shared" si="495"/>
        <v>900000</v>
      </c>
      <c r="AA2464" s="13">
        <v>1.1299999999999999</v>
      </c>
      <c r="AB2464" s="21">
        <f t="shared" si="496"/>
        <v>900000</v>
      </c>
      <c r="AC2464" s="185">
        <f t="shared" si="497"/>
        <v>176220</v>
      </c>
      <c r="AD2464" s="141">
        <v>0.1958</v>
      </c>
      <c r="AE2464" s="186">
        <f t="shared" si="498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499"/>
        <v>33543315.897345133</v>
      </c>
      <c r="AJ2464" s="19">
        <f t="shared" si="500"/>
        <v>4706169.325298408</v>
      </c>
      <c r="AK2464" s="20">
        <f t="shared" si="501"/>
        <v>0.14030125523967321</v>
      </c>
      <c r="AL2464" s="17"/>
      <c r="AM2464" s="17"/>
      <c r="AN2464" s="17"/>
      <c r="AO2464" s="17"/>
      <c r="AP2464" s="28" t="str">
        <f t="shared" si="502"/>
        <v>20233</v>
      </c>
      <c r="AQ2464" s="28" t="str">
        <f t="shared" si="503"/>
        <v>20233RMB</v>
      </c>
    </row>
    <row r="2465" spans="1:43" s="12" customFormat="1">
      <c r="A2465" s="13" t="s">
        <v>41</v>
      </c>
      <c r="B2465" s="179">
        <v>2023</v>
      </c>
      <c r="C2465" s="179">
        <v>1</v>
      </c>
      <c r="D2465" s="39" t="str">
        <f t="shared" si="492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493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494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491"/>
        <v>1.13</v>
      </c>
      <c r="Z2465" s="18">
        <f t="shared" si="495"/>
        <v>458000</v>
      </c>
      <c r="AA2465" s="13">
        <v>1.1299999999999999</v>
      </c>
      <c r="AB2465" s="21">
        <f t="shared" si="496"/>
        <v>458000</v>
      </c>
      <c r="AC2465" s="185">
        <f t="shared" si="497"/>
        <v>54593.599999999999</v>
      </c>
      <c r="AD2465" s="141">
        <v>0.1192</v>
      </c>
      <c r="AE2465" s="186">
        <f t="shared" si="498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499"/>
        <v>33543315.897345133</v>
      </c>
      <c r="AJ2465" s="19">
        <f t="shared" si="500"/>
        <v>4706169.325298408</v>
      </c>
      <c r="AK2465" s="20">
        <f t="shared" si="501"/>
        <v>0.14030125523967321</v>
      </c>
      <c r="AL2465" s="17"/>
      <c r="AM2465" s="17"/>
      <c r="AN2465" s="17"/>
      <c r="AO2465" s="17"/>
      <c r="AP2465" s="28" t="str">
        <f t="shared" si="502"/>
        <v>20233</v>
      </c>
      <c r="AQ2465" s="28" t="str">
        <f t="shared" si="503"/>
        <v>20233RMB</v>
      </c>
    </row>
    <row r="2466" spans="1:43" s="12" customFormat="1">
      <c r="A2466" s="13" t="s">
        <v>41</v>
      </c>
      <c r="B2466" s="179">
        <v>2023</v>
      </c>
      <c r="C2466" s="179">
        <v>1</v>
      </c>
      <c r="D2466" s="39" t="str">
        <f t="shared" si="492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493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494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491"/>
        <v>1.13</v>
      </c>
      <c r="Z2466" s="18">
        <f t="shared" si="495"/>
        <v>1225000</v>
      </c>
      <c r="AA2466" s="13">
        <v>1.1299999999999999</v>
      </c>
      <c r="AB2466" s="21">
        <f t="shared" si="496"/>
        <v>1225000</v>
      </c>
      <c r="AC2466" s="185">
        <f t="shared" si="497"/>
        <v>124460</v>
      </c>
      <c r="AD2466" s="141">
        <v>0.1016</v>
      </c>
      <c r="AE2466" s="186">
        <f t="shared" si="498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499"/>
        <v>33543315.897345133</v>
      </c>
      <c r="AJ2466" s="19">
        <f t="shared" si="500"/>
        <v>4706169.325298408</v>
      </c>
      <c r="AK2466" s="20">
        <f t="shared" si="501"/>
        <v>0.14030125523967321</v>
      </c>
      <c r="AL2466" s="17"/>
      <c r="AM2466" s="17"/>
      <c r="AN2466" s="17"/>
      <c r="AO2466" s="17"/>
      <c r="AP2466" s="28" t="str">
        <f t="shared" si="502"/>
        <v>20233</v>
      </c>
      <c r="AQ2466" s="28" t="str">
        <f t="shared" si="503"/>
        <v>20233RMB</v>
      </c>
    </row>
    <row r="2467" spans="1:43" s="12" customFormat="1">
      <c r="A2467" s="13" t="s">
        <v>41</v>
      </c>
      <c r="B2467" s="179">
        <v>2023</v>
      </c>
      <c r="C2467" s="179">
        <v>1</v>
      </c>
      <c r="D2467" s="39" t="str">
        <f t="shared" si="492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493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494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491"/>
        <v>1.13</v>
      </c>
      <c r="Z2467" s="18">
        <f t="shared" si="495"/>
        <v>1225000</v>
      </c>
      <c r="AA2467" s="13">
        <v>1.1299999999999999</v>
      </c>
      <c r="AB2467" s="21">
        <f t="shared" si="496"/>
        <v>1225000</v>
      </c>
      <c r="AC2467" s="185">
        <f t="shared" si="497"/>
        <v>124460</v>
      </c>
      <c r="AD2467" s="141">
        <v>0.1016</v>
      </c>
      <c r="AE2467" s="186">
        <f t="shared" si="498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499"/>
        <v>33543315.897345133</v>
      </c>
      <c r="AJ2467" s="19">
        <f t="shared" si="500"/>
        <v>4706169.325298408</v>
      </c>
      <c r="AK2467" s="20">
        <f t="shared" si="501"/>
        <v>0.14030125523967321</v>
      </c>
      <c r="AL2467" s="17"/>
      <c r="AM2467" s="17"/>
      <c r="AN2467" s="17"/>
      <c r="AO2467" s="17"/>
      <c r="AP2467" s="28" t="str">
        <f t="shared" si="502"/>
        <v>20233</v>
      </c>
      <c r="AQ2467" s="28" t="str">
        <f t="shared" si="503"/>
        <v>20233RMB</v>
      </c>
    </row>
    <row r="2468" spans="1:43" s="12" customFormat="1">
      <c r="A2468" s="13" t="s">
        <v>41</v>
      </c>
      <c r="B2468" s="179">
        <v>2023</v>
      </c>
      <c r="C2468" s="179">
        <v>1</v>
      </c>
      <c r="D2468" s="39" t="str">
        <f t="shared" si="492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493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494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491"/>
        <v>1.13</v>
      </c>
      <c r="Z2468" s="18">
        <f t="shared" si="495"/>
        <v>1225000</v>
      </c>
      <c r="AA2468" s="13">
        <v>1.1299999999999999</v>
      </c>
      <c r="AB2468" s="21">
        <f t="shared" si="496"/>
        <v>1225000</v>
      </c>
      <c r="AC2468" s="185">
        <f t="shared" si="497"/>
        <v>124460</v>
      </c>
      <c r="AD2468" s="141">
        <v>0.1016</v>
      </c>
      <c r="AE2468" s="186">
        <f t="shared" si="498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499"/>
        <v>33543315.897345133</v>
      </c>
      <c r="AJ2468" s="19">
        <f t="shared" si="500"/>
        <v>4706169.325298408</v>
      </c>
      <c r="AK2468" s="20">
        <f t="shared" si="501"/>
        <v>0.14030125523967321</v>
      </c>
      <c r="AL2468" s="17"/>
      <c r="AM2468" s="17"/>
      <c r="AN2468" s="17"/>
      <c r="AO2468" s="17"/>
      <c r="AP2468" s="28" t="str">
        <f t="shared" si="502"/>
        <v>20233</v>
      </c>
      <c r="AQ2468" s="28" t="str">
        <f t="shared" si="503"/>
        <v>20233RMB</v>
      </c>
    </row>
    <row r="2469" spans="1:43" s="12" customFormat="1">
      <c r="A2469" s="13" t="s">
        <v>41</v>
      </c>
      <c r="B2469" s="179">
        <v>2023</v>
      </c>
      <c r="C2469" s="179">
        <v>2</v>
      </c>
      <c r="D2469" s="39" t="str">
        <f t="shared" si="492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493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494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491"/>
        <v>1.13</v>
      </c>
      <c r="Z2469" s="18">
        <f t="shared" si="495"/>
        <v>415000</v>
      </c>
      <c r="AA2469" s="13">
        <v>1.1299999999999999</v>
      </c>
      <c r="AB2469" s="21">
        <f t="shared" si="496"/>
        <v>415000</v>
      </c>
      <c r="AC2469" s="185">
        <f t="shared" si="497"/>
        <v>29921.5</v>
      </c>
      <c r="AD2469" s="141">
        <v>7.2099999999999997E-2</v>
      </c>
      <c r="AE2469" s="186">
        <f t="shared" si="498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499"/>
        <v>33543315.897345133</v>
      </c>
      <c r="AJ2469" s="19">
        <f t="shared" si="500"/>
        <v>4706169.325298408</v>
      </c>
      <c r="AK2469" s="20">
        <f t="shared" si="501"/>
        <v>0.14030125523967321</v>
      </c>
      <c r="AL2469" s="17"/>
      <c r="AM2469" s="17"/>
      <c r="AN2469" s="17"/>
      <c r="AO2469" s="17"/>
      <c r="AP2469" s="28" t="str">
        <f t="shared" si="502"/>
        <v>20233</v>
      </c>
      <c r="AQ2469" s="28" t="str">
        <f t="shared" si="503"/>
        <v>20233RMB</v>
      </c>
    </row>
    <row r="2470" spans="1:43" s="12" customFormat="1">
      <c r="A2470" s="13" t="s">
        <v>41</v>
      </c>
      <c r="B2470" s="179">
        <v>2023</v>
      </c>
      <c r="C2470" s="179">
        <v>2</v>
      </c>
      <c r="D2470" s="39" t="str">
        <f t="shared" si="492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493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494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491"/>
        <v>1.13</v>
      </c>
      <c r="Z2470" s="18">
        <f t="shared" si="495"/>
        <v>415000</v>
      </c>
      <c r="AA2470" s="13">
        <v>1.1299999999999999</v>
      </c>
      <c r="AB2470" s="21">
        <f t="shared" si="496"/>
        <v>415000</v>
      </c>
      <c r="AC2470" s="185">
        <f t="shared" si="497"/>
        <v>29921.5</v>
      </c>
      <c r="AD2470" s="141">
        <v>7.2099999999999997E-2</v>
      </c>
      <c r="AE2470" s="186">
        <f t="shared" si="498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499"/>
        <v>33543315.897345133</v>
      </c>
      <c r="AJ2470" s="19">
        <f t="shared" si="500"/>
        <v>4706169.325298408</v>
      </c>
      <c r="AK2470" s="20">
        <f t="shared" si="501"/>
        <v>0.14030125523967321</v>
      </c>
      <c r="AL2470" s="17"/>
      <c r="AM2470" s="17"/>
      <c r="AN2470" s="17"/>
      <c r="AO2470" s="17"/>
      <c r="AP2470" s="28" t="str">
        <f t="shared" si="502"/>
        <v>20233</v>
      </c>
      <c r="AQ2470" s="28" t="str">
        <f t="shared" si="503"/>
        <v>20233RMB</v>
      </c>
    </row>
    <row r="2471" spans="1:43" s="12" customFormat="1">
      <c r="A2471" s="13" t="s">
        <v>41</v>
      </c>
      <c r="B2471" s="179">
        <v>2023</v>
      </c>
      <c r="C2471" s="179">
        <v>2</v>
      </c>
      <c r="D2471" s="39" t="str">
        <f t="shared" si="492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493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494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491"/>
        <v>1.13</v>
      </c>
      <c r="Z2471" s="18">
        <f t="shared" si="495"/>
        <v>415000</v>
      </c>
      <c r="AA2471" s="13">
        <v>1.1299999999999999</v>
      </c>
      <c r="AB2471" s="21">
        <f t="shared" si="496"/>
        <v>415000</v>
      </c>
      <c r="AC2471" s="185">
        <f t="shared" si="497"/>
        <v>29921.5</v>
      </c>
      <c r="AD2471" s="141">
        <v>7.2099999999999997E-2</v>
      </c>
      <c r="AE2471" s="186">
        <f t="shared" si="498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499"/>
        <v>33543315.897345133</v>
      </c>
      <c r="AJ2471" s="19">
        <f t="shared" si="500"/>
        <v>4706169.325298408</v>
      </c>
      <c r="AK2471" s="20">
        <f t="shared" si="501"/>
        <v>0.14030125523967321</v>
      </c>
      <c r="AL2471" s="17"/>
      <c r="AM2471" s="17"/>
      <c r="AN2471" s="17"/>
      <c r="AO2471" s="17"/>
      <c r="AP2471" s="28" t="str">
        <f t="shared" si="502"/>
        <v>20233</v>
      </c>
      <c r="AQ2471" s="28" t="str">
        <f t="shared" si="503"/>
        <v>20233RMB</v>
      </c>
    </row>
    <row r="2472" spans="1:43" s="12" customFormat="1">
      <c r="A2472" s="13" t="s">
        <v>41</v>
      </c>
      <c r="B2472" s="179">
        <v>2023</v>
      </c>
      <c r="C2472" s="179">
        <v>2</v>
      </c>
      <c r="D2472" s="39" t="str">
        <f t="shared" si="492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493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494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491"/>
        <v>1</v>
      </c>
      <c r="Z2472" s="18">
        <f t="shared" si="495"/>
        <v>91263</v>
      </c>
      <c r="AA2472" s="13">
        <v>7.8</v>
      </c>
      <c r="AB2472" s="21">
        <f t="shared" si="496"/>
        <v>711851.4</v>
      </c>
      <c r="AC2472" s="185">
        <f t="shared" si="497"/>
        <v>152905.68072</v>
      </c>
      <c r="AD2472" s="141">
        <v>0.21479999999999999</v>
      </c>
      <c r="AE2472" s="186">
        <f t="shared" si="498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499"/>
        <v>33543315.897345133</v>
      </c>
      <c r="AJ2472" s="19">
        <f t="shared" si="500"/>
        <v>4706169.325298408</v>
      </c>
      <c r="AK2472" s="20">
        <f t="shared" si="501"/>
        <v>0.14030125523967321</v>
      </c>
      <c r="AL2472" s="17"/>
      <c r="AM2472" s="17"/>
      <c r="AN2472" s="17"/>
      <c r="AO2472" s="17"/>
      <c r="AP2472" s="28" t="str">
        <f t="shared" si="502"/>
        <v>20233</v>
      </c>
      <c r="AQ2472" s="28" t="str">
        <f t="shared" si="503"/>
        <v>20233USD</v>
      </c>
    </row>
    <row r="2473" spans="1:43" s="12" customFormat="1">
      <c r="A2473" s="13" t="s">
        <v>41</v>
      </c>
      <c r="B2473" s="179">
        <v>2023</v>
      </c>
      <c r="C2473" s="179">
        <v>2</v>
      </c>
      <c r="D2473" s="39" t="str">
        <f t="shared" si="492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493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494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491"/>
        <v>1</v>
      </c>
      <c r="Z2473" s="18">
        <f t="shared" si="495"/>
        <v>91263</v>
      </c>
      <c r="AA2473" s="13">
        <v>7.8</v>
      </c>
      <c r="AB2473" s="21">
        <f t="shared" si="496"/>
        <v>711851.4</v>
      </c>
      <c r="AC2473" s="185">
        <f t="shared" si="497"/>
        <v>152905.68072</v>
      </c>
      <c r="AD2473" s="141">
        <v>0.21479999999999999</v>
      </c>
      <c r="AE2473" s="186">
        <f t="shared" si="498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499"/>
        <v>33543315.897345133</v>
      </c>
      <c r="AJ2473" s="19">
        <f t="shared" si="500"/>
        <v>4706169.325298408</v>
      </c>
      <c r="AK2473" s="20">
        <f t="shared" si="501"/>
        <v>0.14030125523967321</v>
      </c>
      <c r="AL2473" s="17"/>
      <c r="AM2473" s="17"/>
      <c r="AN2473" s="17"/>
      <c r="AO2473" s="17"/>
      <c r="AP2473" s="28" t="str">
        <f t="shared" si="502"/>
        <v>20233</v>
      </c>
      <c r="AQ2473" s="28" t="str">
        <f t="shared" si="503"/>
        <v>20233USD</v>
      </c>
    </row>
    <row r="2474" spans="1:43" s="12" customFormat="1">
      <c r="A2474" s="13" t="s">
        <v>41</v>
      </c>
      <c r="B2474" s="179">
        <v>2023</v>
      </c>
      <c r="C2474" s="179">
        <v>2</v>
      </c>
      <c r="D2474" s="39" t="str">
        <f t="shared" si="492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493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494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491"/>
        <v>1.13</v>
      </c>
      <c r="Z2474" s="18">
        <f t="shared" si="495"/>
        <v>415000</v>
      </c>
      <c r="AA2474" s="13">
        <v>1.1299999999999999</v>
      </c>
      <c r="AB2474" s="21">
        <f t="shared" si="496"/>
        <v>415000</v>
      </c>
      <c r="AC2474" s="185">
        <f t="shared" si="497"/>
        <v>30212</v>
      </c>
      <c r="AD2474" s="141">
        <v>7.2800000000000004E-2</v>
      </c>
      <c r="AE2474" s="186">
        <f t="shared" si="498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499"/>
        <v>33543315.897345133</v>
      </c>
      <c r="AJ2474" s="19">
        <f t="shared" si="500"/>
        <v>4706169.325298408</v>
      </c>
      <c r="AK2474" s="20">
        <f t="shared" si="501"/>
        <v>0.14030125523967321</v>
      </c>
      <c r="AL2474" s="17"/>
      <c r="AM2474" s="17"/>
      <c r="AN2474" s="17"/>
      <c r="AO2474" s="17"/>
      <c r="AP2474" s="28" t="str">
        <f t="shared" si="502"/>
        <v>20233</v>
      </c>
      <c r="AQ2474" s="28" t="str">
        <f t="shared" si="503"/>
        <v>20233RMB</v>
      </c>
    </row>
    <row r="2475" spans="1:43" s="12" customFormat="1">
      <c r="A2475" s="13" t="s">
        <v>41</v>
      </c>
      <c r="B2475" s="179">
        <v>2023</v>
      </c>
      <c r="C2475" s="179">
        <v>2</v>
      </c>
      <c r="D2475" s="39" t="str">
        <f t="shared" si="492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493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494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504">IF(W2475="RMB","1.13", "1")</f>
        <v>1.13</v>
      </c>
      <c r="Z2475" s="18">
        <f t="shared" si="495"/>
        <v>400000</v>
      </c>
      <c r="AA2475" s="13">
        <v>1.1299999999999999</v>
      </c>
      <c r="AB2475" s="21">
        <f t="shared" si="496"/>
        <v>400000</v>
      </c>
      <c r="AC2475" s="185">
        <f t="shared" si="497"/>
        <v>41360</v>
      </c>
      <c r="AD2475" s="141">
        <v>0.10340000000000001</v>
      </c>
      <c r="AE2475" s="186">
        <f t="shared" si="498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499"/>
        <v>33543315.897345133</v>
      </c>
      <c r="AJ2475" s="19">
        <f t="shared" si="500"/>
        <v>4706169.325298408</v>
      </c>
      <c r="AK2475" s="20">
        <f t="shared" si="501"/>
        <v>0.14030125523967321</v>
      </c>
      <c r="AL2475" s="17"/>
      <c r="AM2475" s="17"/>
      <c r="AN2475" s="17"/>
      <c r="AO2475" s="17"/>
      <c r="AP2475" s="28" t="str">
        <f t="shared" si="502"/>
        <v>20233</v>
      </c>
      <c r="AQ2475" s="28" t="str">
        <f t="shared" si="503"/>
        <v>20233RMB</v>
      </c>
    </row>
    <row r="2476" spans="1:43" s="12" customFormat="1">
      <c r="A2476" s="13" t="s">
        <v>41</v>
      </c>
      <c r="B2476" s="179">
        <v>2023</v>
      </c>
      <c r="C2476" s="179">
        <v>2</v>
      </c>
      <c r="D2476" s="39" t="str">
        <f t="shared" si="492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493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494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504"/>
        <v>1.13</v>
      </c>
      <c r="Z2476" s="18">
        <f t="shared" si="495"/>
        <v>700000</v>
      </c>
      <c r="AA2476" s="13">
        <v>1.1299999999999999</v>
      </c>
      <c r="AB2476" s="21">
        <f t="shared" si="496"/>
        <v>700000</v>
      </c>
      <c r="AC2476" s="185">
        <f t="shared" si="497"/>
        <v>72380</v>
      </c>
      <c r="AD2476" s="141">
        <v>0.10340000000000001</v>
      </c>
      <c r="AE2476" s="186">
        <f t="shared" si="498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499"/>
        <v>33543315.897345133</v>
      </c>
      <c r="AJ2476" s="19">
        <f t="shared" si="500"/>
        <v>4706169.325298408</v>
      </c>
      <c r="AK2476" s="20">
        <f t="shared" si="501"/>
        <v>0.14030125523967321</v>
      </c>
      <c r="AL2476" s="17"/>
      <c r="AM2476" s="17"/>
      <c r="AN2476" s="17"/>
      <c r="AO2476" s="17"/>
      <c r="AP2476" s="28" t="str">
        <f t="shared" si="502"/>
        <v>20233</v>
      </c>
      <c r="AQ2476" s="28" t="str">
        <f t="shared" si="503"/>
        <v>20233RMB</v>
      </c>
    </row>
    <row r="2477" spans="1:43" s="12" customFormat="1">
      <c r="A2477" s="13" t="s">
        <v>41</v>
      </c>
      <c r="B2477" s="179">
        <v>2023</v>
      </c>
      <c r="C2477" s="179">
        <v>2</v>
      </c>
      <c r="D2477" s="39" t="str">
        <f t="shared" si="492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493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494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504"/>
        <v>1.13</v>
      </c>
      <c r="Z2477" s="18">
        <f t="shared" si="495"/>
        <v>720000</v>
      </c>
      <c r="AA2477" s="13">
        <v>1.1299999999999999</v>
      </c>
      <c r="AB2477" s="21">
        <f t="shared" si="496"/>
        <v>720000</v>
      </c>
      <c r="AC2477" s="185">
        <f t="shared" si="497"/>
        <v>131328</v>
      </c>
      <c r="AD2477" s="141">
        <v>0.18240000000000001</v>
      </c>
      <c r="AE2477" s="186">
        <f t="shared" si="498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499"/>
        <v>33543315.897345133</v>
      </c>
      <c r="AJ2477" s="19">
        <f t="shared" si="500"/>
        <v>4706169.325298408</v>
      </c>
      <c r="AK2477" s="20">
        <f t="shared" si="501"/>
        <v>0.14030125523967321</v>
      </c>
      <c r="AL2477" s="17"/>
      <c r="AM2477" s="17"/>
      <c r="AN2477" s="17"/>
      <c r="AO2477" s="17"/>
      <c r="AP2477" s="28" t="str">
        <f t="shared" si="502"/>
        <v>20233</v>
      </c>
      <c r="AQ2477" s="28" t="str">
        <f t="shared" si="503"/>
        <v>20233RMB</v>
      </c>
    </row>
    <row r="2478" spans="1:43" s="12" customFormat="1">
      <c r="A2478" s="13" t="s">
        <v>41</v>
      </c>
      <c r="B2478" s="179">
        <v>2023</v>
      </c>
      <c r="C2478" s="179">
        <v>2</v>
      </c>
      <c r="D2478" s="39" t="str">
        <f t="shared" si="492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493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494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504"/>
        <v>1.13</v>
      </c>
      <c r="Z2478" s="18">
        <f t="shared" si="495"/>
        <v>430000</v>
      </c>
      <c r="AA2478" s="13">
        <v>1.1299999999999999</v>
      </c>
      <c r="AB2478" s="21">
        <f t="shared" si="496"/>
        <v>430000</v>
      </c>
      <c r="AC2478" s="185">
        <f t="shared" si="497"/>
        <v>78432</v>
      </c>
      <c r="AD2478" s="141">
        <v>0.18240000000000001</v>
      </c>
      <c r="AE2478" s="186">
        <f t="shared" si="498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499"/>
        <v>33543315.897345133</v>
      </c>
      <c r="AJ2478" s="19">
        <f t="shared" si="500"/>
        <v>4706169.325298408</v>
      </c>
      <c r="AK2478" s="20">
        <f t="shared" si="501"/>
        <v>0.14030125523967321</v>
      </c>
      <c r="AL2478" s="17"/>
      <c r="AM2478" s="17"/>
      <c r="AN2478" s="17"/>
      <c r="AO2478" s="17"/>
      <c r="AP2478" s="28" t="str">
        <f t="shared" si="502"/>
        <v>20233</v>
      </c>
      <c r="AQ2478" s="28" t="str">
        <f t="shared" si="503"/>
        <v>20233RMB</v>
      </c>
    </row>
    <row r="2479" spans="1:43" s="12" customFormat="1">
      <c r="A2479" s="13" t="s">
        <v>41</v>
      </c>
      <c r="B2479" s="179">
        <v>2023</v>
      </c>
      <c r="C2479" s="179">
        <v>2</v>
      </c>
      <c r="D2479" s="39" t="str">
        <f t="shared" si="492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493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494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504"/>
        <v>1.13</v>
      </c>
      <c r="Z2479" s="18">
        <f t="shared" si="495"/>
        <v>520000</v>
      </c>
      <c r="AA2479" s="13">
        <v>1.1299999999999999</v>
      </c>
      <c r="AB2479" s="21">
        <f t="shared" si="496"/>
        <v>520000</v>
      </c>
      <c r="AC2479" s="185">
        <f t="shared" si="497"/>
        <v>71240</v>
      </c>
      <c r="AD2479" s="141">
        <v>0.13700000000000001</v>
      </c>
      <c r="AE2479" s="186">
        <f t="shared" si="498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499"/>
        <v>33543315.897345133</v>
      </c>
      <c r="AJ2479" s="19">
        <f t="shared" si="500"/>
        <v>4706169.325298408</v>
      </c>
      <c r="AK2479" s="20">
        <f t="shared" si="501"/>
        <v>0.14030125523967321</v>
      </c>
      <c r="AL2479" s="17"/>
      <c r="AM2479" s="17"/>
      <c r="AN2479" s="17"/>
      <c r="AO2479" s="17"/>
      <c r="AP2479" s="28" t="str">
        <f t="shared" si="502"/>
        <v>20233</v>
      </c>
      <c r="AQ2479" s="28" t="str">
        <f t="shared" si="503"/>
        <v>20233RMB</v>
      </c>
    </row>
    <row r="2480" spans="1:43" s="12" customFormat="1">
      <c r="A2480" s="13" t="s">
        <v>41</v>
      </c>
      <c r="B2480" s="179">
        <v>2023</v>
      </c>
      <c r="C2480" s="179">
        <v>2</v>
      </c>
      <c r="D2480" s="39" t="str">
        <f t="shared" si="492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493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494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504"/>
        <v>1.13</v>
      </c>
      <c r="Z2480" s="18">
        <f t="shared" si="495"/>
        <v>700000</v>
      </c>
      <c r="AA2480" s="13">
        <v>1.1299999999999999</v>
      </c>
      <c r="AB2480" s="21">
        <f t="shared" si="496"/>
        <v>700000</v>
      </c>
      <c r="AC2480" s="185">
        <f t="shared" si="497"/>
        <v>107590</v>
      </c>
      <c r="AD2480" s="141">
        <v>0.1537</v>
      </c>
      <c r="AE2480" s="186">
        <f t="shared" si="498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499"/>
        <v>33543315.897345133</v>
      </c>
      <c r="AJ2480" s="19">
        <f t="shared" si="500"/>
        <v>4706169.325298408</v>
      </c>
      <c r="AK2480" s="20">
        <f t="shared" si="501"/>
        <v>0.14030125523967321</v>
      </c>
      <c r="AL2480" s="17"/>
      <c r="AM2480" s="17"/>
      <c r="AN2480" s="17"/>
      <c r="AO2480" s="17"/>
      <c r="AP2480" s="28" t="str">
        <f t="shared" si="502"/>
        <v>20233</v>
      </c>
      <c r="AQ2480" s="28" t="str">
        <f t="shared" si="503"/>
        <v>20233RMB</v>
      </c>
    </row>
    <row r="2481" spans="1:43" s="12" customFormat="1">
      <c r="A2481" s="13" t="s">
        <v>41</v>
      </c>
      <c r="B2481" s="179">
        <v>2023</v>
      </c>
      <c r="C2481" s="179">
        <v>3</v>
      </c>
      <c r="D2481" s="39" t="str">
        <f t="shared" si="492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493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494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504"/>
        <v>1.13</v>
      </c>
      <c r="Z2481" s="18">
        <f t="shared" si="495"/>
        <v>430000</v>
      </c>
      <c r="AA2481" s="13">
        <v>1.1299999999999999</v>
      </c>
      <c r="AB2481" s="21">
        <f t="shared" si="496"/>
        <v>430000</v>
      </c>
      <c r="AC2481" s="185">
        <f t="shared" si="497"/>
        <v>60243</v>
      </c>
      <c r="AD2481" s="141">
        <v>0.1401</v>
      </c>
      <c r="AE2481" s="186">
        <f t="shared" si="498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499"/>
        <v>33543315.897345133</v>
      </c>
      <c r="AJ2481" s="19">
        <f t="shared" si="500"/>
        <v>4706169.325298408</v>
      </c>
      <c r="AK2481" s="20">
        <f t="shared" si="501"/>
        <v>0.14030125523967321</v>
      </c>
      <c r="AL2481" s="17"/>
      <c r="AM2481" s="17"/>
      <c r="AN2481" s="17"/>
      <c r="AO2481" s="17"/>
      <c r="AP2481" s="28" t="str">
        <f t="shared" si="502"/>
        <v>20233</v>
      </c>
      <c r="AQ2481" s="28" t="str">
        <f t="shared" si="503"/>
        <v>20233RMB</v>
      </c>
    </row>
    <row r="2482" spans="1:43" s="12" customFormat="1">
      <c r="A2482" s="13" t="s">
        <v>41</v>
      </c>
      <c r="B2482" s="179">
        <v>2023</v>
      </c>
      <c r="C2482" s="179">
        <v>3</v>
      </c>
      <c r="D2482" s="39" t="str">
        <f t="shared" si="492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493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494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504"/>
        <v>1.13</v>
      </c>
      <c r="Z2482" s="18">
        <f t="shared" si="495"/>
        <v>430000</v>
      </c>
      <c r="AA2482" s="13">
        <v>1.1299999999999999</v>
      </c>
      <c r="AB2482" s="21">
        <f t="shared" si="496"/>
        <v>430000</v>
      </c>
      <c r="AC2482" s="185">
        <f t="shared" si="497"/>
        <v>60243</v>
      </c>
      <c r="AD2482" s="141">
        <v>0.1401</v>
      </c>
      <c r="AE2482" s="186">
        <f t="shared" si="498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499"/>
        <v>33543315.897345133</v>
      </c>
      <c r="AJ2482" s="19">
        <f t="shared" si="500"/>
        <v>4706169.325298408</v>
      </c>
      <c r="AK2482" s="20">
        <f t="shared" si="501"/>
        <v>0.14030125523967321</v>
      </c>
      <c r="AL2482" s="17"/>
      <c r="AM2482" s="17"/>
      <c r="AN2482" s="17"/>
      <c r="AO2482" s="17"/>
      <c r="AP2482" s="28" t="str">
        <f t="shared" si="502"/>
        <v>20233</v>
      </c>
      <c r="AQ2482" s="28" t="str">
        <f t="shared" si="503"/>
        <v>20233RMB</v>
      </c>
    </row>
    <row r="2483" spans="1:43" s="12" customFormat="1">
      <c r="A2483" s="13" t="s">
        <v>41</v>
      </c>
      <c r="B2483" s="179">
        <v>2023</v>
      </c>
      <c r="C2483" s="179">
        <v>3</v>
      </c>
      <c r="D2483" s="39" t="str">
        <f t="shared" si="492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493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494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504"/>
        <v>1.13</v>
      </c>
      <c r="Z2483" s="18">
        <f t="shared" si="495"/>
        <v>900000</v>
      </c>
      <c r="AA2483" s="13">
        <v>1.1299999999999999</v>
      </c>
      <c r="AB2483" s="21">
        <f t="shared" si="496"/>
        <v>900000</v>
      </c>
      <c r="AC2483" s="185">
        <f t="shared" si="497"/>
        <v>153090</v>
      </c>
      <c r="AD2483" s="141">
        <v>0.1701</v>
      </c>
      <c r="AE2483" s="186">
        <f t="shared" si="498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499"/>
        <v>33543315.897345133</v>
      </c>
      <c r="AJ2483" s="19">
        <f t="shared" si="500"/>
        <v>4706169.325298408</v>
      </c>
      <c r="AK2483" s="20">
        <f t="shared" si="501"/>
        <v>0.14030125523967321</v>
      </c>
      <c r="AL2483" s="17"/>
      <c r="AM2483" s="17"/>
      <c r="AN2483" s="17"/>
      <c r="AO2483" s="17"/>
      <c r="AP2483" s="28" t="str">
        <f t="shared" si="502"/>
        <v>20233</v>
      </c>
      <c r="AQ2483" s="28" t="str">
        <f t="shared" si="503"/>
        <v>20233RMB</v>
      </c>
    </row>
    <row r="2484" spans="1:43" s="12" customFormat="1">
      <c r="A2484" s="13" t="s">
        <v>41</v>
      </c>
      <c r="B2484" s="179">
        <v>2023</v>
      </c>
      <c r="C2484" s="179">
        <v>3</v>
      </c>
      <c r="D2484" s="39" t="str">
        <f t="shared" si="492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493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494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504"/>
        <v>1.13</v>
      </c>
      <c r="Z2484" s="18">
        <f t="shared" si="495"/>
        <v>690000</v>
      </c>
      <c r="AA2484" s="13">
        <v>1.135</v>
      </c>
      <c r="AB2484" s="21">
        <f t="shared" si="496"/>
        <v>693053.09734513285</v>
      </c>
      <c r="AC2484" s="185">
        <f t="shared" si="497"/>
        <v>117888.33185840709</v>
      </c>
      <c r="AD2484" s="141">
        <v>0.1701</v>
      </c>
      <c r="AE2484" s="186">
        <f t="shared" si="498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499"/>
        <v>33543315.897345133</v>
      </c>
      <c r="AJ2484" s="19">
        <f t="shared" si="500"/>
        <v>4706169.325298408</v>
      </c>
      <c r="AK2484" s="20">
        <f t="shared" si="501"/>
        <v>0.14030125523967321</v>
      </c>
      <c r="AL2484" s="17"/>
      <c r="AM2484" s="17"/>
      <c r="AN2484" s="17"/>
      <c r="AO2484" s="17"/>
      <c r="AP2484" s="28" t="str">
        <f t="shared" si="502"/>
        <v>20233</v>
      </c>
      <c r="AQ2484" s="28" t="str">
        <f t="shared" si="503"/>
        <v>20233RMB</v>
      </c>
    </row>
    <row r="2485" spans="1:43" s="12" customFormat="1">
      <c r="A2485" s="13" t="s">
        <v>41</v>
      </c>
      <c r="B2485" s="179">
        <v>2023</v>
      </c>
      <c r="C2485" s="179">
        <v>2</v>
      </c>
      <c r="D2485" s="39" t="str">
        <f t="shared" si="492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493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494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504"/>
        <v>1.13</v>
      </c>
      <c r="Z2485" s="18">
        <f t="shared" si="495"/>
        <v>680000</v>
      </c>
      <c r="AA2485" s="13">
        <v>1.1299999999999999</v>
      </c>
      <c r="AB2485" s="21">
        <f t="shared" si="496"/>
        <v>680000</v>
      </c>
      <c r="AC2485" s="185">
        <f t="shared" si="497"/>
        <v>93568</v>
      </c>
      <c r="AD2485" s="141">
        <v>0.1376</v>
      </c>
      <c r="AE2485" s="186">
        <f t="shared" si="498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499"/>
        <v>33543315.897345133</v>
      </c>
      <c r="AJ2485" s="19">
        <f t="shared" si="500"/>
        <v>4706169.325298408</v>
      </c>
      <c r="AK2485" s="20">
        <f t="shared" si="501"/>
        <v>0.14030125523967321</v>
      </c>
      <c r="AL2485" s="17"/>
      <c r="AM2485" s="17"/>
      <c r="AN2485" s="17"/>
      <c r="AO2485" s="17"/>
      <c r="AP2485" s="28" t="str">
        <f t="shared" si="502"/>
        <v>20233</v>
      </c>
      <c r="AQ2485" s="28" t="str">
        <f t="shared" si="503"/>
        <v>20233RMB</v>
      </c>
    </row>
    <row r="2486" spans="1:43" s="12" customFormat="1">
      <c r="A2486" s="13" t="s">
        <v>41</v>
      </c>
      <c r="B2486" s="179">
        <v>2023</v>
      </c>
      <c r="C2486" s="179">
        <v>2</v>
      </c>
      <c r="D2486" s="39" t="str">
        <f t="shared" si="492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493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494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504"/>
        <v>1.13</v>
      </c>
      <c r="Z2486" s="18">
        <f t="shared" si="495"/>
        <v>550000</v>
      </c>
      <c r="AA2486" s="13">
        <v>1.1299999999999999</v>
      </c>
      <c r="AB2486" s="21">
        <f t="shared" si="496"/>
        <v>550000</v>
      </c>
      <c r="AC2486" s="185">
        <f t="shared" si="497"/>
        <v>68145</v>
      </c>
      <c r="AD2486" s="141">
        <v>0.1239</v>
      </c>
      <c r="AE2486" s="186">
        <f t="shared" si="498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499"/>
        <v>33543315.897345133</v>
      </c>
      <c r="AJ2486" s="19">
        <f t="shared" si="500"/>
        <v>4706169.325298408</v>
      </c>
      <c r="AK2486" s="20">
        <f t="shared" si="501"/>
        <v>0.14030125523967321</v>
      </c>
      <c r="AL2486" s="17"/>
      <c r="AM2486" s="17"/>
      <c r="AN2486" s="17"/>
      <c r="AO2486" s="17"/>
      <c r="AP2486" s="28" t="str">
        <f t="shared" si="502"/>
        <v>20233</v>
      </c>
      <c r="AQ2486" s="28" t="str">
        <f t="shared" si="503"/>
        <v>20233RMB</v>
      </c>
    </row>
    <row r="2487" spans="1:43" s="12" customFormat="1">
      <c r="A2487" s="13" t="s">
        <v>41</v>
      </c>
      <c r="B2487" s="179">
        <v>2023</v>
      </c>
      <c r="C2487" s="179">
        <v>2</v>
      </c>
      <c r="D2487" s="39" t="str">
        <f t="shared" si="492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493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494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504"/>
        <v>1.13</v>
      </c>
      <c r="Z2487" s="18">
        <f t="shared" si="495"/>
        <v>800000</v>
      </c>
      <c r="AA2487" s="13">
        <v>1.1299999999999999</v>
      </c>
      <c r="AB2487" s="21">
        <f t="shared" si="496"/>
        <v>800000</v>
      </c>
      <c r="AC2487" s="185">
        <f t="shared" si="497"/>
        <v>99120</v>
      </c>
      <c r="AD2487" s="141">
        <v>0.1239</v>
      </c>
      <c r="AE2487" s="186">
        <f t="shared" si="498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499"/>
        <v>33543315.897345133</v>
      </c>
      <c r="AJ2487" s="19">
        <f t="shared" si="500"/>
        <v>4706169.325298408</v>
      </c>
      <c r="AK2487" s="20">
        <f t="shared" si="501"/>
        <v>0.14030125523967321</v>
      </c>
      <c r="AL2487" s="17"/>
      <c r="AM2487" s="17"/>
      <c r="AN2487" s="17"/>
      <c r="AO2487" s="17"/>
      <c r="AP2487" s="28" t="str">
        <f t="shared" si="502"/>
        <v>20233</v>
      </c>
      <c r="AQ2487" s="28" t="str">
        <f t="shared" si="503"/>
        <v>20233RMB</v>
      </c>
    </row>
    <row r="2488" spans="1:43" s="12" customFormat="1">
      <c r="A2488" s="13" t="s">
        <v>41</v>
      </c>
      <c r="B2488" s="179">
        <v>2023</v>
      </c>
      <c r="C2488" s="179">
        <v>2</v>
      </c>
      <c r="D2488" s="39" t="str">
        <f t="shared" si="492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493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494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504"/>
        <v>1.13</v>
      </c>
      <c r="Z2488" s="18">
        <f t="shared" si="495"/>
        <v>487000</v>
      </c>
      <c r="AA2488" s="13">
        <v>1.1299999999999999</v>
      </c>
      <c r="AB2488" s="21">
        <f t="shared" si="496"/>
        <v>487000</v>
      </c>
      <c r="AC2488" s="185">
        <f t="shared" si="497"/>
        <v>63699.6</v>
      </c>
      <c r="AD2488" s="141">
        <v>0.1308</v>
      </c>
      <c r="AE2488" s="186">
        <f t="shared" si="498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499"/>
        <v>33543315.897345133</v>
      </c>
      <c r="AJ2488" s="19">
        <f t="shared" si="500"/>
        <v>4706169.325298408</v>
      </c>
      <c r="AK2488" s="20">
        <f t="shared" si="501"/>
        <v>0.14030125523967321</v>
      </c>
      <c r="AL2488" s="17"/>
      <c r="AM2488" s="17"/>
      <c r="AN2488" s="17"/>
      <c r="AO2488" s="17"/>
      <c r="AP2488" s="28" t="str">
        <f t="shared" si="502"/>
        <v>20233</v>
      </c>
      <c r="AQ2488" s="28" t="str">
        <f t="shared" si="503"/>
        <v>20233RMB</v>
      </c>
    </row>
    <row r="2489" spans="1:43" s="12" customFormat="1">
      <c r="A2489" s="13" t="s">
        <v>41</v>
      </c>
      <c r="B2489" s="179">
        <v>2023</v>
      </c>
      <c r="C2489" s="179">
        <v>2</v>
      </c>
      <c r="D2489" s="39" t="str">
        <f t="shared" si="492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493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494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504"/>
        <v>1.13</v>
      </c>
      <c r="Z2489" s="18">
        <f t="shared" si="495"/>
        <v>785800</v>
      </c>
      <c r="AA2489" s="13">
        <v>1.1299999999999999</v>
      </c>
      <c r="AB2489" s="21">
        <f t="shared" si="496"/>
        <v>785800</v>
      </c>
      <c r="AC2489" s="185">
        <f t="shared" si="497"/>
        <v>114098.16</v>
      </c>
      <c r="AD2489" s="141">
        <v>0.1452</v>
      </c>
      <c r="AE2489" s="186">
        <f t="shared" si="498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499"/>
        <v>33543315.897345133</v>
      </c>
      <c r="AJ2489" s="19">
        <f t="shared" si="500"/>
        <v>4706169.325298408</v>
      </c>
      <c r="AK2489" s="20">
        <f t="shared" si="501"/>
        <v>0.14030125523967321</v>
      </c>
      <c r="AL2489" s="17"/>
      <c r="AM2489" s="17"/>
      <c r="AN2489" s="17"/>
      <c r="AO2489" s="17"/>
      <c r="AP2489" s="28" t="str">
        <f t="shared" si="502"/>
        <v>20233</v>
      </c>
      <c r="AQ2489" s="28" t="str">
        <f t="shared" si="503"/>
        <v>20233RMB</v>
      </c>
    </row>
    <row r="2490" spans="1:43" s="12" customFormat="1">
      <c r="A2490" s="13" t="s">
        <v>41</v>
      </c>
      <c r="B2490" s="179">
        <v>2023</v>
      </c>
      <c r="C2490" s="179">
        <v>3</v>
      </c>
      <c r="D2490" s="39" t="str">
        <f t="shared" si="492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493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494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504"/>
        <v>1.13</v>
      </c>
      <c r="Z2490" s="18">
        <f t="shared" si="495"/>
        <v>490000</v>
      </c>
      <c r="AA2490" s="13">
        <v>1.1299999999999999</v>
      </c>
      <c r="AB2490" s="21">
        <f t="shared" si="496"/>
        <v>490000</v>
      </c>
      <c r="AC2490" s="185">
        <f t="shared" si="497"/>
        <v>57036</v>
      </c>
      <c r="AD2490" s="141">
        <v>0.1164</v>
      </c>
      <c r="AE2490" s="186">
        <f t="shared" si="498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499"/>
        <v>33543315.897345133</v>
      </c>
      <c r="AJ2490" s="19">
        <f t="shared" si="500"/>
        <v>4706169.325298408</v>
      </c>
      <c r="AK2490" s="20">
        <f t="shared" si="501"/>
        <v>0.14030125523967321</v>
      </c>
      <c r="AL2490" s="17"/>
      <c r="AM2490" s="17"/>
      <c r="AN2490" s="17"/>
      <c r="AO2490" s="17"/>
      <c r="AP2490" s="28" t="str">
        <f t="shared" si="502"/>
        <v>20233</v>
      </c>
      <c r="AQ2490" s="28" t="str">
        <f t="shared" si="503"/>
        <v>20233RMB</v>
      </c>
    </row>
    <row r="2491" spans="1:43" s="12" customFormat="1">
      <c r="A2491" s="13" t="s">
        <v>41</v>
      </c>
      <c r="B2491" s="179">
        <v>2023</v>
      </c>
      <c r="C2491" s="179">
        <v>3</v>
      </c>
      <c r="D2491" s="39" t="str">
        <f t="shared" si="492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493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494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504"/>
        <v>1.13</v>
      </c>
      <c r="Z2491" s="18">
        <f t="shared" si="495"/>
        <v>510000</v>
      </c>
      <c r="AA2491" s="13">
        <v>1.1299999999999999</v>
      </c>
      <c r="AB2491" s="21">
        <f t="shared" si="496"/>
        <v>509999.99999999994</v>
      </c>
      <c r="AC2491" s="185">
        <f t="shared" si="497"/>
        <v>55232.999999999993</v>
      </c>
      <c r="AD2491" s="141">
        <v>0.10829999999999999</v>
      </c>
      <c r="AE2491" s="186">
        <f t="shared" si="498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499"/>
        <v>33543315.897345133</v>
      </c>
      <c r="AJ2491" s="19">
        <f t="shared" si="500"/>
        <v>4706169.325298408</v>
      </c>
      <c r="AK2491" s="20">
        <f t="shared" si="501"/>
        <v>0.14030125523967321</v>
      </c>
      <c r="AL2491" s="17"/>
      <c r="AM2491" s="17"/>
      <c r="AN2491" s="17"/>
      <c r="AO2491" s="17"/>
      <c r="AP2491" s="28" t="str">
        <f t="shared" si="502"/>
        <v>20233</v>
      </c>
      <c r="AQ2491" s="28" t="str">
        <f t="shared" si="503"/>
        <v>20233RMB</v>
      </c>
    </row>
    <row r="2492" spans="1:43" s="12" customFormat="1">
      <c r="A2492" s="13" t="s">
        <v>41</v>
      </c>
      <c r="B2492" s="179">
        <v>2023</v>
      </c>
      <c r="C2492" s="179">
        <v>3</v>
      </c>
      <c r="D2492" s="39" t="str">
        <f t="shared" si="492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493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494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504"/>
        <v>1.13</v>
      </c>
      <c r="Z2492" s="18">
        <f t="shared" si="495"/>
        <v>460000</v>
      </c>
      <c r="AA2492" s="13">
        <v>1.1299999999999999</v>
      </c>
      <c r="AB2492" s="21">
        <f t="shared" si="496"/>
        <v>460000</v>
      </c>
      <c r="AC2492" s="185">
        <f t="shared" si="497"/>
        <v>51060</v>
      </c>
      <c r="AD2492" s="141">
        <v>0.111</v>
      </c>
      <c r="AE2492" s="186">
        <f t="shared" si="498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499"/>
        <v>33543315.897345133</v>
      </c>
      <c r="AJ2492" s="19">
        <f t="shared" si="500"/>
        <v>4706169.325298408</v>
      </c>
      <c r="AK2492" s="20">
        <f t="shared" si="501"/>
        <v>0.14030125523967321</v>
      </c>
      <c r="AL2492" s="17"/>
      <c r="AM2492" s="17"/>
      <c r="AN2492" s="17"/>
      <c r="AO2492" s="17"/>
      <c r="AP2492" s="28" t="str">
        <f t="shared" si="502"/>
        <v>20233</v>
      </c>
      <c r="AQ2492" s="28" t="str">
        <f t="shared" si="503"/>
        <v>20233RMB</v>
      </c>
    </row>
    <row r="2493" spans="1:43" s="12" customFormat="1">
      <c r="A2493" s="13" t="s">
        <v>41</v>
      </c>
      <c r="B2493" s="179">
        <v>2023</v>
      </c>
      <c r="C2493" s="179">
        <v>3</v>
      </c>
      <c r="D2493" s="39" t="str">
        <f t="shared" si="492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493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494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504"/>
        <v>1.13</v>
      </c>
      <c r="Z2493" s="18">
        <f t="shared" si="495"/>
        <v>846000</v>
      </c>
      <c r="AA2493" s="13">
        <v>1.1299999999999999</v>
      </c>
      <c r="AB2493" s="21">
        <f t="shared" si="496"/>
        <v>846000</v>
      </c>
      <c r="AC2493" s="185">
        <f t="shared" si="497"/>
        <v>91452.6</v>
      </c>
      <c r="AD2493" s="141">
        <v>0.1081</v>
      </c>
      <c r="AE2493" s="186">
        <f t="shared" si="498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499"/>
        <v>33543315.897345133</v>
      </c>
      <c r="AJ2493" s="19">
        <f t="shared" si="500"/>
        <v>4706169.325298408</v>
      </c>
      <c r="AK2493" s="20">
        <f t="shared" si="501"/>
        <v>0.14030125523967321</v>
      </c>
      <c r="AL2493" s="17"/>
      <c r="AM2493" s="17"/>
      <c r="AN2493" s="17"/>
      <c r="AO2493" s="17"/>
      <c r="AP2493" s="28" t="str">
        <f t="shared" si="502"/>
        <v>20233</v>
      </c>
      <c r="AQ2493" s="28" t="str">
        <f t="shared" si="503"/>
        <v>20233RMB</v>
      </c>
    </row>
    <row r="2494" spans="1:43" s="12" customFormat="1">
      <c r="A2494" s="13" t="s">
        <v>41</v>
      </c>
      <c r="B2494" s="179">
        <v>2023</v>
      </c>
      <c r="C2494" s="179">
        <v>3</v>
      </c>
      <c r="D2494" s="39" t="str">
        <f t="shared" si="492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493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494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504"/>
        <v>1.13</v>
      </c>
      <c r="Z2494" s="18">
        <f t="shared" si="495"/>
        <v>846000</v>
      </c>
      <c r="AA2494" s="13">
        <v>1.1299999999999999</v>
      </c>
      <c r="AB2494" s="21">
        <f t="shared" si="496"/>
        <v>846000</v>
      </c>
      <c r="AC2494" s="185">
        <f t="shared" si="497"/>
        <v>91452.6</v>
      </c>
      <c r="AD2494" s="141">
        <v>0.1081</v>
      </c>
      <c r="AE2494" s="186">
        <f t="shared" si="498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499"/>
        <v>33543315.897345133</v>
      </c>
      <c r="AJ2494" s="19">
        <f t="shared" si="500"/>
        <v>4706169.325298408</v>
      </c>
      <c r="AK2494" s="20">
        <f t="shared" si="501"/>
        <v>0.14030125523967321</v>
      </c>
      <c r="AL2494" s="17"/>
      <c r="AM2494" s="17"/>
      <c r="AN2494" s="17"/>
      <c r="AO2494" s="17"/>
      <c r="AP2494" s="28" t="str">
        <f t="shared" si="502"/>
        <v>20233</v>
      </c>
      <c r="AQ2494" s="28" t="str">
        <f t="shared" si="503"/>
        <v>20233RMB</v>
      </c>
    </row>
    <row r="2495" spans="1:43" s="12" customFormat="1">
      <c r="A2495" s="13" t="s">
        <v>41</v>
      </c>
      <c r="B2495" s="179">
        <v>2023</v>
      </c>
      <c r="C2495" s="179">
        <v>3</v>
      </c>
      <c r="D2495" s="39" t="str">
        <f t="shared" si="492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493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494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504"/>
        <v>1.13</v>
      </c>
      <c r="Z2495" s="18">
        <f t="shared" si="495"/>
        <v>810000</v>
      </c>
      <c r="AA2495" s="13">
        <v>1.1299999999999999</v>
      </c>
      <c r="AB2495" s="21">
        <f t="shared" si="496"/>
        <v>810000</v>
      </c>
      <c r="AC2495" s="185">
        <f t="shared" si="497"/>
        <v>145314</v>
      </c>
      <c r="AD2495" s="141">
        <v>0.1794</v>
      </c>
      <c r="AE2495" s="186">
        <f t="shared" si="498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499"/>
        <v>33543315.897345133</v>
      </c>
      <c r="AJ2495" s="19">
        <f t="shared" si="500"/>
        <v>4706169.325298408</v>
      </c>
      <c r="AK2495" s="20">
        <f t="shared" si="501"/>
        <v>0.14030125523967321</v>
      </c>
      <c r="AL2495" s="17"/>
      <c r="AM2495" s="17"/>
      <c r="AN2495" s="17"/>
      <c r="AO2495" s="17"/>
      <c r="AP2495" s="28" t="str">
        <f t="shared" si="502"/>
        <v>20233</v>
      </c>
      <c r="AQ2495" s="28" t="str">
        <f t="shared" si="503"/>
        <v>20233RMB</v>
      </c>
    </row>
    <row r="2496" spans="1:43" s="12" customFormat="1">
      <c r="A2496" s="13" t="s">
        <v>41</v>
      </c>
      <c r="B2496" s="179">
        <v>2023</v>
      </c>
      <c r="C2496" s="179">
        <v>3</v>
      </c>
      <c r="D2496" s="39" t="str">
        <f t="shared" si="492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493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494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504"/>
        <v>1.13</v>
      </c>
      <c r="Z2496" s="18">
        <f t="shared" si="495"/>
        <v>490000</v>
      </c>
      <c r="AA2496" s="13">
        <v>1.1299999999999999</v>
      </c>
      <c r="AB2496" s="21">
        <f t="shared" si="496"/>
        <v>490000</v>
      </c>
      <c r="AC2496" s="185">
        <f t="shared" si="497"/>
        <v>87906</v>
      </c>
      <c r="AD2496" s="141">
        <v>0.1794</v>
      </c>
      <c r="AE2496" s="186">
        <f t="shared" si="498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499"/>
        <v>33543315.897345133</v>
      </c>
      <c r="AJ2496" s="19">
        <f t="shared" si="500"/>
        <v>4706169.325298408</v>
      </c>
      <c r="AK2496" s="20">
        <f t="shared" si="501"/>
        <v>0.14030125523967321</v>
      </c>
      <c r="AL2496" s="17"/>
      <c r="AM2496" s="17"/>
      <c r="AN2496" s="17"/>
      <c r="AO2496" s="17"/>
      <c r="AP2496" s="28" t="str">
        <f t="shared" si="502"/>
        <v>20233</v>
      </c>
      <c r="AQ2496" s="28" t="str">
        <f t="shared" si="503"/>
        <v>20233RMB</v>
      </c>
    </row>
    <row r="2497" spans="1:43" s="12" customFormat="1">
      <c r="A2497" s="13" t="s">
        <v>41</v>
      </c>
      <c r="B2497" s="179">
        <v>2023</v>
      </c>
      <c r="C2497" s="179">
        <v>3</v>
      </c>
      <c r="D2497" s="39" t="str">
        <f t="shared" si="492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493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494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504"/>
        <v>1.13</v>
      </c>
      <c r="Z2497" s="18">
        <f t="shared" si="495"/>
        <v>431000</v>
      </c>
      <c r="AA2497" s="13">
        <v>1.1299999999999999</v>
      </c>
      <c r="AB2497" s="21">
        <f t="shared" si="496"/>
        <v>431000</v>
      </c>
      <c r="AC2497" s="185">
        <f t="shared" si="497"/>
        <v>41462.199999999997</v>
      </c>
      <c r="AD2497" s="141">
        <v>9.6199999999999994E-2</v>
      </c>
      <c r="AE2497" s="186">
        <f t="shared" si="498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499"/>
        <v>33543315.897345133</v>
      </c>
      <c r="AJ2497" s="19">
        <f t="shared" si="500"/>
        <v>4706169.325298408</v>
      </c>
      <c r="AK2497" s="20">
        <f t="shared" si="501"/>
        <v>0.14030125523967321</v>
      </c>
      <c r="AL2497" s="17"/>
      <c r="AM2497" s="17"/>
      <c r="AN2497" s="17"/>
      <c r="AO2497" s="17"/>
      <c r="AP2497" s="28" t="str">
        <f t="shared" si="502"/>
        <v>20233</v>
      </c>
      <c r="AQ2497" s="28" t="str">
        <f t="shared" si="503"/>
        <v>20233RMB</v>
      </c>
    </row>
    <row r="2498" spans="1:43" s="12" customFormat="1">
      <c r="A2498" s="13" t="s">
        <v>41</v>
      </c>
      <c r="B2498" s="179">
        <v>2023</v>
      </c>
      <c r="C2498" s="179">
        <v>3</v>
      </c>
      <c r="D2498" s="39" t="str">
        <f t="shared" si="492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493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494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504"/>
        <v>1.13</v>
      </c>
      <c r="Z2498" s="18">
        <f t="shared" si="495"/>
        <v>431000</v>
      </c>
      <c r="AA2498" s="13">
        <v>1.1299999999999999</v>
      </c>
      <c r="AB2498" s="21">
        <f t="shared" si="496"/>
        <v>431000</v>
      </c>
      <c r="AC2498" s="185">
        <f t="shared" si="497"/>
        <v>41462.199999999997</v>
      </c>
      <c r="AD2498" s="141">
        <v>9.6199999999999994E-2</v>
      </c>
      <c r="AE2498" s="186">
        <f t="shared" si="498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499"/>
        <v>33543315.897345133</v>
      </c>
      <c r="AJ2498" s="19">
        <f t="shared" si="500"/>
        <v>4706169.325298408</v>
      </c>
      <c r="AK2498" s="20">
        <f t="shared" si="501"/>
        <v>0.14030125523967321</v>
      </c>
      <c r="AL2498" s="17"/>
      <c r="AM2498" s="17"/>
      <c r="AN2498" s="17"/>
      <c r="AO2498" s="17"/>
      <c r="AP2498" s="28" t="str">
        <f t="shared" si="502"/>
        <v>20233</v>
      </c>
      <c r="AQ2498" s="28" t="str">
        <f t="shared" si="503"/>
        <v>20233RMB</v>
      </c>
    </row>
    <row r="2499" spans="1:43" s="12" customFormat="1">
      <c r="A2499" s="13" t="s">
        <v>41</v>
      </c>
      <c r="B2499" s="179">
        <v>2023</v>
      </c>
      <c r="C2499" s="179">
        <v>3</v>
      </c>
      <c r="D2499" s="39" t="str">
        <f t="shared" si="492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493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494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504"/>
        <v>1.13</v>
      </c>
      <c r="Z2499" s="18">
        <f t="shared" si="495"/>
        <v>930000</v>
      </c>
      <c r="AA2499" s="13">
        <v>1.1299999999999999</v>
      </c>
      <c r="AB2499" s="21">
        <f t="shared" si="496"/>
        <v>930000</v>
      </c>
      <c r="AC2499" s="185">
        <f t="shared" si="497"/>
        <v>250821</v>
      </c>
      <c r="AD2499" s="141">
        <v>0.2697</v>
      </c>
      <c r="AE2499" s="186">
        <f t="shared" si="498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499"/>
        <v>33543315.897345133</v>
      </c>
      <c r="AJ2499" s="19">
        <f t="shared" si="500"/>
        <v>4706169.325298408</v>
      </c>
      <c r="AK2499" s="20">
        <f t="shared" si="501"/>
        <v>0.14030125523967321</v>
      </c>
      <c r="AL2499" s="17"/>
      <c r="AM2499" s="17"/>
      <c r="AN2499" s="17"/>
      <c r="AO2499" s="17"/>
      <c r="AP2499" s="28" t="str">
        <f t="shared" si="502"/>
        <v>20233</v>
      </c>
      <c r="AQ2499" s="28" t="str">
        <f t="shared" si="503"/>
        <v>20233RMB</v>
      </c>
    </row>
    <row r="2500" spans="1:43" s="12" customFormat="1">
      <c r="A2500" s="13" t="s">
        <v>41</v>
      </c>
      <c r="B2500" s="179">
        <v>2023</v>
      </c>
      <c r="C2500" s="179">
        <v>3</v>
      </c>
      <c r="D2500" s="39" t="str">
        <f t="shared" si="492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493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494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504"/>
        <v>1.13</v>
      </c>
      <c r="Z2500" s="18">
        <f t="shared" si="495"/>
        <v>650000</v>
      </c>
      <c r="AA2500" s="13">
        <v>1.1299999999999999</v>
      </c>
      <c r="AB2500" s="21">
        <f t="shared" si="496"/>
        <v>650000</v>
      </c>
      <c r="AC2500" s="185">
        <f t="shared" si="497"/>
        <v>98345</v>
      </c>
      <c r="AD2500" s="141">
        <v>0.15129999999999999</v>
      </c>
      <c r="AE2500" s="186">
        <f t="shared" si="498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499"/>
        <v>33543315.897345133</v>
      </c>
      <c r="AJ2500" s="19">
        <f t="shared" si="500"/>
        <v>4706169.325298408</v>
      </c>
      <c r="AK2500" s="20">
        <f t="shared" si="501"/>
        <v>0.14030125523967321</v>
      </c>
      <c r="AL2500" s="17"/>
      <c r="AM2500" s="17"/>
      <c r="AN2500" s="17"/>
      <c r="AO2500" s="17"/>
      <c r="AP2500" s="28" t="str">
        <f t="shared" si="502"/>
        <v>20233</v>
      </c>
      <c r="AQ2500" s="28" t="str">
        <f t="shared" si="503"/>
        <v>20233RMB</v>
      </c>
    </row>
    <row r="2501" spans="1:43" s="12" customFormat="1">
      <c r="A2501" s="13" t="s">
        <v>41</v>
      </c>
      <c r="B2501" s="179">
        <v>2023</v>
      </c>
      <c r="C2501" s="179">
        <v>3</v>
      </c>
      <c r="D2501" s="39" t="str">
        <f t="shared" si="492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493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494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504"/>
        <v>1.13</v>
      </c>
      <c r="Z2501" s="18">
        <f t="shared" si="495"/>
        <v>1000000</v>
      </c>
      <c r="AA2501" s="13">
        <v>1.1299999999999999</v>
      </c>
      <c r="AB2501" s="21">
        <f t="shared" si="496"/>
        <v>1000000</v>
      </c>
      <c r="AC2501" s="185">
        <f t="shared" si="497"/>
        <v>139900</v>
      </c>
      <c r="AD2501" s="141">
        <v>0.1399</v>
      </c>
      <c r="AE2501" s="186">
        <f t="shared" si="498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499"/>
        <v>33543315.897345133</v>
      </c>
      <c r="AJ2501" s="19">
        <f t="shared" si="500"/>
        <v>4706169.325298408</v>
      </c>
      <c r="AK2501" s="20">
        <f t="shared" si="501"/>
        <v>0.14030125523967321</v>
      </c>
      <c r="AL2501" s="17"/>
      <c r="AM2501" s="17"/>
      <c r="AN2501" s="17"/>
      <c r="AO2501" s="17"/>
      <c r="AP2501" s="28" t="str">
        <f t="shared" si="502"/>
        <v>20233</v>
      </c>
      <c r="AQ2501" s="28" t="str">
        <f t="shared" si="503"/>
        <v>20233RMB</v>
      </c>
    </row>
    <row r="2502" spans="1:43" s="12" customFormat="1">
      <c r="A2502" s="13" t="s">
        <v>41</v>
      </c>
      <c r="B2502" s="179">
        <v>2023</v>
      </c>
      <c r="C2502" s="179">
        <v>3</v>
      </c>
      <c r="D2502" s="39" t="str">
        <f t="shared" si="492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493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494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504"/>
        <v>1.13</v>
      </c>
      <c r="Z2502" s="18">
        <f t="shared" si="495"/>
        <v>720000</v>
      </c>
      <c r="AA2502" s="13">
        <v>1.1299999999999999</v>
      </c>
      <c r="AB2502" s="21">
        <f t="shared" si="496"/>
        <v>720000</v>
      </c>
      <c r="AC2502" s="185">
        <f t="shared" si="497"/>
        <v>121392</v>
      </c>
      <c r="AD2502" s="141">
        <v>0.1686</v>
      </c>
      <c r="AE2502" s="186">
        <f t="shared" si="498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499"/>
        <v>33543315.897345133</v>
      </c>
      <c r="AJ2502" s="19">
        <f t="shared" si="500"/>
        <v>4706169.325298408</v>
      </c>
      <c r="AK2502" s="20">
        <f t="shared" si="501"/>
        <v>0.14030125523967321</v>
      </c>
      <c r="AL2502" s="17"/>
      <c r="AM2502" s="17"/>
      <c r="AN2502" s="17"/>
      <c r="AO2502" s="17"/>
      <c r="AP2502" s="28" t="str">
        <f t="shared" si="502"/>
        <v>20233</v>
      </c>
      <c r="AQ2502" s="28" t="str">
        <f t="shared" si="503"/>
        <v>20233RMB</v>
      </c>
    </row>
    <row r="2503" spans="1:43" s="12" customFormat="1" ht="26.4">
      <c r="A2503" s="13" t="s">
        <v>41</v>
      </c>
      <c r="B2503" s="179">
        <v>2023</v>
      </c>
      <c r="C2503" s="179">
        <v>3</v>
      </c>
      <c r="D2503" s="39" t="str">
        <f t="shared" si="492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493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494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504"/>
        <v>1.13</v>
      </c>
      <c r="Z2503" s="18">
        <f t="shared" si="495"/>
        <v>221000</v>
      </c>
      <c r="AA2503" s="13">
        <v>1.1299999999999999</v>
      </c>
      <c r="AB2503" s="21">
        <f t="shared" si="496"/>
        <v>221000</v>
      </c>
      <c r="AC2503" s="185">
        <f t="shared" si="497"/>
        <v>55073.200000000004</v>
      </c>
      <c r="AD2503" s="141">
        <v>0.2492</v>
      </c>
      <c r="AE2503" s="186">
        <f t="shared" si="498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499"/>
        <v>33543315.897345133</v>
      </c>
      <c r="AJ2503" s="19">
        <f t="shared" si="500"/>
        <v>4706169.325298408</v>
      </c>
      <c r="AK2503" s="20">
        <f t="shared" si="501"/>
        <v>0.14030125523967321</v>
      </c>
      <c r="AL2503" s="17"/>
      <c r="AM2503" s="17"/>
      <c r="AN2503" s="17"/>
      <c r="AO2503" s="17"/>
      <c r="AP2503" s="28" t="str">
        <f t="shared" si="502"/>
        <v>20233</v>
      </c>
      <c r="AQ2503" s="28" t="str">
        <f t="shared" si="503"/>
        <v>20233RMB</v>
      </c>
    </row>
    <row r="2504" spans="1:43" s="12" customFormat="1">
      <c r="A2504" s="13" t="s">
        <v>41</v>
      </c>
      <c r="B2504" s="179">
        <v>2023</v>
      </c>
      <c r="C2504" s="179">
        <v>1</v>
      </c>
      <c r="D2504" s="39" t="str">
        <f t="shared" si="492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493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494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504"/>
        <v>1.13</v>
      </c>
      <c r="Z2504" s="18">
        <f t="shared" si="495"/>
        <v>700000</v>
      </c>
      <c r="AA2504" s="13">
        <v>1.1399999999999999</v>
      </c>
      <c r="AB2504" s="21">
        <f t="shared" si="496"/>
        <v>706194.69026548672</v>
      </c>
      <c r="AC2504" s="185">
        <f t="shared" si="497"/>
        <v>73161.769911504423</v>
      </c>
      <c r="AD2504" s="141">
        <v>0.1036</v>
      </c>
      <c r="AE2504" s="186">
        <f t="shared" si="498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499"/>
        <v>30573205.452778772</v>
      </c>
      <c r="AJ2504" s="19">
        <f t="shared" si="500"/>
        <v>3790930.1683151261</v>
      </c>
      <c r="AK2504" s="20">
        <f t="shared" si="501"/>
        <v>0.12399518179964253</v>
      </c>
      <c r="AL2504" s="17"/>
      <c r="AM2504" s="17"/>
      <c r="AN2504" s="17"/>
      <c r="AO2504" s="17"/>
      <c r="AP2504" s="28" t="str">
        <f t="shared" si="502"/>
        <v>20234</v>
      </c>
      <c r="AQ2504" s="28" t="str">
        <f t="shared" si="503"/>
        <v>20234RMB</v>
      </c>
    </row>
    <row r="2505" spans="1:43" s="12" customFormat="1">
      <c r="A2505" s="13" t="s">
        <v>41</v>
      </c>
      <c r="B2505" s="179">
        <v>2023</v>
      </c>
      <c r="C2505" s="179">
        <v>1</v>
      </c>
      <c r="D2505" s="39" t="str">
        <f t="shared" si="492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493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494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504"/>
        <v>1.13</v>
      </c>
      <c r="Z2505" s="18">
        <f t="shared" si="495"/>
        <v>1225000</v>
      </c>
      <c r="AA2505" s="13">
        <v>1.1399999999999999</v>
      </c>
      <c r="AB2505" s="21">
        <f t="shared" si="496"/>
        <v>1235840.7079646017</v>
      </c>
      <c r="AC2505" s="185">
        <f t="shared" si="497"/>
        <v>125561.41592920353</v>
      </c>
      <c r="AD2505" s="141">
        <v>0.1016</v>
      </c>
      <c r="AE2505" s="186">
        <f t="shared" si="498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499"/>
        <v>30573205.452778772</v>
      </c>
      <c r="AJ2505" s="19">
        <f t="shared" si="500"/>
        <v>3790930.1683151261</v>
      </c>
      <c r="AK2505" s="20">
        <f t="shared" si="501"/>
        <v>0.12399518179964253</v>
      </c>
      <c r="AL2505" s="17"/>
      <c r="AM2505" s="17"/>
      <c r="AN2505" s="17"/>
      <c r="AO2505" s="17"/>
      <c r="AP2505" s="28" t="str">
        <f t="shared" si="502"/>
        <v>20234</v>
      </c>
      <c r="AQ2505" s="28" t="str">
        <f t="shared" si="503"/>
        <v>20234RMB</v>
      </c>
    </row>
    <row r="2506" spans="1:43" s="12" customFormat="1">
      <c r="A2506" s="13" t="s">
        <v>41</v>
      </c>
      <c r="B2506" s="179">
        <v>2023</v>
      </c>
      <c r="C2506" s="179">
        <v>2</v>
      </c>
      <c r="D2506" s="39" t="str">
        <f t="shared" si="492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493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494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504"/>
        <v>1.13</v>
      </c>
      <c r="Z2506" s="18">
        <f t="shared" si="495"/>
        <v>739000</v>
      </c>
      <c r="AA2506" s="13">
        <v>1.1399999999999999</v>
      </c>
      <c r="AB2506" s="21">
        <f t="shared" si="496"/>
        <v>745539.82300884952</v>
      </c>
      <c r="AC2506" s="185">
        <f t="shared" si="497"/>
        <v>85289.755752212383</v>
      </c>
      <c r="AD2506" s="141">
        <v>0.1144</v>
      </c>
      <c r="AE2506" s="186">
        <f t="shared" si="498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499"/>
        <v>30573205.452778772</v>
      </c>
      <c r="AJ2506" s="19">
        <f t="shared" si="500"/>
        <v>3790930.1683151261</v>
      </c>
      <c r="AK2506" s="20">
        <f t="shared" si="501"/>
        <v>0.12399518179964253</v>
      </c>
      <c r="AL2506" s="17"/>
      <c r="AM2506" s="17"/>
      <c r="AN2506" s="17"/>
      <c r="AO2506" s="17"/>
      <c r="AP2506" s="28" t="str">
        <f t="shared" si="502"/>
        <v>20234</v>
      </c>
      <c r="AQ2506" s="28" t="str">
        <f t="shared" si="503"/>
        <v>20234RMB</v>
      </c>
    </row>
    <row r="2507" spans="1:43" s="12" customFormat="1">
      <c r="A2507" s="13" t="s">
        <v>41</v>
      </c>
      <c r="B2507" s="179">
        <v>2023</v>
      </c>
      <c r="C2507" s="179">
        <v>2</v>
      </c>
      <c r="D2507" s="39" t="str">
        <f t="shared" si="492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493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494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504"/>
        <v>1.13</v>
      </c>
      <c r="Z2507" s="18">
        <f t="shared" si="495"/>
        <v>850000</v>
      </c>
      <c r="AA2507" s="13">
        <v>1.1399999999999999</v>
      </c>
      <c r="AB2507" s="21">
        <f t="shared" si="496"/>
        <v>857522.12389380531</v>
      </c>
      <c r="AC2507" s="185">
        <f t="shared" si="497"/>
        <v>65943.45132743362</v>
      </c>
      <c r="AD2507" s="141">
        <v>7.6899999999999996E-2</v>
      </c>
      <c r="AE2507" s="186">
        <f t="shared" si="498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499"/>
        <v>30573205.452778772</v>
      </c>
      <c r="AJ2507" s="19">
        <f t="shared" si="500"/>
        <v>3790930.1683151261</v>
      </c>
      <c r="AK2507" s="20">
        <f t="shared" si="501"/>
        <v>0.12399518179964253</v>
      </c>
      <c r="AL2507" s="17"/>
      <c r="AM2507" s="17"/>
      <c r="AN2507" s="17"/>
      <c r="AO2507" s="17"/>
      <c r="AP2507" s="28" t="str">
        <f t="shared" si="502"/>
        <v>20234</v>
      </c>
      <c r="AQ2507" s="28" t="str">
        <f t="shared" si="503"/>
        <v>20234RMB</v>
      </c>
    </row>
    <row r="2508" spans="1:43" s="12" customFormat="1">
      <c r="A2508" s="13" t="s">
        <v>41</v>
      </c>
      <c r="B2508" s="179">
        <v>2023</v>
      </c>
      <c r="C2508" s="179">
        <v>2</v>
      </c>
      <c r="D2508" s="39" t="str">
        <f t="shared" si="492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493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494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504"/>
        <v>1.13</v>
      </c>
      <c r="Z2508" s="18">
        <f t="shared" si="495"/>
        <v>500000</v>
      </c>
      <c r="AA2508" s="13">
        <v>1.1399999999999999</v>
      </c>
      <c r="AB2508" s="21">
        <f t="shared" si="496"/>
        <v>504424.77876106196</v>
      </c>
      <c r="AC2508" s="185">
        <f t="shared" si="497"/>
        <v>38790.265486725664</v>
      </c>
      <c r="AD2508" s="141">
        <v>7.6899999999999996E-2</v>
      </c>
      <c r="AE2508" s="186">
        <f t="shared" si="498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499"/>
        <v>30573205.452778772</v>
      </c>
      <c r="AJ2508" s="19">
        <f t="shared" si="500"/>
        <v>3790930.1683151261</v>
      </c>
      <c r="AK2508" s="20">
        <f t="shared" si="501"/>
        <v>0.12399518179964253</v>
      </c>
      <c r="AL2508" s="17"/>
      <c r="AM2508" s="17"/>
      <c r="AN2508" s="17"/>
      <c r="AO2508" s="17"/>
      <c r="AP2508" s="28" t="str">
        <f t="shared" si="502"/>
        <v>20234</v>
      </c>
      <c r="AQ2508" s="28" t="str">
        <f t="shared" si="503"/>
        <v>20234RMB</v>
      </c>
    </row>
    <row r="2509" spans="1:43" s="12" customFormat="1">
      <c r="A2509" s="13" t="s">
        <v>41</v>
      </c>
      <c r="B2509" s="179">
        <v>2023</v>
      </c>
      <c r="C2509" s="179">
        <v>2</v>
      </c>
      <c r="D2509" s="39" t="str">
        <f t="shared" si="492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493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494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504"/>
        <v>1.13</v>
      </c>
      <c r="Z2509" s="18">
        <f t="shared" si="495"/>
        <v>1210000</v>
      </c>
      <c r="AA2509" s="13">
        <v>1.1399999999999999</v>
      </c>
      <c r="AB2509" s="21">
        <f t="shared" si="496"/>
        <v>1220707.96460177</v>
      </c>
      <c r="AC2509" s="185">
        <f t="shared" si="497"/>
        <v>184693.1150442478</v>
      </c>
      <c r="AD2509" s="141">
        <v>0.15129999999999999</v>
      </c>
      <c r="AE2509" s="186">
        <f t="shared" si="498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499"/>
        <v>30573205.452778772</v>
      </c>
      <c r="AJ2509" s="19">
        <f t="shared" si="500"/>
        <v>3790930.1683151261</v>
      </c>
      <c r="AK2509" s="20">
        <f t="shared" si="501"/>
        <v>0.12399518179964253</v>
      </c>
      <c r="AL2509" s="17"/>
      <c r="AM2509" s="17"/>
      <c r="AN2509" s="17"/>
      <c r="AO2509" s="17"/>
      <c r="AP2509" s="28" t="str">
        <f t="shared" si="502"/>
        <v>20234</v>
      </c>
      <c r="AQ2509" s="28" t="str">
        <f t="shared" si="503"/>
        <v>20234RMB</v>
      </c>
    </row>
    <row r="2510" spans="1:43" s="12" customFormat="1">
      <c r="A2510" s="13" t="s">
        <v>41</v>
      </c>
      <c r="B2510" s="179">
        <v>2023</v>
      </c>
      <c r="C2510" s="179">
        <v>2</v>
      </c>
      <c r="D2510" s="39" t="str">
        <f t="shared" si="492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493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494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504"/>
        <v>1.13</v>
      </c>
      <c r="Z2510" s="18">
        <f t="shared" si="495"/>
        <v>1210000</v>
      </c>
      <c r="AA2510" s="13">
        <v>1.1399999999999999</v>
      </c>
      <c r="AB2510" s="21">
        <f t="shared" si="496"/>
        <v>1220707.96460177</v>
      </c>
      <c r="AC2510" s="185">
        <f t="shared" si="497"/>
        <v>184693.1150442478</v>
      </c>
      <c r="AD2510" s="141">
        <v>0.15129999999999999</v>
      </c>
      <c r="AE2510" s="186">
        <f t="shared" si="498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499"/>
        <v>30573205.452778772</v>
      </c>
      <c r="AJ2510" s="19">
        <f t="shared" si="500"/>
        <v>3790930.1683151261</v>
      </c>
      <c r="AK2510" s="20">
        <f t="shared" si="501"/>
        <v>0.12399518179964253</v>
      </c>
      <c r="AL2510" s="17"/>
      <c r="AM2510" s="17"/>
      <c r="AN2510" s="17"/>
      <c r="AO2510" s="17"/>
      <c r="AP2510" s="28" t="str">
        <f t="shared" si="502"/>
        <v>20234</v>
      </c>
      <c r="AQ2510" s="28" t="str">
        <f t="shared" si="503"/>
        <v>20234RMB</v>
      </c>
    </row>
    <row r="2511" spans="1:43" s="12" customFormat="1">
      <c r="A2511" s="13" t="s">
        <v>41</v>
      </c>
      <c r="B2511" s="179">
        <v>2023</v>
      </c>
      <c r="C2511" s="179">
        <v>2</v>
      </c>
      <c r="D2511" s="39" t="str">
        <f t="shared" si="492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493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494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504"/>
        <v>1.13</v>
      </c>
      <c r="Z2511" s="18">
        <f t="shared" si="495"/>
        <v>1210000</v>
      </c>
      <c r="AA2511" s="13">
        <v>1.1399999999999999</v>
      </c>
      <c r="AB2511" s="21">
        <f t="shared" si="496"/>
        <v>1220707.96460177</v>
      </c>
      <c r="AC2511" s="185">
        <f t="shared" si="497"/>
        <v>184693.1150442478</v>
      </c>
      <c r="AD2511" s="141">
        <v>0.15129999999999999</v>
      </c>
      <c r="AE2511" s="186">
        <f t="shared" si="498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499"/>
        <v>30573205.452778772</v>
      </c>
      <c r="AJ2511" s="19">
        <f t="shared" si="500"/>
        <v>3790930.1683151261</v>
      </c>
      <c r="AK2511" s="20">
        <f t="shared" si="501"/>
        <v>0.12399518179964253</v>
      </c>
      <c r="AL2511" s="17"/>
      <c r="AM2511" s="17"/>
      <c r="AN2511" s="17"/>
      <c r="AO2511" s="17"/>
      <c r="AP2511" s="28" t="str">
        <f t="shared" si="502"/>
        <v>20234</v>
      </c>
      <c r="AQ2511" s="28" t="str">
        <f t="shared" si="503"/>
        <v>20234RMB</v>
      </c>
    </row>
    <row r="2512" spans="1:43" s="12" customFormat="1">
      <c r="A2512" s="13" t="s">
        <v>41</v>
      </c>
      <c r="B2512" s="179">
        <v>2023</v>
      </c>
      <c r="C2512" s="179">
        <v>2</v>
      </c>
      <c r="D2512" s="39" t="str">
        <f t="shared" si="492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493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494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504"/>
        <v>1.13</v>
      </c>
      <c r="Z2512" s="18">
        <f t="shared" si="495"/>
        <v>1210000</v>
      </c>
      <c r="AA2512" s="13">
        <v>1.1399999999999999</v>
      </c>
      <c r="AB2512" s="21">
        <f t="shared" si="496"/>
        <v>1220707.96460177</v>
      </c>
      <c r="AC2512" s="185">
        <f t="shared" si="497"/>
        <v>184693.1150442478</v>
      </c>
      <c r="AD2512" s="141">
        <v>0.15129999999999999</v>
      </c>
      <c r="AE2512" s="186">
        <f t="shared" si="498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499"/>
        <v>30573205.452778772</v>
      </c>
      <c r="AJ2512" s="19">
        <f t="shared" si="500"/>
        <v>3790930.1683151261</v>
      </c>
      <c r="AK2512" s="20">
        <f t="shared" si="501"/>
        <v>0.12399518179964253</v>
      </c>
      <c r="AL2512" s="17"/>
      <c r="AM2512" s="17"/>
      <c r="AN2512" s="17"/>
      <c r="AO2512" s="17"/>
      <c r="AP2512" s="28" t="str">
        <f t="shared" si="502"/>
        <v>20234</v>
      </c>
      <c r="AQ2512" s="28" t="str">
        <f t="shared" si="503"/>
        <v>20234RMB</v>
      </c>
    </row>
    <row r="2513" spans="1:43" s="12" customFormat="1">
      <c r="A2513" s="13" t="s">
        <v>41</v>
      </c>
      <c r="B2513" s="179">
        <v>2023</v>
      </c>
      <c r="C2513" s="179">
        <v>3</v>
      </c>
      <c r="D2513" s="39" t="str">
        <f t="shared" si="492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493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494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504"/>
        <v>1.13</v>
      </c>
      <c r="Z2513" s="18">
        <f t="shared" si="495"/>
        <v>750000</v>
      </c>
      <c r="AA2513" s="13">
        <v>1.1399999999999999</v>
      </c>
      <c r="AB2513" s="21">
        <f t="shared" si="496"/>
        <v>756637.16814159299</v>
      </c>
      <c r="AC2513" s="185">
        <f t="shared" si="497"/>
        <v>93217.699115044263</v>
      </c>
      <c r="AD2513" s="141">
        <v>0.1232</v>
      </c>
      <c r="AE2513" s="186">
        <f t="shared" si="498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499"/>
        <v>30573205.452778772</v>
      </c>
      <c r="AJ2513" s="19">
        <f t="shared" si="500"/>
        <v>3790930.1683151261</v>
      </c>
      <c r="AK2513" s="20">
        <f t="shared" si="501"/>
        <v>0.12399518179964253</v>
      </c>
      <c r="AL2513" s="17"/>
      <c r="AM2513" s="17"/>
      <c r="AN2513" s="17"/>
      <c r="AO2513" s="17"/>
      <c r="AP2513" s="28" t="str">
        <f t="shared" si="502"/>
        <v>20234</v>
      </c>
      <c r="AQ2513" s="28" t="str">
        <f t="shared" si="503"/>
        <v>20234RMB</v>
      </c>
    </row>
    <row r="2514" spans="1:43" s="12" customFormat="1">
      <c r="A2514" s="13" t="s">
        <v>41</v>
      </c>
      <c r="B2514" s="179">
        <v>2023</v>
      </c>
      <c r="C2514" s="179">
        <v>3</v>
      </c>
      <c r="D2514" s="39" t="str">
        <f t="shared" si="492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493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494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504"/>
        <v>1.13</v>
      </c>
      <c r="Z2514" s="18">
        <f t="shared" si="495"/>
        <v>1160000</v>
      </c>
      <c r="AA2514" s="13">
        <v>1.1399999999999999</v>
      </c>
      <c r="AB2514" s="21">
        <f t="shared" si="496"/>
        <v>1170265.4867256638</v>
      </c>
      <c r="AC2514" s="185">
        <f t="shared" si="497"/>
        <v>137623.22123893804</v>
      </c>
      <c r="AD2514" s="141">
        <v>0.1176</v>
      </c>
      <c r="AE2514" s="186">
        <f t="shared" si="498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499"/>
        <v>30573205.452778772</v>
      </c>
      <c r="AJ2514" s="19">
        <f t="shared" si="500"/>
        <v>3790930.1683151261</v>
      </c>
      <c r="AK2514" s="20">
        <f t="shared" si="501"/>
        <v>0.12399518179964253</v>
      </c>
      <c r="AL2514" s="17"/>
      <c r="AM2514" s="17"/>
      <c r="AN2514" s="17"/>
      <c r="AO2514" s="17"/>
      <c r="AP2514" s="28" t="str">
        <f t="shared" si="502"/>
        <v>20234</v>
      </c>
      <c r="AQ2514" s="28" t="str">
        <f t="shared" si="503"/>
        <v>20234RMB</v>
      </c>
    </row>
    <row r="2515" spans="1:43" s="12" customFormat="1">
      <c r="A2515" s="13" t="s">
        <v>41</v>
      </c>
      <c r="B2515" s="179">
        <v>2023</v>
      </c>
      <c r="C2515" s="179">
        <v>3</v>
      </c>
      <c r="D2515" s="39" t="str">
        <f t="shared" si="492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493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494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504"/>
        <v>1.13</v>
      </c>
      <c r="Z2515" s="18">
        <f t="shared" si="495"/>
        <v>600000</v>
      </c>
      <c r="AA2515" s="13">
        <v>1.1399999999999999</v>
      </c>
      <c r="AB2515" s="21">
        <f t="shared" si="496"/>
        <v>605309.73451327439</v>
      </c>
      <c r="AC2515" s="185">
        <f t="shared" si="497"/>
        <v>71184.424778761066</v>
      </c>
      <c r="AD2515" s="141">
        <v>0.1176</v>
      </c>
      <c r="AE2515" s="186">
        <f t="shared" si="498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499"/>
        <v>30573205.452778772</v>
      </c>
      <c r="AJ2515" s="19">
        <f t="shared" si="500"/>
        <v>3790930.1683151261</v>
      </c>
      <c r="AK2515" s="20">
        <f t="shared" si="501"/>
        <v>0.12399518179964253</v>
      </c>
      <c r="AL2515" s="17"/>
      <c r="AM2515" s="17"/>
      <c r="AN2515" s="17"/>
      <c r="AO2515" s="17"/>
      <c r="AP2515" s="28" t="str">
        <f t="shared" si="502"/>
        <v>20234</v>
      </c>
      <c r="AQ2515" s="28" t="str">
        <f t="shared" si="503"/>
        <v>20234RMB</v>
      </c>
    </row>
    <row r="2516" spans="1:43" s="12" customFormat="1">
      <c r="A2516" s="13" t="s">
        <v>41</v>
      </c>
      <c r="B2516" s="179">
        <v>2023</v>
      </c>
      <c r="C2516" s="179">
        <v>3</v>
      </c>
      <c r="D2516" s="39" t="str">
        <f t="shared" si="492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493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494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504"/>
        <v>1.13</v>
      </c>
      <c r="Z2516" s="18">
        <f t="shared" si="495"/>
        <v>713000</v>
      </c>
      <c r="AA2516" s="13">
        <v>1.1399999999999999</v>
      </c>
      <c r="AB2516" s="21">
        <f t="shared" si="496"/>
        <v>719309.73451327439</v>
      </c>
      <c r="AC2516" s="185">
        <f t="shared" si="497"/>
        <v>59199.191150442479</v>
      </c>
      <c r="AD2516" s="141">
        <v>8.2299999999999998E-2</v>
      </c>
      <c r="AE2516" s="186">
        <f t="shared" si="498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499"/>
        <v>30573205.452778772</v>
      </c>
      <c r="AJ2516" s="19">
        <f t="shared" si="500"/>
        <v>3790930.1683151261</v>
      </c>
      <c r="AK2516" s="20">
        <f t="shared" si="501"/>
        <v>0.12399518179964253</v>
      </c>
      <c r="AL2516" s="17"/>
      <c r="AM2516" s="17"/>
      <c r="AN2516" s="17"/>
      <c r="AO2516" s="17"/>
      <c r="AP2516" s="28" t="str">
        <f t="shared" si="502"/>
        <v>20234</v>
      </c>
      <c r="AQ2516" s="28" t="str">
        <f t="shared" si="503"/>
        <v>20234RMB</v>
      </c>
    </row>
    <row r="2517" spans="1:43" s="12" customFormat="1" ht="26.4">
      <c r="A2517" s="13" t="s">
        <v>41</v>
      </c>
      <c r="B2517" s="179">
        <v>2023</v>
      </c>
      <c r="C2517" s="179">
        <v>3</v>
      </c>
      <c r="D2517" s="39" t="str">
        <f t="shared" si="492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493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494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504"/>
        <v>1.13</v>
      </c>
      <c r="Z2517" s="18">
        <f t="shared" si="495"/>
        <v>378973.826</v>
      </c>
      <c r="AA2517" s="13">
        <v>1.1399999999999999</v>
      </c>
      <c r="AB2517" s="21">
        <f t="shared" si="496"/>
        <v>382327.57667256636</v>
      </c>
      <c r="AC2517" s="185">
        <f t="shared" si="497"/>
        <v>34524.180173532746</v>
      </c>
      <c r="AD2517" s="141">
        <v>9.0300000000000005E-2</v>
      </c>
      <c r="AE2517" s="186">
        <f t="shared" si="498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499"/>
        <v>30573205.452778772</v>
      </c>
      <c r="AJ2517" s="19">
        <f t="shared" si="500"/>
        <v>3790930.1683151261</v>
      </c>
      <c r="AK2517" s="20">
        <f t="shared" si="501"/>
        <v>0.12399518179964253</v>
      </c>
      <c r="AL2517" s="17"/>
      <c r="AM2517" s="17"/>
      <c r="AN2517" s="17"/>
      <c r="AO2517" s="17"/>
      <c r="AP2517" s="28" t="str">
        <f t="shared" si="502"/>
        <v>20234</v>
      </c>
      <c r="AQ2517" s="28" t="str">
        <f t="shared" si="503"/>
        <v>20234RMB</v>
      </c>
    </row>
    <row r="2518" spans="1:43" s="12" customFormat="1">
      <c r="A2518" s="13" t="s">
        <v>41</v>
      </c>
      <c r="B2518" s="179">
        <v>2023</v>
      </c>
      <c r="C2518" s="179">
        <v>3</v>
      </c>
      <c r="D2518" s="39" t="str">
        <f t="shared" si="492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493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494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504"/>
        <v>1.13</v>
      </c>
      <c r="Z2518" s="18">
        <f t="shared" si="495"/>
        <v>465000</v>
      </c>
      <c r="AA2518" s="13">
        <v>1.1399999999999999</v>
      </c>
      <c r="AB2518" s="21">
        <f t="shared" si="496"/>
        <v>469115.04424778762</v>
      </c>
      <c r="AC2518" s="185">
        <f t="shared" si="497"/>
        <v>60328.194690265482</v>
      </c>
      <c r="AD2518" s="141">
        <v>0.12859999999999999</v>
      </c>
      <c r="AE2518" s="186">
        <f t="shared" si="498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499"/>
        <v>30573205.452778772</v>
      </c>
      <c r="AJ2518" s="19">
        <f t="shared" si="500"/>
        <v>3790930.1683151261</v>
      </c>
      <c r="AK2518" s="20">
        <f t="shared" si="501"/>
        <v>0.12399518179964253</v>
      </c>
      <c r="AL2518" s="17"/>
      <c r="AM2518" s="17"/>
      <c r="AN2518" s="17"/>
      <c r="AO2518" s="17"/>
      <c r="AP2518" s="28" t="str">
        <f t="shared" si="502"/>
        <v>20234</v>
      </c>
      <c r="AQ2518" s="28" t="str">
        <f t="shared" si="503"/>
        <v>20234RMB</v>
      </c>
    </row>
    <row r="2519" spans="1:43" s="12" customFormat="1">
      <c r="A2519" s="13" t="s">
        <v>41</v>
      </c>
      <c r="B2519" s="179">
        <v>2023</v>
      </c>
      <c r="C2519" s="179">
        <v>3</v>
      </c>
      <c r="D2519" s="39" t="str">
        <f t="shared" si="492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493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494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504"/>
        <v>1.13</v>
      </c>
      <c r="Z2519" s="18">
        <f t="shared" si="495"/>
        <v>800000</v>
      </c>
      <c r="AA2519" s="13">
        <v>1.1399999999999999</v>
      </c>
      <c r="AB2519" s="21">
        <f t="shared" si="496"/>
        <v>807079.64601769915</v>
      </c>
      <c r="AC2519" s="185">
        <f t="shared" si="497"/>
        <v>103790.4424778761</v>
      </c>
      <c r="AD2519" s="141">
        <v>0.12859999999999999</v>
      </c>
      <c r="AE2519" s="186">
        <f t="shared" si="498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499"/>
        <v>30573205.452778772</v>
      </c>
      <c r="AJ2519" s="19">
        <f t="shared" si="500"/>
        <v>3790930.1683151261</v>
      </c>
      <c r="AK2519" s="20">
        <f t="shared" si="501"/>
        <v>0.12399518179964253</v>
      </c>
      <c r="AL2519" s="17"/>
      <c r="AM2519" s="17"/>
      <c r="AN2519" s="17"/>
      <c r="AO2519" s="17"/>
      <c r="AP2519" s="28" t="str">
        <f t="shared" si="502"/>
        <v>20234</v>
      </c>
      <c r="AQ2519" s="28" t="str">
        <f t="shared" si="503"/>
        <v>20234RMB</v>
      </c>
    </row>
    <row r="2520" spans="1:43" s="12" customFormat="1">
      <c r="A2520" s="13" t="s">
        <v>41</v>
      </c>
      <c r="B2520" s="179">
        <v>2023</v>
      </c>
      <c r="C2520" s="179">
        <v>3</v>
      </c>
      <c r="D2520" s="39" t="str">
        <f t="shared" si="492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493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494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504"/>
        <v>1.13</v>
      </c>
      <c r="Z2520" s="18">
        <f t="shared" si="495"/>
        <v>650000</v>
      </c>
      <c r="AA2520" s="13">
        <v>1.1399999999999999</v>
      </c>
      <c r="AB2520" s="21">
        <f t="shared" si="496"/>
        <v>655752.21238938055</v>
      </c>
      <c r="AC2520" s="185">
        <f t="shared" si="497"/>
        <v>84592.035398230088</v>
      </c>
      <c r="AD2520" s="141">
        <v>0.129</v>
      </c>
      <c r="AE2520" s="186">
        <f t="shared" si="498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499"/>
        <v>30573205.452778772</v>
      </c>
      <c r="AJ2520" s="19">
        <f t="shared" si="500"/>
        <v>3790930.1683151261</v>
      </c>
      <c r="AK2520" s="20">
        <f t="shared" si="501"/>
        <v>0.12399518179964253</v>
      </c>
      <c r="AL2520" s="17"/>
      <c r="AM2520" s="17"/>
      <c r="AN2520" s="17"/>
      <c r="AO2520" s="17"/>
      <c r="AP2520" s="28" t="str">
        <f t="shared" si="502"/>
        <v>20234</v>
      </c>
      <c r="AQ2520" s="28" t="str">
        <f t="shared" si="503"/>
        <v>20234RMB</v>
      </c>
    </row>
    <row r="2521" spans="1:43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50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504"/>
        <v>1.13</v>
      </c>
      <c r="Z2521" s="18">
        <f t="shared" ref="Z2521:Z2584" si="508">IF(X2521="","",X2521*MAX(O2521,N2521))</f>
        <v>822900</v>
      </c>
      <c r="AA2521" s="13">
        <v>1.1399999999999999</v>
      </c>
      <c r="AB2521" s="21">
        <f t="shared" ref="AB2521:AB2584" si="509">IF(AND(R2521&lt;&gt;"C66",R2521&lt;&gt;""),Z2521/Y2521*AA2521,"")</f>
        <v>830182.30088495568</v>
      </c>
      <c r="AC2521" s="185">
        <f t="shared" ref="AC2521:AC2584" si="510">IF(R2521&lt;&gt;"",AB2521*AD2521,"")</f>
        <v>88663.469734513274</v>
      </c>
      <c r="AD2521" s="141">
        <v>0.10680000000000001</v>
      </c>
      <c r="AE2521" s="186">
        <f t="shared" ref="AE2521:AE2584" si="51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512">IF(P2521="C66 SERVICE","",SUMIFS(AB:AB,F:F,F2521,G:G,G2521,E:E,E2521))</f>
        <v>30573205.452778772</v>
      </c>
      <c r="AJ2521" s="19">
        <f t="shared" ref="AJ2521:AJ2584" si="513">IF(P2521="C66 SERVICE","",SUMIFS(AC:AC,F:F,F2521,G:G,G2521,E:E,E2521))</f>
        <v>3790930.1683151261</v>
      </c>
      <c r="AK2521" s="20">
        <f t="shared" ref="AK2521:AK2584" si="51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515">IF(F2521="","",F2521&amp;G2521)</f>
        <v>20234</v>
      </c>
      <c r="AQ2521" s="28" t="str">
        <f t="shared" ref="AQ2521:AQ2584" si="516">IF(W2521="","",F2521&amp;G2521&amp;W2521)</f>
        <v>20234RMB</v>
      </c>
    </row>
    <row r="2522" spans="1:43" s="12" customFormat="1">
      <c r="A2522" s="13" t="s">
        <v>42</v>
      </c>
      <c r="B2522" s="179">
        <v>2023</v>
      </c>
      <c r="C2522" s="179">
        <v>4</v>
      </c>
      <c r="D2522" s="39" t="str">
        <f t="shared" si="50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50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50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504"/>
        <v>1.13</v>
      </c>
      <c r="Z2522" s="18">
        <f t="shared" si="508"/>
        <v>822900</v>
      </c>
      <c r="AA2522" s="13">
        <v>1.1399999999999999</v>
      </c>
      <c r="AB2522" s="21">
        <f t="shared" si="509"/>
        <v>830182.30088495568</v>
      </c>
      <c r="AC2522" s="185">
        <f t="shared" si="510"/>
        <v>88663.469734513274</v>
      </c>
      <c r="AD2522" s="141">
        <v>0.10680000000000001</v>
      </c>
      <c r="AE2522" s="186">
        <f t="shared" si="51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512"/>
        <v>30573205.452778772</v>
      </c>
      <c r="AJ2522" s="19">
        <f t="shared" si="513"/>
        <v>3790930.1683151261</v>
      </c>
      <c r="AK2522" s="20">
        <f t="shared" si="514"/>
        <v>0.12399518179964253</v>
      </c>
      <c r="AL2522" s="17"/>
      <c r="AM2522" s="17"/>
      <c r="AN2522" s="17"/>
      <c r="AO2522" s="17"/>
      <c r="AP2522" s="28" t="str">
        <f t="shared" si="515"/>
        <v>20234</v>
      </c>
      <c r="AQ2522" s="28" t="str">
        <f t="shared" si="516"/>
        <v>20234RMB</v>
      </c>
    </row>
    <row r="2523" spans="1:43" s="12" customFormat="1">
      <c r="A2523" s="13" t="s">
        <v>42</v>
      </c>
      <c r="B2523" s="179">
        <v>2023</v>
      </c>
      <c r="C2523" s="179">
        <v>4</v>
      </c>
      <c r="D2523" s="39" t="str">
        <f t="shared" si="50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50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50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504"/>
        <v>1.13</v>
      </c>
      <c r="Z2523" s="18">
        <f t="shared" si="508"/>
        <v>601000</v>
      </c>
      <c r="AA2523" s="13">
        <v>1.1399999999999999</v>
      </c>
      <c r="AB2523" s="21">
        <f t="shared" si="509"/>
        <v>606318.58407079638</v>
      </c>
      <c r="AC2523" s="185">
        <f t="shared" si="510"/>
        <v>64754.82477876106</v>
      </c>
      <c r="AD2523" s="141">
        <v>0.10680000000000001</v>
      </c>
      <c r="AE2523" s="186">
        <f t="shared" si="51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512"/>
        <v>30573205.452778772</v>
      </c>
      <c r="AJ2523" s="19">
        <f t="shared" si="513"/>
        <v>3790930.1683151261</v>
      </c>
      <c r="AK2523" s="20">
        <f t="shared" si="514"/>
        <v>0.12399518179964253</v>
      </c>
      <c r="AL2523" s="17"/>
      <c r="AM2523" s="17"/>
      <c r="AN2523" s="17"/>
      <c r="AO2523" s="17"/>
      <c r="AP2523" s="28" t="str">
        <f t="shared" si="515"/>
        <v>20234</v>
      </c>
      <c r="AQ2523" s="28" t="str">
        <f t="shared" si="516"/>
        <v>20234RMB</v>
      </c>
    </row>
    <row r="2524" spans="1:43" s="12" customFormat="1">
      <c r="A2524" s="13" t="s">
        <v>42</v>
      </c>
      <c r="B2524" s="179">
        <v>2023</v>
      </c>
      <c r="C2524" s="179">
        <v>4</v>
      </c>
      <c r="D2524" s="39" t="str">
        <f t="shared" si="50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50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50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504"/>
        <v>1.13</v>
      </c>
      <c r="Z2524" s="18">
        <f t="shared" si="508"/>
        <v>601000</v>
      </c>
      <c r="AA2524" s="13">
        <v>1.1399999999999999</v>
      </c>
      <c r="AB2524" s="21">
        <f t="shared" si="509"/>
        <v>606318.58407079638</v>
      </c>
      <c r="AC2524" s="185">
        <f t="shared" si="510"/>
        <v>64754.82477876106</v>
      </c>
      <c r="AD2524" s="141">
        <v>0.10680000000000001</v>
      </c>
      <c r="AE2524" s="186">
        <f t="shared" si="51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512"/>
        <v>30573205.452778772</v>
      </c>
      <c r="AJ2524" s="19">
        <f t="shared" si="513"/>
        <v>3790930.1683151261</v>
      </c>
      <c r="AK2524" s="20">
        <f t="shared" si="514"/>
        <v>0.12399518179964253</v>
      </c>
      <c r="AL2524" s="17"/>
      <c r="AM2524" s="17"/>
      <c r="AN2524" s="17"/>
      <c r="AO2524" s="17"/>
      <c r="AP2524" s="28" t="str">
        <f t="shared" si="515"/>
        <v>20234</v>
      </c>
      <c r="AQ2524" s="28" t="str">
        <f t="shared" si="516"/>
        <v>20234RMB</v>
      </c>
    </row>
    <row r="2525" spans="1:43" s="12" customFormat="1">
      <c r="A2525" s="13" t="s">
        <v>42</v>
      </c>
      <c r="B2525" s="179">
        <v>2023</v>
      </c>
      <c r="C2525" s="179">
        <v>4</v>
      </c>
      <c r="D2525" s="39" t="str">
        <f t="shared" si="50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50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50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504"/>
        <v>1.13</v>
      </c>
      <c r="Z2525" s="18">
        <f t="shared" si="508"/>
        <v>800000</v>
      </c>
      <c r="AA2525" s="13">
        <v>1.1399999999999999</v>
      </c>
      <c r="AB2525" s="21">
        <f t="shared" si="509"/>
        <v>807079.64601769915</v>
      </c>
      <c r="AC2525" s="185">
        <f t="shared" si="510"/>
        <v>86599.646017699124</v>
      </c>
      <c r="AD2525" s="141">
        <v>0.10730000000000001</v>
      </c>
      <c r="AE2525" s="186">
        <f t="shared" si="51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512"/>
        <v>30573205.452778772</v>
      </c>
      <c r="AJ2525" s="19">
        <f t="shared" si="513"/>
        <v>3790930.1683151261</v>
      </c>
      <c r="AK2525" s="20">
        <f t="shared" si="514"/>
        <v>0.12399518179964253</v>
      </c>
      <c r="AL2525" s="17"/>
      <c r="AM2525" s="17"/>
      <c r="AN2525" s="17"/>
      <c r="AO2525" s="17"/>
      <c r="AP2525" s="28" t="str">
        <f t="shared" si="515"/>
        <v>20234</v>
      </c>
      <c r="AQ2525" s="28" t="str">
        <f t="shared" si="516"/>
        <v>20234RMB</v>
      </c>
    </row>
    <row r="2526" spans="1:43" s="12" customFormat="1">
      <c r="A2526" s="13" t="s">
        <v>42</v>
      </c>
      <c r="B2526" s="179">
        <v>2023</v>
      </c>
      <c r="C2526" s="179">
        <v>4</v>
      </c>
      <c r="D2526" s="39" t="str">
        <f t="shared" si="50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50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50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504"/>
        <v>1.13</v>
      </c>
      <c r="Z2526" s="18">
        <f t="shared" si="508"/>
        <v>442500</v>
      </c>
      <c r="AA2526" s="13">
        <v>1.1399999999999999</v>
      </c>
      <c r="AB2526" s="21">
        <f t="shared" si="509"/>
        <v>446415.92920353985</v>
      </c>
      <c r="AC2526" s="185">
        <f t="shared" si="510"/>
        <v>47900.429203539832</v>
      </c>
      <c r="AD2526" s="141">
        <v>0.10730000000000001</v>
      </c>
      <c r="AE2526" s="186">
        <f t="shared" si="51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512"/>
        <v>30573205.452778772</v>
      </c>
      <c r="AJ2526" s="19">
        <f t="shared" si="513"/>
        <v>3790930.1683151261</v>
      </c>
      <c r="AK2526" s="20">
        <f t="shared" si="514"/>
        <v>0.12399518179964253</v>
      </c>
      <c r="AL2526" s="17"/>
      <c r="AM2526" s="17"/>
      <c r="AN2526" s="17"/>
      <c r="AO2526" s="17"/>
      <c r="AP2526" s="28" t="str">
        <f t="shared" si="515"/>
        <v>20234</v>
      </c>
      <c r="AQ2526" s="28" t="str">
        <f t="shared" si="516"/>
        <v>20234RMB</v>
      </c>
    </row>
    <row r="2527" spans="1:43" s="12" customFormat="1">
      <c r="A2527" s="13" t="s">
        <v>42</v>
      </c>
      <c r="B2527" s="179">
        <v>2023</v>
      </c>
      <c r="C2527" s="179">
        <v>4</v>
      </c>
      <c r="D2527" s="39" t="str">
        <f t="shared" si="50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50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50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504"/>
        <v>1.13</v>
      </c>
      <c r="Z2527" s="18">
        <f t="shared" si="508"/>
        <v>442500</v>
      </c>
      <c r="AA2527" s="13">
        <v>1.1399999999999999</v>
      </c>
      <c r="AB2527" s="21">
        <f t="shared" si="509"/>
        <v>446415.92920353985</v>
      </c>
      <c r="AC2527" s="185">
        <f t="shared" si="510"/>
        <v>47900.429203539832</v>
      </c>
      <c r="AD2527" s="141">
        <v>0.10730000000000001</v>
      </c>
      <c r="AE2527" s="186">
        <f t="shared" si="51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512"/>
        <v>30573205.452778772</v>
      </c>
      <c r="AJ2527" s="19">
        <f t="shared" si="513"/>
        <v>3790930.1683151261</v>
      </c>
      <c r="AK2527" s="20">
        <f t="shared" si="514"/>
        <v>0.12399518179964253</v>
      </c>
      <c r="AL2527" s="17"/>
      <c r="AM2527" s="17"/>
      <c r="AN2527" s="17"/>
      <c r="AO2527" s="17"/>
      <c r="AP2527" s="28" t="str">
        <f t="shared" si="515"/>
        <v>20234</v>
      </c>
      <c r="AQ2527" s="28" t="str">
        <f t="shared" si="516"/>
        <v>20234RMB</v>
      </c>
    </row>
    <row r="2528" spans="1:43" s="12" customFormat="1">
      <c r="A2528" s="13" t="s">
        <v>42</v>
      </c>
      <c r="B2528" s="179">
        <v>2023</v>
      </c>
      <c r="C2528" s="179">
        <v>4</v>
      </c>
      <c r="D2528" s="39" t="str">
        <f t="shared" si="50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50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50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504"/>
        <v>1.13</v>
      </c>
      <c r="Z2528" s="18">
        <f t="shared" si="508"/>
        <v>910000</v>
      </c>
      <c r="AA2528" s="13">
        <v>1.1399999999999999</v>
      </c>
      <c r="AB2528" s="21">
        <f t="shared" si="509"/>
        <v>918053.09734513273</v>
      </c>
      <c r="AC2528" s="185">
        <f t="shared" si="510"/>
        <v>95477.522123893796</v>
      </c>
      <c r="AD2528" s="141">
        <v>0.104</v>
      </c>
      <c r="AE2528" s="186">
        <f t="shared" si="51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512"/>
        <v>30573205.452778772</v>
      </c>
      <c r="AJ2528" s="19">
        <f t="shared" si="513"/>
        <v>3790930.1683151261</v>
      </c>
      <c r="AK2528" s="20">
        <f t="shared" si="514"/>
        <v>0.12399518179964253</v>
      </c>
      <c r="AL2528" s="17"/>
      <c r="AM2528" s="17"/>
      <c r="AN2528" s="17"/>
      <c r="AO2528" s="17"/>
      <c r="AP2528" s="28" t="str">
        <f t="shared" si="515"/>
        <v>20234</v>
      </c>
      <c r="AQ2528" s="28" t="str">
        <f t="shared" si="516"/>
        <v>20234RMB</v>
      </c>
    </row>
    <row r="2529" spans="1:43" s="12" customFormat="1">
      <c r="A2529" s="13" t="s">
        <v>42</v>
      </c>
      <c r="B2529" s="179">
        <v>2023</v>
      </c>
      <c r="C2529" s="179">
        <v>4</v>
      </c>
      <c r="D2529" s="39" t="str">
        <f t="shared" si="50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50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50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504"/>
        <v>1.13</v>
      </c>
      <c r="Z2529" s="18">
        <f t="shared" si="508"/>
        <v>730000</v>
      </c>
      <c r="AA2529" s="13">
        <v>1.1399999999999999</v>
      </c>
      <c r="AB2529" s="21">
        <f t="shared" si="509"/>
        <v>736460.17699115048</v>
      </c>
      <c r="AC2529" s="185">
        <f t="shared" si="510"/>
        <v>85723.964601769912</v>
      </c>
      <c r="AD2529" s="141">
        <v>0.1164</v>
      </c>
      <c r="AE2529" s="186">
        <f t="shared" si="51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512"/>
        <v>30573205.452778772</v>
      </c>
      <c r="AJ2529" s="19">
        <f t="shared" si="513"/>
        <v>3790930.1683151261</v>
      </c>
      <c r="AK2529" s="20">
        <f t="shared" si="514"/>
        <v>0.12399518179964253</v>
      </c>
      <c r="AL2529" s="17"/>
      <c r="AM2529" s="17"/>
      <c r="AN2529" s="17"/>
      <c r="AO2529" s="17"/>
      <c r="AP2529" s="28" t="str">
        <f t="shared" si="515"/>
        <v>20234</v>
      </c>
      <c r="AQ2529" s="28" t="str">
        <f t="shared" si="516"/>
        <v>20234RMB</v>
      </c>
    </row>
    <row r="2530" spans="1:43" s="12" customFormat="1">
      <c r="A2530" s="13" t="s">
        <v>42</v>
      </c>
      <c r="B2530" s="179">
        <v>2023</v>
      </c>
      <c r="C2530" s="179">
        <v>4</v>
      </c>
      <c r="D2530" s="39" t="str">
        <f t="shared" si="50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50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50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504"/>
        <v>1.13</v>
      </c>
      <c r="Z2530" s="18">
        <f t="shared" si="508"/>
        <v>714000</v>
      </c>
      <c r="AA2530" s="13">
        <v>1.1399999999999999</v>
      </c>
      <c r="AB2530" s="21">
        <f t="shared" si="509"/>
        <v>720318.5840707965</v>
      </c>
      <c r="AC2530" s="185">
        <f t="shared" si="510"/>
        <v>129657.34513274336</v>
      </c>
      <c r="AD2530" s="141">
        <v>0.18</v>
      </c>
      <c r="AE2530" s="186">
        <f t="shared" si="51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512"/>
        <v>30573205.452778772</v>
      </c>
      <c r="AJ2530" s="19">
        <f t="shared" si="513"/>
        <v>3790930.1683151261</v>
      </c>
      <c r="AK2530" s="20">
        <f t="shared" si="514"/>
        <v>0.12399518179964253</v>
      </c>
      <c r="AL2530" s="17"/>
      <c r="AM2530" s="17"/>
      <c r="AN2530" s="17"/>
      <c r="AO2530" s="17"/>
      <c r="AP2530" s="28" t="str">
        <f t="shared" si="515"/>
        <v>20234</v>
      </c>
      <c r="AQ2530" s="28" t="str">
        <f t="shared" si="516"/>
        <v>20234RMB</v>
      </c>
    </row>
    <row r="2531" spans="1:43" s="12" customFormat="1">
      <c r="A2531" s="13" t="s">
        <v>42</v>
      </c>
      <c r="B2531" s="179">
        <v>2023</v>
      </c>
      <c r="C2531" s="179">
        <v>4</v>
      </c>
      <c r="D2531" s="39" t="str">
        <f t="shared" si="50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50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50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504"/>
        <v>1.13</v>
      </c>
      <c r="Z2531" s="18">
        <f t="shared" si="508"/>
        <v>714000</v>
      </c>
      <c r="AA2531" s="13">
        <v>1.1399999999999999</v>
      </c>
      <c r="AB2531" s="21">
        <f t="shared" si="509"/>
        <v>720318.5840707965</v>
      </c>
      <c r="AC2531" s="185">
        <f t="shared" si="510"/>
        <v>129657.34513274336</v>
      </c>
      <c r="AD2531" s="141">
        <v>0.18</v>
      </c>
      <c r="AE2531" s="186">
        <f t="shared" si="51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512"/>
        <v>30573205.452778772</v>
      </c>
      <c r="AJ2531" s="19">
        <f t="shared" si="513"/>
        <v>3790930.1683151261</v>
      </c>
      <c r="AK2531" s="20">
        <f t="shared" si="514"/>
        <v>0.12399518179964253</v>
      </c>
      <c r="AL2531" s="17"/>
      <c r="AM2531" s="17"/>
      <c r="AN2531" s="17"/>
      <c r="AO2531" s="17"/>
      <c r="AP2531" s="28" t="str">
        <f t="shared" si="515"/>
        <v>20234</v>
      </c>
      <c r="AQ2531" s="28" t="str">
        <f t="shared" si="516"/>
        <v>20234RMB</v>
      </c>
    </row>
    <row r="2532" spans="1:43" s="12" customFormat="1">
      <c r="A2532" s="13" t="s">
        <v>42</v>
      </c>
      <c r="B2532" s="179">
        <v>2023</v>
      </c>
      <c r="C2532" s="179">
        <v>4</v>
      </c>
      <c r="D2532" s="39" t="str">
        <f t="shared" si="50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50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50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504"/>
        <v>1</v>
      </c>
      <c r="Z2532" s="18">
        <f t="shared" si="508"/>
        <v>10000000</v>
      </c>
      <c r="AA2532" s="13">
        <v>0.06</v>
      </c>
      <c r="AB2532" s="21">
        <f t="shared" si="509"/>
        <v>600000</v>
      </c>
      <c r="AC2532" s="185">
        <f t="shared" si="510"/>
        <v>69600</v>
      </c>
      <c r="AD2532" s="141">
        <v>0.11600000000000001</v>
      </c>
      <c r="AE2532" s="186">
        <f t="shared" si="51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512"/>
        <v>30573205.452778772</v>
      </c>
      <c r="AJ2532" s="19">
        <f t="shared" si="513"/>
        <v>3790930.1683151261</v>
      </c>
      <c r="AK2532" s="20">
        <f t="shared" si="514"/>
        <v>0.12399518179964253</v>
      </c>
      <c r="AL2532" s="17"/>
      <c r="AM2532" s="17"/>
      <c r="AN2532" s="17"/>
      <c r="AO2532" s="17"/>
      <c r="AP2532" s="28" t="str">
        <f t="shared" si="515"/>
        <v>20234</v>
      </c>
      <c r="AQ2532" s="28" t="str">
        <f t="shared" si="516"/>
        <v>20234JPY</v>
      </c>
    </row>
    <row r="2533" spans="1:43" s="12" customFormat="1">
      <c r="A2533" s="13" t="s">
        <v>42</v>
      </c>
      <c r="B2533" s="179">
        <v>2023</v>
      </c>
      <c r="C2533" s="179">
        <v>4</v>
      </c>
      <c r="D2533" s="39" t="str">
        <f t="shared" si="50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50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50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504"/>
        <v>1</v>
      </c>
      <c r="Z2533" s="18">
        <f t="shared" si="508"/>
        <v>13800000</v>
      </c>
      <c r="AA2533" s="13">
        <v>0.06</v>
      </c>
      <c r="AB2533" s="21">
        <f t="shared" si="509"/>
        <v>828000</v>
      </c>
      <c r="AC2533" s="185">
        <f t="shared" si="510"/>
        <v>96048</v>
      </c>
      <c r="AD2533" s="141">
        <v>0.11600000000000001</v>
      </c>
      <c r="AE2533" s="186">
        <f t="shared" si="51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512"/>
        <v>30573205.452778772</v>
      </c>
      <c r="AJ2533" s="19">
        <f t="shared" si="513"/>
        <v>3790930.1683151261</v>
      </c>
      <c r="AK2533" s="20">
        <f t="shared" si="514"/>
        <v>0.12399518179964253</v>
      </c>
      <c r="AL2533" s="17"/>
      <c r="AM2533" s="17"/>
      <c r="AN2533" s="17"/>
      <c r="AO2533" s="17"/>
      <c r="AP2533" s="28" t="str">
        <f t="shared" si="515"/>
        <v>20234</v>
      </c>
      <c r="AQ2533" s="28" t="str">
        <f t="shared" si="516"/>
        <v>20234JPY</v>
      </c>
    </row>
    <row r="2534" spans="1:43" s="12" customFormat="1">
      <c r="A2534" s="13" t="s">
        <v>42</v>
      </c>
      <c r="B2534" s="179">
        <v>2023</v>
      </c>
      <c r="C2534" s="179">
        <v>4</v>
      </c>
      <c r="D2534" s="39" t="str">
        <f t="shared" si="50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50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50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504"/>
        <v>1.13</v>
      </c>
      <c r="Z2534" s="18">
        <f t="shared" si="508"/>
        <v>767000</v>
      </c>
      <c r="AA2534" s="13">
        <v>1.135</v>
      </c>
      <c r="AB2534" s="21">
        <f t="shared" si="509"/>
        <v>770393.80530973466</v>
      </c>
      <c r="AC2534" s="185">
        <f t="shared" si="510"/>
        <v>125420.1115044248</v>
      </c>
      <c r="AD2534" s="141">
        <v>0.1628</v>
      </c>
      <c r="AE2534" s="186">
        <f t="shared" si="51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512"/>
        <v>28177779.013274323</v>
      </c>
      <c r="AJ2534" s="19">
        <f t="shared" si="513"/>
        <v>4727216.637619026</v>
      </c>
      <c r="AK2534" s="20">
        <f t="shared" si="514"/>
        <v>0.16776399003598091</v>
      </c>
      <c r="AL2534" s="17"/>
      <c r="AM2534" s="17"/>
      <c r="AN2534" s="17"/>
      <c r="AO2534" s="17"/>
      <c r="AP2534" s="28" t="str">
        <f t="shared" si="515"/>
        <v>20235</v>
      </c>
      <c r="AQ2534" s="28" t="str">
        <f t="shared" si="516"/>
        <v>20235RMB</v>
      </c>
    </row>
    <row r="2535" spans="1:43" s="12" customFormat="1">
      <c r="A2535" s="13" t="s">
        <v>41</v>
      </c>
      <c r="B2535" s="179">
        <v>2023</v>
      </c>
      <c r="C2535" s="179">
        <v>2</v>
      </c>
      <c r="D2535" s="39" t="str">
        <f t="shared" si="50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50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50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504"/>
        <v>1.13</v>
      </c>
      <c r="Z2535" s="18">
        <f t="shared" si="508"/>
        <v>1475000</v>
      </c>
      <c r="AA2535" s="13">
        <v>1.135</v>
      </c>
      <c r="AB2535" s="21">
        <f t="shared" si="509"/>
        <v>1481526.5486725664</v>
      </c>
      <c r="AC2535" s="185">
        <f t="shared" si="510"/>
        <v>509052.52212389384</v>
      </c>
      <c r="AD2535" s="141">
        <v>0.34360000000000002</v>
      </c>
      <c r="AE2535" s="186">
        <f t="shared" si="51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512"/>
        <v>28177779.013274323</v>
      </c>
      <c r="AJ2535" s="19">
        <f t="shared" si="513"/>
        <v>4727216.637619026</v>
      </c>
      <c r="AK2535" s="20">
        <f t="shared" si="514"/>
        <v>0.16776399003598091</v>
      </c>
      <c r="AL2535" s="17"/>
      <c r="AM2535" s="17"/>
      <c r="AN2535" s="17"/>
      <c r="AO2535" s="17"/>
      <c r="AP2535" s="28" t="str">
        <f t="shared" si="515"/>
        <v>20235</v>
      </c>
      <c r="AQ2535" s="28" t="str">
        <f t="shared" si="516"/>
        <v>20235RMB</v>
      </c>
    </row>
    <row r="2536" spans="1:43" s="12" customFormat="1">
      <c r="A2536" s="13" t="s">
        <v>41</v>
      </c>
      <c r="B2536" s="179">
        <v>2023</v>
      </c>
      <c r="C2536" s="179">
        <v>2</v>
      </c>
      <c r="D2536" s="39" t="str">
        <f t="shared" si="50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50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50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504"/>
        <v>1.13</v>
      </c>
      <c r="Z2536" s="18">
        <f t="shared" si="508"/>
        <v>1475000</v>
      </c>
      <c r="AA2536" s="13">
        <v>1.135</v>
      </c>
      <c r="AB2536" s="21">
        <f t="shared" si="509"/>
        <v>1481526.5486725664</v>
      </c>
      <c r="AC2536" s="185">
        <f t="shared" si="510"/>
        <v>428753.7831858407</v>
      </c>
      <c r="AD2536" s="141">
        <v>0.28939999999999999</v>
      </c>
      <c r="AE2536" s="186">
        <f t="shared" si="51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512"/>
        <v>28177779.013274323</v>
      </c>
      <c r="AJ2536" s="19">
        <f t="shared" si="513"/>
        <v>4727216.637619026</v>
      </c>
      <c r="AK2536" s="20">
        <f t="shared" si="514"/>
        <v>0.16776399003598091</v>
      </c>
      <c r="AL2536" s="17"/>
      <c r="AM2536" s="17"/>
      <c r="AN2536" s="17"/>
      <c r="AO2536" s="17"/>
      <c r="AP2536" s="28" t="str">
        <f t="shared" si="515"/>
        <v>20235</v>
      </c>
      <c r="AQ2536" s="28" t="str">
        <f t="shared" si="516"/>
        <v>20235RMB</v>
      </c>
    </row>
    <row r="2537" spans="1:43" s="12" customFormat="1">
      <c r="A2537" s="13" t="s">
        <v>41</v>
      </c>
      <c r="B2537" s="179">
        <v>2023</v>
      </c>
      <c r="C2537" s="179">
        <v>2</v>
      </c>
      <c r="D2537" s="39" t="str">
        <f t="shared" si="50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50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50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504"/>
        <v>1.13</v>
      </c>
      <c r="Z2537" s="18">
        <f t="shared" si="508"/>
        <v>1475000</v>
      </c>
      <c r="AA2537" s="13">
        <v>1.135</v>
      </c>
      <c r="AB2537" s="21">
        <f t="shared" si="509"/>
        <v>1481526.5486725664</v>
      </c>
      <c r="AC2537" s="185">
        <f t="shared" si="510"/>
        <v>428753.7831858407</v>
      </c>
      <c r="AD2537" s="141">
        <v>0.28939999999999999</v>
      </c>
      <c r="AE2537" s="186">
        <f t="shared" si="51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512"/>
        <v>28177779.013274323</v>
      </c>
      <c r="AJ2537" s="19">
        <f t="shared" si="513"/>
        <v>4727216.637619026</v>
      </c>
      <c r="AK2537" s="20">
        <f t="shared" si="514"/>
        <v>0.16776399003598091</v>
      </c>
      <c r="AL2537" s="17"/>
      <c r="AM2537" s="17"/>
      <c r="AN2537" s="17"/>
      <c r="AO2537" s="17"/>
      <c r="AP2537" s="28" t="str">
        <f t="shared" si="515"/>
        <v>20235</v>
      </c>
      <c r="AQ2537" s="28" t="str">
        <f t="shared" si="516"/>
        <v>20235RMB</v>
      </c>
    </row>
    <row r="2538" spans="1:43" s="12" customFormat="1">
      <c r="A2538" s="13" t="s">
        <v>41</v>
      </c>
      <c r="B2538" s="179">
        <v>2023</v>
      </c>
      <c r="C2538" s="179">
        <v>2</v>
      </c>
      <c r="D2538" s="39" t="str">
        <f t="shared" si="50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50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50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504"/>
        <v>1.13</v>
      </c>
      <c r="Z2538" s="18">
        <f t="shared" si="508"/>
        <v>1475000</v>
      </c>
      <c r="AA2538" s="13">
        <v>1.135</v>
      </c>
      <c r="AB2538" s="21">
        <f t="shared" si="509"/>
        <v>1481526.5486725664</v>
      </c>
      <c r="AC2538" s="185">
        <f t="shared" si="510"/>
        <v>428753.7831858407</v>
      </c>
      <c r="AD2538" s="141">
        <v>0.28939999999999999</v>
      </c>
      <c r="AE2538" s="186">
        <f t="shared" si="51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512"/>
        <v>28177779.013274323</v>
      </c>
      <c r="AJ2538" s="19">
        <f t="shared" si="513"/>
        <v>4727216.637619026</v>
      </c>
      <c r="AK2538" s="20">
        <f t="shared" si="514"/>
        <v>0.16776399003598091</v>
      </c>
      <c r="AL2538" s="17"/>
      <c r="AM2538" s="17"/>
      <c r="AN2538" s="17"/>
      <c r="AO2538" s="17"/>
      <c r="AP2538" s="28" t="str">
        <f t="shared" si="515"/>
        <v>20235</v>
      </c>
      <c r="AQ2538" s="28" t="str">
        <f t="shared" si="516"/>
        <v>20235RMB</v>
      </c>
    </row>
    <row r="2539" spans="1:43" s="12" customFormat="1">
      <c r="A2539" s="13" t="s">
        <v>41</v>
      </c>
      <c r="B2539" s="179">
        <v>2023</v>
      </c>
      <c r="C2539" s="179">
        <v>2</v>
      </c>
      <c r="D2539" s="39" t="str">
        <f t="shared" si="50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50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50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517">IF(W2539="RMB","1.13", "1")</f>
        <v>1.13</v>
      </c>
      <c r="Z2539" s="18">
        <f t="shared" si="508"/>
        <v>754000</v>
      </c>
      <c r="AA2539" s="13">
        <v>1.135</v>
      </c>
      <c r="AB2539" s="21">
        <f t="shared" si="509"/>
        <v>757336.28318584082</v>
      </c>
      <c r="AC2539" s="185">
        <f t="shared" si="510"/>
        <v>90880.35398230089</v>
      </c>
      <c r="AD2539" s="141">
        <v>0.12</v>
      </c>
      <c r="AE2539" s="186">
        <f t="shared" si="51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512"/>
        <v>28177779.013274323</v>
      </c>
      <c r="AJ2539" s="19">
        <f t="shared" si="513"/>
        <v>4727216.637619026</v>
      </c>
      <c r="AK2539" s="20">
        <f t="shared" si="514"/>
        <v>0.16776399003598091</v>
      </c>
      <c r="AL2539" s="17"/>
      <c r="AM2539" s="17"/>
      <c r="AN2539" s="17"/>
      <c r="AO2539" s="17"/>
      <c r="AP2539" s="28" t="str">
        <f t="shared" si="515"/>
        <v>20235</v>
      </c>
      <c r="AQ2539" s="28" t="str">
        <f t="shared" si="516"/>
        <v>20235RMB</v>
      </c>
    </row>
    <row r="2540" spans="1:43" s="12" customFormat="1">
      <c r="A2540" s="13" t="s">
        <v>41</v>
      </c>
      <c r="B2540" s="179">
        <v>2023</v>
      </c>
      <c r="C2540" s="179">
        <v>2</v>
      </c>
      <c r="D2540" s="39" t="str">
        <f t="shared" si="50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50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50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517"/>
        <v>1.13</v>
      </c>
      <c r="Z2540" s="18">
        <f t="shared" si="508"/>
        <v>754000</v>
      </c>
      <c r="AA2540" s="13">
        <v>1.135</v>
      </c>
      <c r="AB2540" s="21">
        <f t="shared" si="509"/>
        <v>757336.28318584082</v>
      </c>
      <c r="AC2540" s="185">
        <f t="shared" si="510"/>
        <v>90880.35398230089</v>
      </c>
      <c r="AD2540" s="141">
        <v>0.12</v>
      </c>
      <c r="AE2540" s="186">
        <f t="shared" si="51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512"/>
        <v>28177779.013274323</v>
      </c>
      <c r="AJ2540" s="19">
        <f t="shared" si="513"/>
        <v>4727216.637619026</v>
      </c>
      <c r="AK2540" s="20">
        <f t="shared" si="514"/>
        <v>0.16776399003598091</v>
      </c>
      <c r="AL2540" s="17"/>
      <c r="AM2540" s="17"/>
      <c r="AN2540" s="17"/>
      <c r="AO2540" s="17"/>
      <c r="AP2540" s="28" t="str">
        <f t="shared" si="515"/>
        <v>20235</v>
      </c>
      <c r="AQ2540" s="28" t="str">
        <f t="shared" si="516"/>
        <v>20235RMB</v>
      </c>
    </row>
    <row r="2541" spans="1:43" s="12" customFormat="1">
      <c r="A2541" s="13" t="s">
        <v>41</v>
      </c>
      <c r="B2541" s="179">
        <v>2023</v>
      </c>
      <c r="C2541" s="179">
        <v>2</v>
      </c>
      <c r="D2541" s="39" t="str">
        <f t="shared" si="50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50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50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517"/>
        <v>1.13</v>
      </c>
      <c r="Z2541" s="18">
        <f t="shared" si="508"/>
        <v>800000</v>
      </c>
      <c r="AA2541" s="13">
        <v>1.135</v>
      </c>
      <c r="AB2541" s="21">
        <f t="shared" si="509"/>
        <v>803539.82300884963</v>
      </c>
      <c r="AC2541" s="185">
        <f t="shared" si="510"/>
        <v>96424.778761061956</v>
      </c>
      <c r="AD2541" s="141">
        <v>0.12</v>
      </c>
      <c r="AE2541" s="186">
        <f t="shared" si="51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512"/>
        <v>28177779.013274323</v>
      </c>
      <c r="AJ2541" s="19">
        <f t="shared" si="513"/>
        <v>4727216.637619026</v>
      </c>
      <c r="AK2541" s="20">
        <f t="shared" si="514"/>
        <v>0.16776399003598091</v>
      </c>
      <c r="AL2541" s="17"/>
      <c r="AM2541" s="17"/>
      <c r="AN2541" s="17"/>
      <c r="AO2541" s="17"/>
      <c r="AP2541" s="28" t="str">
        <f t="shared" si="515"/>
        <v>20235</v>
      </c>
      <c r="AQ2541" s="28" t="str">
        <f t="shared" si="516"/>
        <v>20235RMB</v>
      </c>
    </row>
    <row r="2542" spans="1:43" s="12" customFormat="1">
      <c r="A2542" s="13" t="s">
        <v>41</v>
      </c>
      <c r="B2542" s="179">
        <v>2023</v>
      </c>
      <c r="C2542" s="179">
        <v>2</v>
      </c>
      <c r="D2542" s="39" t="str">
        <f t="shared" si="50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50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50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517"/>
        <v>1.13</v>
      </c>
      <c r="Z2542" s="18">
        <f t="shared" si="508"/>
        <v>800000</v>
      </c>
      <c r="AA2542" s="13">
        <v>1.135</v>
      </c>
      <c r="AB2542" s="21">
        <f t="shared" si="509"/>
        <v>803539.82300884963</v>
      </c>
      <c r="AC2542" s="185">
        <f t="shared" si="510"/>
        <v>96424.778761061956</v>
      </c>
      <c r="AD2542" s="141">
        <v>0.12</v>
      </c>
      <c r="AE2542" s="186">
        <f t="shared" si="51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512"/>
        <v>28177779.013274323</v>
      </c>
      <c r="AJ2542" s="19">
        <f t="shared" si="513"/>
        <v>4727216.637619026</v>
      </c>
      <c r="AK2542" s="20">
        <f t="shared" si="514"/>
        <v>0.16776399003598091</v>
      </c>
      <c r="AL2542" s="17"/>
      <c r="AM2542" s="17"/>
      <c r="AN2542" s="17"/>
      <c r="AO2542" s="17"/>
      <c r="AP2542" s="28" t="str">
        <f t="shared" si="515"/>
        <v>20235</v>
      </c>
      <c r="AQ2542" s="28" t="str">
        <f t="shared" si="516"/>
        <v>20235RMB</v>
      </c>
    </row>
    <row r="2543" spans="1:43" s="12" customFormat="1">
      <c r="A2543" s="13" t="s">
        <v>41</v>
      </c>
      <c r="B2543" s="179">
        <v>2023</v>
      </c>
      <c r="C2543" s="179">
        <v>3</v>
      </c>
      <c r="D2543" s="39" t="str">
        <f t="shared" si="50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50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50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517"/>
        <v>1.13</v>
      </c>
      <c r="Z2543" s="18">
        <f t="shared" si="508"/>
        <v>1170000</v>
      </c>
      <c r="AA2543" s="13">
        <v>1.135</v>
      </c>
      <c r="AB2543" s="21">
        <f t="shared" si="509"/>
        <v>1175176.9911504425</v>
      </c>
      <c r="AC2543" s="185">
        <f t="shared" si="510"/>
        <v>156063.50442477877</v>
      </c>
      <c r="AD2543" s="141">
        <v>0.1328</v>
      </c>
      <c r="AE2543" s="186">
        <f t="shared" si="51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512"/>
        <v>28177779.013274323</v>
      </c>
      <c r="AJ2543" s="19">
        <f t="shared" si="513"/>
        <v>4727216.637619026</v>
      </c>
      <c r="AK2543" s="20">
        <f t="shared" si="514"/>
        <v>0.16776399003598091</v>
      </c>
      <c r="AL2543" s="17"/>
      <c r="AM2543" s="17"/>
      <c r="AN2543" s="17"/>
      <c r="AO2543" s="17"/>
      <c r="AP2543" s="28" t="str">
        <f t="shared" si="515"/>
        <v>20235</v>
      </c>
      <c r="AQ2543" s="28" t="str">
        <f t="shared" si="516"/>
        <v>20235RMB</v>
      </c>
    </row>
    <row r="2544" spans="1:43" s="12" customFormat="1">
      <c r="A2544" s="13" t="s">
        <v>41</v>
      </c>
      <c r="B2544" s="179">
        <v>2023</v>
      </c>
      <c r="C2544" s="179">
        <v>3</v>
      </c>
      <c r="D2544" s="39" t="str">
        <f t="shared" si="50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50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50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517"/>
        <v>1.13</v>
      </c>
      <c r="Z2544" s="18">
        <f t="shared" si="508"/>
        <v>1170000</v>
      </c>
      <c r="AA2544" s="13">
        <v>1.135</v>
      </c>
      <c r="AB2544" s="21">
        <f t="shared" si="509"/>
        <v>1175176.9911504425</v>
      </c>
      <c r="AC2544" s="185">
        <f t="shared" si="510"/>
        <v>156063.50442477877</v>
      </c>
      <c r="AD2544" s="141">
        <v>0.1328</v>
      </c>
      <c r="AE2544" s="186">
        <f t="shared" si="51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512"/>
        <v>28177779.013274323</v>
      </c>
      <c r="AJ2544" s="19">
        <f t="shared" si="513"/>
        <v>4727216.637619026</v>
      </c>
      <c r="AK2544" s="20">
        <f t="shared" si="514"/>
        <v>0.16776399003598091</v>
      </c>
      <c r="AL2544" s="17"/>
      <c r="AM2544" s="17"/>
      <c r="AN2544" s="17"/>
      <c r="AO2544" s="17"/>
      <c r="AP2544" s="28" t="str">
        <f t="shared" si="515"/>
        <v>20235</v>
      </c>
      <c r="AQ2544" s="28" t="str">
        <f t="shared" si="516"/>
        <v>20235RMB</v>
      </c>
    </row>
    <row r="2545" spans="1:43" s="12" customFormat="1">
      <c r="A2545" s="13" t="s">
        <v>41</v>
      </c>
      <c r="B2545" s="179">
        <v>2023</v>
      </c>
      <c r="C2545" s="179">
        <v>3</v>
      </c>
      <c r="D2545" s="39" t="str">
        <f t="shared" si="50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50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50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517"/>
        <v>1.13</v>
      </c>
      <c r="Z2545" s="18">
        <f t="shared" si="508"/>
        <v>560000</v>
      </c>
      <c r="AA2545" s="13">
        <v>1.135</v>
      </c>
      <c r="AB2545" s="21">
        <f t="shared" si="509"/>
        <v>562477.8761061948</v>
      </c>
      <c r="AC2545" s="185">
        <f t="shared" si="510"/>
        <v>64684.955752212409</v>
      </c>
      <c r="AD2545" s="141">
        <v>0.115</v>
      </c>
      <c r="AE2545" s="186">
        <f t="shared" si="51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512"/>
        <v>28177779.013274323</v>
      </c>
      <c r="AJ2545" s="19">
        <f t="shared" si="513"/>
        <v>4727216.637619026</v>
      </c>
      <c r="AK2545" s="20">
        <f t="shared" si="514"/>
        <v>0.16776399003598091</v>
      </c>
      <c r="AL2545" s="17"/>
      <c r="AM2545" s="17"/>
      <c r="AN2545" s="17"/>
      <c r="AO2545" s="17"/>
      <c r="AP2545" s="28" t="str">
        <f t="shared" si="515"/>
        <v>20235</v>
      </c>
      <c r="AQ2545" s="28" t="str">
        <f t="shared" si="516"/>
        <v>20235RMB</v>
      </c>
    </row>
    <row r="2546" spans="1:43" s="12" customFormat="1">
      <c r="A2546" s="13" t="s">
        <v>41</v>
      </c>
      <c r="B2546" s="179">
        <v>2023</v>
      </c>
      <c r="C2546" s="179">
        <v>3</v>
      </c>
      <c r="D2546" s="39" t="str">
        <f t="shared" si="50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50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50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517"/>
        <v>1.13</v>
      </c>
      <c r="Z2546" s="18">
        <f t="shared" si="508"/>
        <v>560000</v>
      </c>
      <c r="AA2546" s="13">
        <v>1.135</v>
      </c>
      <c r="AB2546" s="21">
        <f t="shared" si="509"/>
        <v>562477.8761061948</v>
      </c>
      <c r="AC2546" s="185">
        <f t="shared" si="510"/>
        <v>64684.955752212409</v>
      </c>
      <c r="AD2546" s="141">
        <v>0.115</v>
      </c>
      <c r="AE2546" s="186">
        <f t="shared" si="51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512"/>
        <v>28177779.013274323</v>
      </c>
      <c r="AJ2546" s="19">
        <f t="shared" si="513"/>
        <v>4727216.637619026</v>
      </c>
      <c r="AK2546" s="20">
        <f t="shared" si="514"/>
        <v>0.16776399003598091</v>
      </c>
      <c r="AL2546" s="17"/>
      <c r="AM2546" s="17"/>
      <c r="AN2546" s="17"/>
      <c r="AO2546" s="17"/>
      <c r="AP2546" s="28" t="str">
        <f t="shared" si="515"/>
        <v>20235</v>
      </c>
      <c r="AQ2546" s="28" t="str">
        <f t="shared" si="516"/>
        <v>20235RMB</v>
      </c>
    </row>
    <row r="2547" spans="1:43" s="12" customFormat="1">
      <c r="A2547" s="13" t="s">
        <v>41</v>
      </c>
      <c r="B2547" s="179">
        <v>2023</v>
      </c>
      <c r="C2547" s="179">
        <v>3</v>
      </c>
      <c r="D2547" s="39" t="str">
        <f t="shared" si="50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50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50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517"/>
        <v>1.13</v>
      </c>
      <c r="Z2547" s="18">
        <f t="shared" si="508"/>
        <v>560000</v>
      </c>
      <c r="AA2547" s="13">
        <v>1.135</v>
      </c>
      <c r="AB2547" s="21">
        <f t="shared" si="509"/>
        <v>562477.8761061948</v>
      </c>
      <c r="AC2547" s="185">
        <f t="shared" si="510"/>
        <v>64684.955752212409</v>
      </c>
      <c r="AD2547" s="141">
        <v>0.115</v>
      </c>
      <c r="AE2547" s="186">
        <f t="shared" si="51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512"/>
        <v>28177779.013274323</v>
      </c>
      <c r="AJ2547" s="19">
        <f t="shared" si="513"/>
        <v>4727216.637619026</v>
      </c>
      <c r="AK2547" s="20">
        <f t="shared" si="514"/>
        <v>0.16776399003598091</v>
      </c>
      <c r="AL2547" s="17"/>
      <c r="AM2547" s="17"/>
      <c r="AN2547" s="17"/>
      <c r="AO2547" s="17"/>
      <c r="AP2547" s="28" t="str">
        <f t="shared" si="515"/>
        <v>20235</v>
      </c>
      <c r="AQ2547" s="28" t="str">
        <f t="shared" si="516"/>
        <v>20235RMB</v>
      </c>
    </row>
    <row r="2548" spans="1:43" s="12" customFormat="1">
      <c r="A2548" s="13" t="s">
        <v>41</v>
      </c>
      <c r="B2548" s="179">
        <v>2023</v>
      </c>
      <c r="C2548" s="179">
        <v>3</v>
      </c>
      <c r="D2548" s="39" t="str">
        <f t="shared" si="50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50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50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517"/>
        <v>1.13</v>
      </c>
      <c r="Z2548" s="18">
        <f t="shared" si="508"/>
        <v>800000</v>
      </c>
      <c r="AA2548" s="13">
        <v>1.135</v>
      </c>
      <c r="AB2548" s="21">
        <f t="shared" si="509"/>
        <v>803539.82300884963</v>
      </c>
      <c r="AC2548" s="185">
        <f t="shared" si="510"/>
        <v>92407.079646017708</v>
      </c>
      <c r="AD2548" s="141">
        <v>0.115</v>
      </c>
      <c r="AE2548" s="186">
        <f t="shared" si="51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512"/>
        <v>28177779.013274323</v>
      </c>
      <c r="AJ2548" s="19">
        <f t="shared" si="513"/>
        <v>4727216.637619026</v>
      </c>
      <c r="AK2548" s="20">
        <f t="shared" si="514"/>
        <v>0.16776399003598091</v>
      </c>
      <c r="AL2548" s="17"/>
      <c r="AM2548" s="17"/>
      <c r="AN2548" s="17"/>
      <c r="AO2548" s="17"/>
      <c r="AP2548" s="28" t="str">
        <f t="shared" si="515"/>
        <v>20235</v>
      </c>
      <c r="AQ2548" s="28" t="str">
        <f t="shared" si="516"/>
        <v>20235RMB</v>
      </c>
    </row>
    <row r="2549" spans="1:43" s="12" customFormat="1" ht="26.4">
      <c r="A2549" s="13" t="s">
        <v>41</v>
      </c>
      <c r="B2549" s="179">
        <v>2023</v>
      </c>
      <c r="C2549" s="179">
        <v>3</v>
      </c>
      <c r="D2549" s="39" t="str">
        <f t="shared" si="50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50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50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517"/>
        <v>1.13</v>
      </c>
      <c r="Z2549" s="18">
        <f t="shared" si="508"/>
        <v>377481</v>
      </c>
      <c r="AA2549" s="13">
        <v>1.135</v>
      </c>
      <c r="AB2549" s="21">
        <f t="shared" si="509"/>
        <v>379151.26991150441</v>
      </c>
      <c r="AC2549" s="185">
        <f t="shared" si="510"/>
        <v>34237.359673008847</v>
      </c>
      <c r="AD2549" s="141">
        <v>9.0300000000000005E-2</v>
      </c>
      <c r="AE2549" s="186">
        <f t="shared" si="51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512"/>
        <v>28177779.013274323</v>
      </c>
      <c r="AJ2549" s="19">
        <f t="shared" si="513"/>
        <v>4727216.637619026</v>
      </c>
      <c r="AK2549" s="20">
        <f t="shared" si="514"/>
        <v>0.16776399003598091</v>
      </c>
      <c r="AL2549" s="17"/>
      <c r="AM2549" s="17"/>
      <c r="AN2549" s="17"/>
      <c r="AO2549" s="17"/>
      <c r="AP2549" s="28" t="str">
        <f t="shared" si="515"/>
        <v>20235</v>
      </c>
      <c r="AQ2549" s="28" t="str">
        <f t="shared" si="516"/>
        <v>20235RMB</v>
      </c>
    </row>
    <row r="2550" spans="1:43" s="12" customFormat="1">
      <c r="A2550" s="13" t="s">
        <v>42</v>
      </c>
      <c r="B2550" s="179">
        <v>2023</v>
      </c>
      <c r="C2550" s="179">
        <v>4</v>
      </c>
      <c r="D2550" s="39" t="str">
        <f t="shared" si="50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50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50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517"/>
        <v>1.13</v>
      </c>
      <c r="Z2550" s="18">
        <f t="shared" si="508"/>
        <v>601936</v>
      </c>
      <c r="AA2550" s="13">
        <v>1.135</v>
      </c>
      <c r="AB2550" s="21">
        <f t="shared" si="509"/>
        <v>604599.43362831871</v>
      </c>
      <c r="AC2550" s="185">
        <f t="shared" si="510"/>
        <v>129686.57851327436</v>
      </c>
      <c r="AD2550" s="141">
        <v>0.2145</v>
      </c>
      <c r="AE2550" s="186">
        <f t="shared" si="51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512"/>
        <v>28177779.013274323</v>
      </c>
      <c r="AJ2550" s="19">
        <f t="shared" si="513"/>
        <v>4727216.637619026</v>
      </c>
      <c r="AK2550" s="20">
        <f t="shared" si="514"/>
        <v>0.16776399003598091</v>
      </c>
      <c r="AL2550" s="17"/>
      <c r="AM2550" s="17"/>
      <c r="AN2550" s="17"/>
      <c r="AO2550" s="17"/>
      <c r="AP2550" s="28" t="str">
        <f t="shared" si="515"/>
        <v>20235</v>
      </c>
      <c r="AQ2550" s="28" t="str">
        <f t="shared" si="516"/>
        <v>20235RMB</v>
      </c>
    </row>
    <row r="2551" spans="1:43" s="12" customFormat="1">
      <c r="A2551" s="13" t="s">
        <v>42</v>
      </c>
      <c r="B2551" s="179">
        <v>2023</v>
      </c>
      <c r="C2551" s="179">
        <v>4</v>
      </c>
      <c r="D2551" s="39" t="str">
        <f t="shared" si="50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50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50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517"/>
        <v>1.13</v>
      </c>
      <c r="Z2551" s="18">
        <f t="shared" si="508"/>
        <v>800000</v>
      </c>
      <c r="AA2551" s="13">
        <v>1.135</v>
      </c>
      <c r="AB2551" s="21">
        <f t="shared" si="509"/>
        <v>803539.82300884963</v>
      </c>
      <c r="AC2551" s="185">
        <f t="shared" si="510"/>
        <v>79148.672566371693</v>
      </c>
      <c r="AD2551" s="141">
        <v>9.8500000000000004E-2</v>
      </c>
      <c r="AE2551" s="186">
        <f t="shared" si="51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512"/>
        <v>28177779.013274323</v>
      </c>
      <c r="AJ2551" s="19">
        <f t="shared" si="513"/>
        <v>4727216.637619026</v>
      </c>
      <c r="AK2551" s="20">
        <f t="shared" si="514"/>
        <v>0.16776399003598091</v>
      </c>
      <c r="AL2551" s="17"/>
      <c r="AM2551" s="17"/>
      <c r="AN2551" s="17"/>
      <c r="AO2551" s="17"/>
      <c r="AP2551" s="28" t="str">
        <f t="shared" si="515"/>
        <v>20235</v>
      </c>
      <c r="AQ2551" s="28" t="str">
        <f t="shared" si="516"/>
        <v>20235RMB</v>
      </c>
    </row>
    <row r="2552" spans="1:43" s="12" customFormat="1">
      <c r="A2552" s="13" t="s">
        <v>42</v>
      </c>
      <c r="B2552" s="179">
        <v>2023</v>
      </c>
      <c r="C2552" s="179">
        <v>4</v>
      </c>
      <c r="D2552" s="39" t="str">
        <f t="shared" si="50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50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50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517"/>
        <v>1.13</v>
      </c>
      <c r="Z2552" s="18">
        <f t="shared" si="508"/>
        <v>1120000</v>
      </c>
      <c r="AA2552" s="13">
        <v>1.135</v>
      </c>
      <c r="AB2552" s="21">
        <f t="shared" si="509"/>
        <v>1124955.7522123896</v>
      </c>
      <c r="AC2552" s="185">
        <f t="shared" si="510"/>
        <v>171780.74336283188</v>
      </c>
      <c r="AD2552" s="141">
        <v>0.1527</v>
      </c>
      <c r="AE2552" s="186">
        <f t="shared" si="51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512"/>
        <v>28177779.013274323</v>
      </c>
      <c r="AJ2552" s="19">
        <f t="shared" si="513"/>
        <v>4727216.637619026</v>
      </c>
      <c r="AK2552" s="20">
        <f t="shared" si="514"/>
        <v>0.16776399003598091</v>
      </c>
      <c r="AL2552" s="17"/>
      <c r="AM2552" s="17"/>
      <c r="AN2552" s="17"/>
      <c r="AO2552" s="17"/>
      <c r="AP2552" s="28" t="str">
        <f t="shared" si="515"/>
        <v>20235</v>
      </c>
      <c r="AQ2552" s="28" t="str">
        <f t="shared" si="516"/>
        <v>20235RMB</v>
      </c>
    </row>
    <row r="2553" spans="1:43" s="12" customFormat="1">
      <c r="A2553" s="13" t="s">
        <v>42</v>
      </c>
      <c r="B2553" s="179">
        <v>2023</v>
      </c>
      <c r="C2553" s="179">
        <v>4</v>
      </c>
      <c r="D2553" s="39" t="str">
        <f t="shared" si="50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50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50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517"/>
        <v>1.13</v>
      </c>
      <c r="Z2553" s="18">
        <f t="shared" si="508"/>
        <v>770000</v>
      </c>
      <c r="AA2553" s="13">
        <v>1.135</v>
      </c>
      <c r="AB2553" s="21">
        <f t="shared" si="509"/>
        <v>773407.07964601775</v>
      </c>
      <c r="AC2553" s="185">
        <f t="shared" si="510"/>
        <v>64424.809734513277</v>
      </c>
      <c r="AD2553" s="141">
        <v>8.3299999999999999E-2</v>
      </c>
      <c r="AE2553" s="186">
        <f t="shared" si="51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512"/>
        <v>28177779.013274323</v>
      </c>
      <c r="AJ2553" s="19">
        <f t="shared" si="513"/>
        <v>4727216.637619026</v>
      </c>
      <c r="AK2553" s="20">
        <f t="shared" si="514"/>
        <v>0.16776399003598091</v>
      </c>
      <c r="AL2553" s="17"/>
      <c r="AM2553" s="17"/>
      <c r="AN2553" s="17"/>
      <c r="AO2553" s="17"/>
      <c r="AP2553" s="28" t="str">
        <f t="shared" si="515"/>
        <v>20235</v>
      </c>
      <c r="AQ2553" s="28" t="str">
        <f t="shared" si="516"/>
        <v>20235RMB</v>
      </c>
    </row>
    <row r="2554" spans="1:43" s="12" customFormat="1">
      <c r="A2554" s="13" t="s">
        <v>42</v>
      </c>
      <c r="B2554" s="179">
        <v>2023</v>
      </c>
      <c r="C2554" s="179">
        <v>4</v>
      </c>
      <c r="D2554" s="39" t="str">
        <f t="shared" si="50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50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50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517"/>
        <v>1.13</v>
      </c>
      <c r="Z2554" s="18">
        <f t="shared" si="508"/>
        <v>812550</v>
      </c>
      <c r="AA2554" s="13">
        <v>1.135</v>
      </c>
      <c r="AB2554" s="21">
        <f t="shared" si="509"/>
        <v>816145.35398230096</v>
      </c>
      <c r="AC2554" s="185">
        <f t="shared" si="510"/>
        <v>77778.652234513283</v>
      </c>
      <c r="AD2554" s="141">
        <v>9.5299999999999996E-2</v>
      </c>
      <c r="AE2554" s="186">
        <f t="shared" si="51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512"/>
        <v>28177779.013274323</v>
      </c>
      <c r="AJ2554" s="19">
        <f t="shared" si="513"/>
        <v>4727216.637619026</v>
      </c>
      <c r="AK2554" s="20">
        <f t="shared" si="514"/>
        <v>0.16776399003598091</v>
      </c>
      <c r="AL2554" s="17"/>
      <c r="AM2554" s="17"/>
      <c r="AN2554" s="17"/>
      <c r="AO2554" s="17"/>
      <c r="AP2554" s="28" t="str">
        <f t="shared" si="515"/>
        <v>20235</v>
      </c>
      <c r="AQ2554" s="28" t="str">
        <f t="shared" si="516"/>
        <v>20235RMB</v>
      </c>
    </row>
    <row r="2555" spans="1:43" s="12" customFormat="1">
      <c r="A2555" s="13" t="s">
        <v>42</v>
      </c>
      <c r="B2555" s="179">
        <v>2023</v>
      </c>
      <c r="C2555" s="179">
        <v>4</v>
      </c>
      <c r="D2555" s="39" t="str">
        <f t="shared" si="50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50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50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517"/>
        <v>1.13</v>
      </c>
      <c r="Z2555" s="18">
        <f t="shared" si="508"/>
        <v>812550</v>
      </c>
      <c r="AA2555" s="13">
        <v>1.135</v>
      </c>
      <c r="AB2555" s="21">
        <f t="shared" si="509"/>
        <v>816145.35398230096</v>
      </c>
      <c r="AC2555" s="185">
        <f t="shared" si="510"/>
        <v>77778.652234513283</v>
      </c>
      <c r="AD2555" s="141">
        <v>9.5299999999999996E-2</v>
      </c>
      <c r="AE2555" s="186">
        <f t="shared" si="51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512"/>
        <v>28177779.013274323</v>
      </c>
      <c r="AJ2555" s="19">
        <f t="shared" si="513"/>
        <v>4727216.637619026</v>
      </c>
      <c r="AK2555" s="20">
        <f t="shared" si="514"/>
        <v>0.16776399003598091</v>
      </c>
      <c r="AL2555" s="17"/>
      <c r="AM2555" s="17"/>
      <c r="AN2555" s="17"/>
      <c r="AO2555" s="17"/>
      <c r="AP2555" s="28" t="str">
        <f t="shared" si="515"/>
        <v>20235</v>
      </c>
      <c r="AQ2555" s="28" t="str">
        <f t="shared" si="516"/>
        <v>20235RMB</v>
      </c>
    </row>
    <row r="2556" spans="1:43" s="12" customFormat="1">
      <c r="A2556" s="13" t="s">
        <v>42</v>
      </c>
      <c r="B2556" s="179">
        <v>2023</v>
      </c>
      <c r="C2556" s="179">
        <v>5</v>
      </c>
      <c r="D2556" s="39" t="str">
        <f t="shared" si="50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50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50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517"/>
        <v>1</v>
      </c>
      <c r="Z2556" s="18">
        <f t="shared" si="508"/>
        <v>1003000</v>
      </c>
      <c r="AA2556" s="13">
        <v>1</v>
      </c>
      <c r="AB2556" s="21">
        <f t="shared" si="509"/>
        <v>1003000</v>
      </c>
      <c r="AC2556" s="185">
        <f t="shared" si="510"/>
        <v>104211.70000000001</v>
      </c>
      <c r="AD2556" s="141">
        <v>0.10390000000000001</v>
      </c>
      <c r="AE2556" s="186">
        <f t="shared" si="51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512"/>
        <v>28177779.013274323</v>
      </c>
      <c r="AJ2556" s="19">
        <f t="shared" si="513"/>
        <v>4727216.637619026</v>
      </c>
      <c r="AK2556" s="20">
        <f t="shared" si="514"/>
        <v>0.16776399003598091</v>
      </c>
      <c r="AL2556" s="17"/>
      <c r="AM2556" s="17"/>
      <c r="AN2556" s="17"/>
      <c r="AO2556" s="17"/>
      <c r="AP2556" s="28" t="str">
        <f t="shared" si="515"/>
        <v>20235</v>
      </c>
      <c r="AQ2556" s="28" t="str">
        <f t="shared" si="516"/>
        <v>20235HKD</v>
      </c>
    </row>
    <row r="2557" spans="1:43" s="12" customFormat="1">
      <c r="A2557" s="13" t="s">
        <v>42</v>
      </c>
      <c r="B2557" s="179">
        <v>2023</v>
      </c>
      <c r="C2557" s="179">
        <v>5</v>
      </c>
      <c r="D2557" s="39" t="str">
        <f t="shared" si="50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50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50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517"/>
        <v>1.13</v>
      </c>
      <c r="Z2557" s="18">
        <f t="shared" si="508"/>
        <v>515000</v>
      </c>
      <c r="AA2557" s="13">
        <v>1.135</v>
      </c>
      <c r="AB2557" s="21">
        <f t="shared" si="509"/>
        <v>517278.76106194692</v>
      </c>
      <c r="AC2557" s="185">
        <f t="shared" si="510"/>
        <v>90989.334070796467</v>
      </c>
      <c r="AD2557" s="141">
        <v>0.1759</v>
      </c>
      <c r="AE2557" s="186">
        <f t="shared" si="51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512"/>
        <v>28177779.013274323</v>
      </c>
      <c r="AJ2557" s="19">
        <f t="shared" si="513"/>
        <v>4727216.637619026</v>
      </c>
      <c r="AK2557" s="20">
        <f t="shared" si="514"/>
        <v>0.16776399003598091</v>
      </c>
      <c r="AL2557" s="17"/>
      <c r="AM2557" s="17"/>
      <c r="AN2557" s="17"/>
      <c r="AO2557" s="17"/>
      <c r="AP2557" s="28" t="str">
        <f t="shared" si="515"/>
        <v>20235</v>
      </c>
      <c r="AQ2557" s="28" t="str">
        <f t="shared" si="516"/>
        <v>20235RMB</v>
      </c>
    </row>
    <row r="2558" spans="1:43" s="12" customFormat="1">
      <c r="A2558" s="13" t="s">
        <v>42</v>
      </c>
      <c r="B2558" s="179">
        <v>2023</v>
      </c>
      <c r="C2558" s="179">
        <v>5</v>
      </c>
      <c r="D2558" s="39" t="str">
        <f t="shared" si="50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50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50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517"/>
        <v>1.13</v>
      </c>
      <c r="Z2558" s="18">
        <f t="shared" si="508"/>
        <v>814570</v>
      </c>
      <c r="AA2558" s="13">
        <v>1.135</v>
      </c>
      <c r="AB2558" s="21">
        <f t="shared" si="509"/>
        <v>818174.29203539842</v>
      </c>
      <c r="AC2558" s="185">
        <f t="shared" si="510"/>
        <v>93026.417004424802</v>
      </c>
      <c r="AD2558" s="141">
        <v>0.1137</v>
      </c>
      <c r="AE2558" s="186">
        <f t="shared" si="51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512"/>
        <v>28177779.013274323</v>
      </c>
      <c r="AJ2558" s="19">
        <f t="shared" si="513"/>
        <v>4727216.637619026</v>
      </c>
      <c r="AK2558" s="20">
        <f t="shared" si="514"/>
        <v>0.16776399003598091</v>
      </c>
      <c r="AL2558" s="17"/>
      <c r="AM2558" s="17"/>
      <c r="AN2558" s="17"/>
      <c r="AO2558" s="17"/>
      <c r="AP2558" s="28" t="str">
        <f t="shared" si="515"/>
        <v>20235</v>
      </c>
      <c r="AQ2558" s="28" t="str">
        <f t="shared" si="516"/>
        <v>20235RMB</v>
      </c>
    </row>
    <row r="2559" spans="1:43" s="12" customFormat="1">
      <c r="A2559" s="13" t="s">
        <v>41</v>
      </c>
      <c r="B2559" s="179">
        <v>2023</v>
      </c>
      <c r="C2559" s="179">
        <v>1</v>
      </c>
      <c r="D2559" s="39" t="str">
        <f t="shared" si="50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50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50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517"/>
        <v>1.13</v>
      </c>
      <c r="Z2559" s="18">
        <f t="shared" si="508"/>
        <v>730000</v>
      </c>
      <c r="AA2559" s="13">
        <v>1.105</v>
      </c>
      <c r="AB2559" s="21">
        <f t="shared" si="509"/>
        <v>713849.55752212391</v>
      </c>
      <c r="AC2559" s="185">
        <f t="shared" si="510"/>
        <v>73954.814159292029</v>
      </c>
      <c r="AD2559" s="141">
        <v>0.1036</v>
      </c>
      <c r="AE2559" s="186">
        <f t="shared" si="51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512"/>
        <v>13640480.497522123</v>
      </c>
      <c r="AJ2559" s="19">
        <f t="shared" si="513"/>
        <v>1928605.8020906285</v>
      </c>
      <c r="AK2559" s="20">
        <f t="shared" si="514"/>
        <v>0.14138840654777313</v>
      </c>
      <c r="AL2559" s="17"/>
      <c r="AM2559" s="17"/>
      <c r="AN2559" s="17"/>
      <c r="AO2559" s="17"/>
      <c r="AP2559" s="28" t="str">
        <f t="shared" si="515"/>
        <v>20236</v>
      </c>
      <c r="AQ2559" s="28" t="str">
        <f t="shared" si="516"/>
        <v>20236RMB</v>
      </c>
    </row>
    <row r="2560" spans="1:43" s="12" customFormat="1">
      <c r="A2560" s="13" t="s">
        <v>42</v>
      </c>
      <c r="B2560" s="179">
        <v>2023</v>
      </c>
      <c r="C2560" s="179">
        <v>5</v>
      </c>
      <c r="D2560" s="39" t="str">
        <f t="shared" si="50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50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50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517"/>
        <v>1.13</v>
      </c>
      <c r="Z2560" s="18">
        <f t="shared" si="508"/>
        <v>700000</v>
      </c>
      <c r="AA2560" s="13">
        <v>1.105</v>
      </c>
      <c r="AB2560" s="21">
        <f t="shared" si="509"/>
        <v>684513.27433628321</v>
      </c>
      <c r="AC2560" s="185">
        <f t="shared" si="510"/>
        <v>102266.28318584072</v>
      </c>
      <c r="AD2560" s="141">
        <v>0.14940000000000001</v>
      </c>
      <c r="AE2560" s="186">
        <f t="shared" si="51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512"/>
        <v>13640480.497522123</v>
      </c>
      <c r="AJ2560" s="19">
        <f t="shared" si="513"/>
        <v>1928605.8020906285</v>
      </c>
      <c r="AK2560" s="20">
        <f t="shared" si="514"/>
        <v>0.14138840654777313</v>
      </c>
      <c r="AL2560" s="17"/>
      <c r="AM2560" s="17"/>
      <c r="AN2560" s="17"/>
      <c r="AO2560" s="17"/>
      <c r="AP2560" s="28" t="str">
        <f t="shared" si="515"/>
        <v>20236</v>
      </c>
      <c r="AQ2560" s="28" t="str">
        <f t="shared" si="516"/>
        <v>20236RMB</v>
      </c>
    </row>
    <row r="2561" spans="1:43" s="12" customFormat="1">
      <c r="A2561" s="13" t="s">
        <v>42</v>
      </c>
      <c r="B2561" s="179">
        <v>2023</v>
      </c>
      <c r="C2561" s="179">
        <v>5</v>
      </c>
      <c r="D2561" s="39" t="str">
        <f t="shared" si="50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50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50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517"/>
        <v>1.13</v>
      </c>
      <c r="Z2561" s="18">
        <f t="shared" si="508"/>
        <v>516000</v>
      </c>
      <c r="AA2561" s="13">
        <v>1.105</v>
      </c>
      <c r="AB2561" s="21">
        <f t="shared" si="509"/>
        <v>504584.07079646026</v>
      </c>
      <c r="AC2561" s="185">
        <f t="shared" si="510"/>
        <v>75384.860176991162</v>
      </c>
      <c r="AD2561" s="141">
        <v>0.14940000000000001</v>
      </c>
      <c r="AE2561" s="186">
        <f t="shared" si="51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512"/>
        <v>13640480.497522123</v>
      </c>
      <c r="AJ2561" s="19">
        <f t="shared" si="513"/>
        <v>1928605.8020906285</v>
      </c>
      <c r="AK2561" s="20">
        <f t="shared" si="514"/>
        <v>0.14138840654777313</v>
      </c>
      <c r="AL2561" s="17"/>
      <c r="AM2561" s="17"/>
      <c r="AN2561" s="17"/>
      <c r="AO2561" s="17"/>
      <c r="AP2561" s="28" t="str">
        <f t="shared" si="515"/>
        <v>20236</v>
      </c>
      <c r="AQ2561" s="28" t="str">
        <f t="shared" si="516"/>
        <v>20236RMB</v>
      </c>
    </row>
    <row r="2562" spans="1:43" s="12" customFormat="1">
      <c r="A2562" s="13" t="s">
        <v>41</v>
      </c>
      <c r="B2562" s="179">
        <v>2023</v>
      </c>
      <c r="C2562" s="179">
        <v>2</v>
      </c>
      <c r="D2562" s="39" t="str">
        <f t="shared" si="50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50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50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517"/>
        <v>1.13</v>
      </c>
      <c r="Z2562" s="18">
        <f t="shared" si="508"/>
        <v>710000</v>
      </c>
      <c r="AA2562" s="13">
        <v>1.105</v>
      </c>
      <c r="AB2562" s="21">
        <f t="shared" si="509"/>
        <v>694292.03539823007</v>
      </c>
      <c r="AC2562" s="185">
        <f t="shared" si="510"/>
        <v>146009.61504424777</v>
      </c>
      <c r="AD2562" s="141">
        <v>0.21029999999999999</v>
      </c>
      <c r="AE2562" s="186">
        <f t="shared" si="51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512"/>
        <v>13640480.497522123</v>
      </c>
      <c r="AJ2562" s="19">
        <f t="shared" si="513"/>
        <v>1928605.8020906285</v>
      </c>
      <c r="AK2562" s="20">
        <f t="shared" si="514"/>
        <v>0.14138840654777313</v>
      </c>
      <c r="AL2562" s="17"/>
      <c r="AM2562" s="17"/>
      <c r="AN2562" s="17"/>
      <c r="AO2562" s="17"/>
      <c r="AP2562" s="28" t="str">
        <f t="shared" si="515"/>
        <v>20236</v>
      </c>
      <c r="AQ2562" s="28" t="str">
        <f t="shared" si="516"/>
        <v>20236RMB</v>
      </c>
    </row>
    <row r="2563" spans="1:43" s="12" customFormat="1">
      <c r="A2563" s="13" t="s">
        <v>41</v>
      </c>
      <c r="B2563" s="179">
        <v>2023</v>
      </c>
      <c r="C2563" s="179">
        <v>2</v>
      </c>
      <c r="D2563" s="39" t="str">
        <f t="shared" si="50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50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50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517"/>
        <v>1.13</v>
      </c>
      <c r="Z2563" s="18">
        <f t="shared" si="508"/>
        <v>1150000</v>
      </c>
      <c r="AA2563" s="13">
        <v>1.105</v>
      </c>
      <c r="AB2563" s="21">
        <f t="shared" si="509"/>
        <v>1124557.522123894</v>
      </c>
      <c r="AC2563" s="185">
        <f t="shared" si="510"/>
        <v>283163.5840707965</v>
      </c>
      <c r="AD2563" s="141">
        <v>0.25180000000000002</v>
      </c>
      <c r="AE2563" s="186">
        <f t="shared" si="51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512"/>
        <v>13640480.497522123</v>
      </c>
      <c r="AJ2563" s="19">
        <f t="shared" si="513"/>
        <v>1928605.8020906285</v>
      </c>
      <c r="AK2563" s="20">
        <f t="shared" si="514"/>
        <v>0.14138840654777313</v>
      </c>
      <c r="AL2563" s="17"/>
      <c r="AM2563" s="17"/>
      <c r="AN2563" s="17"/>
      <c r="AO2563" s="17"/>
      <c r="AP2563" s="28" t="str">
        <f t="shared" si="515"/>
        <v>20236</v>
      </c>
      <c r="AQ2563" s="28" t="str">
        <f t="shared" si="516"/>
        <v>20236RMB</v>
      </c>
    </row>
    <row r="2564" spans="1:43" s="12" customFormat="1">
      <c r="A2564" s="13" t="s">
        <v>41</v>
      </c>
      <c r="B2564" s="179">
        <v>2023</v>
      </c>
      <c r="C2564" s="179">
        <v>3</v>
      </c>
      <c r="D2564" s="39" t="str">
        <f t="shared" si="50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50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50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517"/>
        <v>1.13</v>
      </c>
      <c r="Z2564" s="18">
        <f t="shared" si="508"/>
        <v>2357000</v>
      </c>
      <c r="AA2564" s="13">
        <v>1.105</v>
      </c>
      <c r="AB2564" s="21">
        <f t="shared" si="509"/>
        <v>2304853.982300885</v>
      </c>
      <c r="AC2564" s="185">
        <f t="shared" si="510"/>
        <v>271281.31371681415</v>
      </c>
      <c r="AD2564" s="141">
        <v>0.1177</v>
      </c>
      <c r="AE2564" s="186">
        <f t="shared" si="51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512"/>
        <v>13640480.497522123</v>
      </c>
      <c r="AJ2564" s="19">
        <f t="shared" si="513"/>
        <v>1928605.8020906285</v>
      </c>
      <c r="AK2564" s="20">
        <f t="shared" si="514"/>
        <v>0.14138840654777313</v>
      </c>
      <c r="AL2564" s="17"/>
      <c r="AM2564" s="17"/>
      <c r="AN2564" s="17"/>
      <c r="AO2564" s="17"/>
      <c r="AP2564" s="28" t="str">
        <f t="shared" si="515"/>
        <v>20236</v>
      </c>
      <c r="AQ2564" s="28" t="str">
        <f t="shared" si="516"/>
        <v>20236RMB</v>
      </c>
    </row>
    <row r="2565" spans="1:43" s="12" customFormat="1" ht="26.4">
      <c r="A2565" s="13" t="s">
        <v>41</v>
      </c>
      <c r="B2565" s="179">
        <v>2023</v>
      </c>
      <c r="C2565" s="179">
        <v>3</v>
      </c>
      <c r="D2565" s="39" t="str">
        <f t="shared" si="50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50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50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517"/>
        <v>1.13</v>
      </c>
      <c r="Z2565" s="18">
        <f t="shared" si="508"/>
        <v>244545.14</v>
      </c>
      <c r="AA2565" s="13">
        <v>1.105</v>
      </c>
      <c r="AB2565" s="21">
        <f t="shared" si="509"/>
        <v>239134.84929203545</v>
      </c>
      <c r="AC2565" s="185">
        <f t="shared" si="510"/>
        <v>21593.876891070802</v>
      </c>
      <c r="AD2565" s="141">
        <v>9.0300000000000005E-2</v>
      </c>
      <c r="AE2565" s="186">
        <f t="shared" si="51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512"/>
        <v>13640480.497522123</v>
      </c>
      <c r="AJ2565" s="19">
        <f t="shared" si="513"/>
        <v>1928605.8020906285</v>
      </c>
      <c r="AK2565" s="20">
        <f t="shared" si="514"/>
        <v>0.14138840654777313</v>
      </c>
      <c r="AL2565" s="17"/>
      <c r="AM2565" s="17"/>
      <c r="AN2565" s="17"/>
      <c r="AO2565" s="17"/>
      <c r="AP2565" s="28" t="str">
        <f t="shared" si="515"/>
        <v>20236</v>
      </c>
      <c r="AQ2565" s="28" t="str">
        <f t="shared" si="516"/>
        <v>20236RMB</v>
      </c>
    </row>
    <row r="2566" spans="1:43" s="12" customFormat="1">
      <c r="A2566" s="13" t="s">
        <v>42</v>
      </c>
      <c r="B2566" s="179">
        <v>2023</v>
      </c>
      <c r="C2566" s="179">
        <v>4</v>
      </c>
      <c r="D2566" s="39" t="str">
        <f t="shared" si="50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50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50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517"/>
        <v>1</v>
      </c>
      <c r="Z2566" s="18">
        <f t="shared" si="508"/>
        <v>11880000</v>
      </c>
      <c r="AA2566" s="13">
        <v>5.7099999999999998E-2</v>
      </c>
      <c r="AB2566" s="21">
        <f t="shared" si="509"/>
        <v>678348</v>
      </c>
      <c r="AC2566" s="185">
        <f t="shared" si="510"/>
        <v>66885.112800000003</v>
      </c>
      <c r="AD2566" s="141">
        <v>9.8599999999999993E-2</v>
      </c>
      <c r="AE2566" s="186">
        <f t="shared" si="51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512"/>
        <v>13640480.497522123</v>
      </c>
      <c r="AJ2566" s="19">
        <f t="shared" si="513"/>
        <v>1928605.8020906285</v>
      </c>
      <c r="AK2566" s="20">
        <f t="shared" si="514"/>
        <v>0.14138840654777313</v>
      </c>
      <c r="AL2566" s="17"/>
      <c r="AM2566" s="17"/>
      <c r="AN2566" s="17"/>
      <c r="AO2566" s="17"/>
      <c r="AP2566" s="28" t="str">
        <f t="shared" si="515"/>
        <v>20236</v>
      </c>
      <c r="AQ2566" s="28" t="str">
        <f t="shared" si="516"/>
        <v>20236JPY</v>
      </c>
    </row>
    <row r="2567" spans="1:43" s="12" customFormat="1">
      <c r="A2567" s="13" t="s">
        <v>42</v>
      </c>
      <c r="B2567" s="179">
        <v>2023</v>
      </c>
      <c r="C2567" s="179">
        <v>4</v>
      </c>
      <c r="D2567" s="39" t="str">
        <f t="shared" si="50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50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50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517"/>
        <v>1.13</v>
      </c>
      <c r="Z2567" s="18">
        <f t="shared" si="508"/>
        <v>500000</v>
      </c>
      <c r="AA2567" s="13">
        <v>1.105</v>
      </c>
      <c r="AB2567" s="21">
        <f t="shared" si="509"/>
        <v>488938.05309734517</v>
      </c>
      <c r="AC2567" s="185">
        <f t="shared" si="510"/>
        <v>96174.115044247796</v>
      </c>
      <c r="AD2567" s="141">
        <v>0.19670000000000001</v>
      </c>
      <c r="AE2567" s="186">
        <f t="shared" si="51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512"/>
        <v>13640480.497522123</v>
      </c>
      <c r="AJ2567" s="19">
        <f t="shared" si="513"/>
        <v>1928605.8020906285</v>
      </c>
      <c r="AK2567" s="20">
        <f t="shared" si="514"/>
        <v>0.14138840654777313</v>
      </c>
      <c r="AL2567" s="17"/>
      <c r="AM2567" s="17"/>
      <c r="AN2567" s="17"/>
      <c r="AO2567" s="17"/>
      <c r="AP2567" s="28" t="str">
        <f t="shared" si="515"/>
        <v>20236</v>
      </c>
      <c r="AQ2567" s="28" t="str">
        <f t="shared" si="516"/>
        <v>20236RMB</v>
      </c>
    </row>
    <row r="2568" spans="1:43" s="12" customFormat="1">
      <c r="A2568" s="13" t="s">
        <v>42</v>
      </c>
      <c r="B2568" s="179">
        <v>2023</v>
      </c>
      <c r="C2568" s="179">
        <v>4</v>
      </c>
      <c r="D2568" s="39" t="str">
        <f t="shared" si="50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50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50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517"/>
        <v>1.13</v>
      </c>
      <c r="Z2568" s="18">
        <f t="shared" si="508"/>
        <v>500000</v>
      </c>
      <c r="AA2568" s="13">
        <v>1.105</v>
      </c>
      <c r="AB2568" s="21">
        <f t="shared" si="509"/>
        <v>488938.05309734517</v>
      </c>
      <c r="AC2568" s="185">
        <f t="shared" si="510"/>
        <v>96174.115044247796</v>
      </c>
      <c r="AD2568" s="141">
        <v>0.19670000000000001</v>
      </c>
      <c r="AE2568" s="186">
        <f t="shared" si="51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512"/>
        <v>13640480.497522123</v>
      </c>
      <c r="AJ2568" s="19">
        <f t="shared" si="513"/>
        <v>1928605.8020906285</v>
      </c>
      <c r="AK2568" s="20">
        <f t="shared" si="514"/>
        <v>0.14138840654777313</v>
      </c>
      <c r="AL2568" s="17"/>
      <c r="AM2568" s="17"/>
      <c r="AN2568" s="17"/>
      <c r="AO2568" s="17"/>
      <c r="AP2568" s="28" t="str">
        <f t="shared" si="515"/>
        <v>20236</v>
      </c>
      <c r="AQ2568" s="28" t="str">
        <f t="shared" si="516"/>
        <v>20236RMB</v>
      </c>
    </row>
    <row r="2569" spans="1:43" s="12" customFormat="1">
      <c r="A2569" s="13" t="s">
        <v>42</v>
      </c>
      <c r="B2569" s="179">
        <v>2023</v>
      </c>
      <c r="C2569" s="179">
        <v>4</v>
      </c>
      <c r="D2569" s="39" t="str">
        <f t="shared" si="50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50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50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517"/>
        <v>1.13</v>
      </c>
      <c r="Z2569" s="18">
        <f t="shared" si="508"/>
        <v>520000</v>
      </c>
      <c r="AA2569" s="13">
        <v>1.105</v>
      </c>
      <c r="AB2569" s="21">
        <f t="shared" si="509"/>
        <v>508495.57522123895</v>
      </c>
      <c r="AC2569" s="185">
        <f t="shared" si="510"/>
        <v>73986.106194690263</v>
      </c>
      <c r="AD2569" s="141">
        <v>0.14549999999999999</v>
      </c>
      <c r="AE2569" s="186">
        <f t="shared" si="51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512"/>
        <v>13640480.497522123</v>
      </c>
      <c r="AJ2569" s="19">
        <f t="shared" si="513"/>
        <v>1928605.8020906285</v>
      </c>
      <c r="AK2569" s="20">
        <f t="shared" si="514"/>
        <v>0.14138840654777313</v>
      </c>
      <c r="AL2569" s="17"/>
      <c r="AM2569" s="17"/>
      <c r="AN2569" s="17"/>
      <c r="AO2569" s="17"/>
      <c r="AP2569" s="28" t="str">
        <f t="shared" si="515"/>
        <v>20236</v>
      </c>
      <c r="AQ2569" s="28" t="str">
        <f t="shared" si="516"/>
        <v>20236RMB</v>
      </c>
    </row>
    <row r="2570" spans="1:43" s="12" customFormat="1">
      <c r="A2570" s="13" t="s">
        <v>42</v>
      </c>
      <c r="B2570" s="179">
        <v>2023</v>
      </c>
      <c r="C2570" s="179">
        <v>4</v>
      </c>
      <c r="D2570" s="39" t="str">
        <f t="shared" si="50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50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50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517"/>
        <v>1.13</v>
      </c>
      <c r="Z2570" s="18">
        <f t="shared" si="508"/>
        <v>520000</v>
      </c>
      <c r="AA2570" s="13">
        <v>1.105</v>
      </c>
      <c r="AB2570" s="21">
        <f t="shared" si="509"/>
        <v>508495.57522123895</v>
      </c>
      <c r="AC2570" s="185">
        <f t="shared" si="510"/>
        <v>73986.106194690263</v>
      </c>
      <c r="AD2570" s="141">
        <v>0.14549999999999999</v>
      </c>
      <c r="AE2570" s="186">
        <f t="shared" si="51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512"/>
        <v>13640480.497522123</v>
      </c>
      <c r="AJ2570" s="19">
        <f t="shared" si="513"/>
        <v>1928605.8020906285</v>
      </c>
      <c r="AK2570" s="20">
        <f t="shared" si="514"/>
        <v>0.14138840654777313</v>
      </c>
      <c r="AL2570" s="17"/>
      <c r="AM2570" s="17"/>
      <c r="AN2570" s="17"/>
      <c r="AO2570" s="17"/>
      <c r="AP2570" s="28" t="str">
        <f t="shared" si="515"/>
        <v>20236</v>
      </c>
      <c r="AQ2570" s="28" t="str">
        <f t="shared" si="516"/>
        <v>20236RMB</v>
      </c>
    </row>
    <row r="2571" spans="1:43" s="12" customFormat="1">
      <c r="A2571" s="13" t="s">
        <v>42</v>
      </c>
      <c r="B2571" s="179">
        <v>2023</v>
      </c>
      <c r="C2571" s="179">
        <v>5</v>
      </c>
      <c r="D2571" s="39" t="str">
        <f t="shared" si="50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50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50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517"/>
        <v>1.13</v>
      </c>
      <c r="Z2571" s="18">
        <f t="shared" si="508"/>
        <v>460000</v>
      </c>
      <c r="AA2571" s="13">
        <v>1.105</v>
      </c>
      <c r="AB2571" s="21">
        <f t="shared" si="509"/>
        <v>449823.00884955755</v>
      </c>
      <c r="AC2571" s="185">
        <f t="shared" si="510"/>
        <v>47141.451327433635</v>
      </c>
      <c r="AD2571" s="141">
        <v>0.1048</v>
      </c>
      <c r="AE2571" s="186">
        <f t="shared" si="51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512"/>
        <v>13640480.497522123</v>
      </c>
      <c r="AJ2571" s="19">
        <f t="shared" si="513"/>
        <v>1928605.8020906285</v>
      </c>
      <c r="AK2571" s="20">
        <f t="shared" si="514"/>
        <v>0.14138840654777313</v>
      </c>
      <c r="AL2571" s="17"/>
      <c r="AM2571" s="17"/>
      <c r="AN2571" s="17"/>
      <c r="AO2571" s="17"/>
      <c r="AP2571" s="28" t="str">
        <f t="shared" si="515"/>
        <v>20236</v>
      </c>
      <c r="AQ2571" s="28" t="str">
        <f t="shared" si="516"/>
        <v>20236RMB</v>
      </c>
    </row>
    <row r="2572" spans="1:43" s="12" customFormat="1">
      <c r="A2572" s="13" t="s">
        <v>42</v>
      </c>
      <c r="B2572" s="179">
        <v>2023</v>
      </c>
      <c r="C2572" s="179">
        <v>7</v>
      </c>
      <c r="D2572" s="39" t="str">
        <f t="shared" si="50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50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50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517"/>
        <v>1.13</v>
      </c>
      <c r="Z2572" s="18">
        <f t="shared" si="508"/>
        <v>800000</v>
      </c>
      <c r="AA2572" s="13">
        <v>1.07</v>
      </c>
      <c r="AB2572" s="21">
        <f t="shared" si="509"/>
        <v>757522.12389380543</v>
      </c>
      <c r="AC2572" s="185">
        <f t="shared" si="510"/>
        <v>125521.41592920355</v>
      </c>
      <c r="AD2572" s="141">
        <v>0.16569999999999999</v>
      </c>
      <c r="AE2572" s="186">
        <f t="shared" si="51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512"/>
        <v>11730565.00042478</v>
      </c>
      <c r="AJ2572" s="19">
        <f t="shared" si="513"/>
        <v>1439625.5685810829</v>
      </c>
      <c r="AK2572" s="20">
        <f t="shared" si="514"/>
        <v>0.1227243162225308</v>
      </c>
      <c r="AL2572" s="17"/>
      <c r="AM2572" s="17"/>
      <c r="AN2572" s="17"/>
      <c r="AO2572" s="17"/>
      <c r="AP2572" s="28" t="str">
        <f t="shared" si="515"/>
        <v>202311</v>
      </c>
      <c r="AQ2572" s="28" t="str">
        <f t="shared" si="516"/>
        <v>202311RMB</v>
      </c>
    </row>
    <row r="2573" spans="1:43" s="12" customFormat="1">
      <c r="A2573" s="13" t="s">
        <v>41</v>
      </c>
      <c r="B2573" s="179">
        <v>2023</v>
      </c>
      <c r="C2573" s="179">
        <v>3</v>
      </c>
      <c r="D2573" s="39" t="str">
        <f t="shared" si="50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50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50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517"/>
        <v>1.13</v>
      </c>
      <c r="Z2573" s="18">
        <f t="shared" si="508"/>
        <v>900000</v>
      </c>
      <c r="AA2573" s="13">
        <v>1.081</v>
      </c>
      <c r="AB2573" s="21">
        <f t="shared" si="509"/>
        <v>860973.45132743369</v>
      </c>
      <c r="AC2573" s="185">
        <f t="shared" si="510"/>
        <v>146451.58407079647</v>
      </c>
      <c r="AD2573" s="141">
        <v>0.1701</v>
      </c>
      <c r="AE2573" s="186">
        <f t="shared" si="51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512"/>
        <v>15951056.41591504</v>
      </c>
      <c r="AJ2573" s="19">
        <f t="shared" si="513"/>
        <v>1966354.6022462985</v>
      </c>
      <c r="AK2573" s="20">
        <f t="shared" si="514"/>
        <v>0.12327425538313461</v>
      </c>
      <c r="AL2573" s="17"/>
      <c r="AM2573" s="17"/>
      <c r="AN2573" s="17"/>
      <c r="AO2573" s="17"/>
      <c r="AP2573" s="28" t="str">
        <f t="shared" si="515"/>
        <v>20237</v>
      </c>
      <c r="AQ2573" s="28" t="str">
        <f t="shared" si="516"/>
        <v>20237RMB</v>
      </c>
    </row>
    <row r="2574" spans="1:43" s="12" customFormat="1">
      <c r="A2574" s="13" t="s">
        <v>41</v>
      </c>
      <c r="B2574" s="179">
        <v>2023</v>
      </c>
      <c r="C2574" s="179">
        <v>3</v>
      </c>
      <c r="D2574" s="39" t="str">
        <f t="shared" si="50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50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50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517"/>
        <v>1.13</v>
      </c>
      <c r="Z2574" s="18">
        <f t="shared" si="508"/>
        <v>690000</v>
      </c>
      <c r="AA2574" s="13">
        <v>1.081</v>
      </c>
      <c r="AB2574" s="21">
        <f t="shared" si="509"/>
        <v>660079.64601769927</v>
      </c>
      <c r="AC2574" s="185">
        <f t="shared" si="510"/>
        <v>112279.54778761065</v>
      </c>
      <c r="AD2574" s="141">
        <v>0.1701</v>
      </c>
      <c r="AE2574" s="186">
        <f t="shared" si="51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512"/>
        <v>15951056.41591504</v>
      </c>
      <c r="AJ2574" s="19">
        <f t="shared" si="513"/>
        <v>1966354.6022462985</v>
      </c>
      <c r="AK2574" s="20">
        <f t="shared" si="514"/>
        <v>0.12327425538313461</v>
      </c>
      <c r="AL2574" s="17"/>
      <c r="AM2574" s="17"/>
      <c r="AN2574" s="17"/>
      <c r="AO2574" s="17"/>
      <c r="AP2574" s="28" t="str">
        <f t="shared" si="515"/>
        <v>20237</v>
      </c>
      <c r="AQ2574" s="28" t="str">
        <f t="shared" si="516"/>
        <v>20237RMB</v>
      </c>
    </row>
    <row r="2575" spans="1:43" s="12" customFormat="1">
      <c r="A2575" s="13" t="s">
        <v>42</v>
      </c>
      <c r="B2575" s="179">
        <v>2023</v>
      </c>
      <c r="C2575" s="179">
        <v>4</v>
      </c>
      <c r="D2575" s="39" t="str">
        <f t="shared" si="50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50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50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517"/>
        <v>1</v>
      </c>
      <c r="Z2575" s="18">
        <f t="shared" si="508"/>
        <v>11538686</v>
      </c>
      <c r="AA2575" s="13">
        <v>5.5199999999999999E-2</v>
      </c>
      <c r="AB2575" s="21">
        <f t="shared" si="509"/>
        <v>636935.46719999996</v>
      </c>
      <c r="AC2575" s="185">
        <f t="shared" si="510"/>
        <v>67005.611149439996</v>
      </c>
      <c r="AD2575" s="141">
        <v>0.1052</v>
      </c>
      <c r="AE2575" s="186">
        <f t="shared" si="51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512"/>
        <v>15951056.41591504</v>
      </c>
      <c r="AJ2575" s="19">
        <f t="shared" si="513"/>
        <v>1966354.6022462985</v>
      </c>
      <c r="AK2575" s="20">
        <f t="shared" si="514"/>
        <v>0.12327425538313461</v>
      </c>
      <c r="AL2575" s="17"/>
      <c r="AM2575" s="17"/>
      <c r="AN2575" s="17"/>
      <c r="AO2575" s="17"/>
      <c r="AP2575" s="28" t="str">
        <f t="shared" si="515"/>
        <v>20237</v>
      </c>
      <c r="AQ2575" s="28" t="str">
        <f t="shared" si="516"/>
        <v>20237JPY</v>
      </c>
    </row>
    <row r="2576" spans="1:43" s="12" customFormat="1">
      <c r="A2576" s="13" t="s">
        <v>42</v>
      </c>
      <c r="B2576" s="179">
        <v>2023</v>
      </c>
      <c r="C2576" s="179">
        <v>4</v>
      </c>
      <c r="D2576" s="39" t="str">
        <f t="shared" si="50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50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50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517"/>
        <v>1</v>
      </c>
      <c r="Z2576" s="18">
        <f t="shared" si="508"/>
        <v>11538686</v>
      </c>
      <c r="AA2576" s="13">
        <v>5.5199999999999999E-2</v>
      </c>
      <c r="AB2576" s="21">
        <f t="shared" si="509"/>
        <v>636935.46719999996</v>
      </c>
      <c r="AC2576" s="185">
        <f t="shared" si="510"/>
        <v>67005.611149439996</v>
      </c>
      <c r="AD2576" s="141">
        <v>0.1052</v>
      </c>
      <c r="AE2576" s="186">
        <f t="shared" si="51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512"/>
        <v>15951056.41591504</v>
      </c>
      <c r="AJ2576" s="19">
        <f t="shared" si="513"/>
        <v>1966354.6022462985</v>
      </c>
      <c r="AK2576" s="20">
        <f t="shared" si="514"/>
        <v>0.12327425538313461</v>
      </c>
      <c r="AL2576" s="17"/>
      <c r="AM2576" s="17"/>
      <c r="AN2576" s="17"/>
      <c r="AO2576" s="17"/>
      <c r="AP2576" s="28" t="str">
        <f t="shared" si="515"/>
        <v>20237</v>
      </c>
      <c r="AQ2576" s="28" t="str">
        <f t="shared" si="516"/>
        <v>20237JPY</v>
      </c>
    </row>
    <row r="2577" spans="1:43" s="12" customFormat="1">
      <c r="A2577" s="13" t="s">
        <v>42</v>
      </c>
      <c r="B2577" s="179">
        <v>2023</v>
      </c>
      <c r="C2577" s="179">
        <v>4</v>
      </c>
      <c r="D2577" s="39" t="str">
        <f t="shared" si="50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50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50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517"/>
        <v>1</v>
      </c>
      <c r="Z2577" s="18">
        <f t="shared" si="508"/>
        <v>11538686</v>
      </c>
      <c r="AA2577" s="13">
        <v>5.5199999999999999E-2</v>
      </c>
      <c r="AB2577" s="21">
        <f t="shared" si="509"/>
        <v>636935.46719999996</v>
      </c>
      <c r="AC2577" s="185">
        <f t="shared" si="510"/>
        <v>67005.611149439996</v>
      </c>
      <c r="AD2577" s="141">
        <v>0.1052</v>
      </c>
      <c r="AE2577" s="186">
        <f t="shared" si="51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512"/>
        <v>15951056.41591504</v>
      </c>
      <c r="AJ2577" s="19">
        <f t="shared" si="513"/>
        <v>1966354.6022462985</v>
      </c>
      <c r="AK2577" s="20">
        <f t="shared" si="514"/>
        <v>0.12327425538313461</v>
      </c>
      <c r="AL2577" s="17"/>
      <c r="AM2577" s="17"/>
      <c r="AN2577" s="17"/>
      <c r="AO2577" s="17"/>
      <c r="AP2577" s="28" t="str">
        <f t="shared" si="515"/>
        <v>20237</v>
      </c>
      <c r="AQ2577" s="28" t="str">
        <f t="shared" si="516"/>
        <v>20237JPY</v>
      </c>
    </row>
    <row r="2578" spans="1:43" s="12" customFormat="1">
      <c r="A2578" s="13" t="s">
        <v>42</v>
      </c>
      <c r="B2578" s="179">
        <v>2023</v>
      </c>
      <c r="C2578" s="179">
        <v>4</v>
      </c>
      <c r="D2578" s="39" t="str">
        <f t="shared" si="50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50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50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517"/>
        <v>1</v>
      </c>
      <c r="Z2578" s="18">
        <f t="shared" si="508"/>
        <v>11538686</v>
      </c>
      <c r="AA2578" s="13">
        <v>5.5199999999999999E-2</v>
      </c>
      <c r="AB2578" s="21">
        <f t="shared" si="509"/>
        <v>636935.46719999996</v>
      </c>
      <c r="AC2578" s="185">
        <f t="shared" si="510"/>
        <v>67005.611149439996</v>
      </c>
      <c r="AD2578" s="141">
        <v>0.1052</v>
      </c>
      <c r="AE2578" s="186">
        <f t="shared" si="51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512"/>
        <v>15951056.41591504</v>
      </c>
      <c r="AJ2578" s="19">
        <f t="shared" si="513"/>
        <v>1966354.6022462985</v>
      </c>
      <c r="AK2578" s="20">
        <f t="shared" si="514"/>
        <v>0.12327425538313461</v>
      </c>
      <c r="AL2578" s="17"/>
      <c r="AM2578" s="17"/>
      <c r="AN2578" s="17"/>
      <c r="AO2578" s="17"/>
      <c r="AP2578" s="28" t="str">
        <f t="shared" si="515"/>
        <v>20237</v>
      </c>
      <c r="AQ2578" s="28" t="str">
        <f t="shared" si="516"/>
        <v>20237JPY</v>
      </c>
    </row>
    <row r="2579" spans="1:43" s="12" customFormat="1">
      <c r="A2579" s="13" t="s">
        <v>42</v>
      </c>
      <c r="B2579" s="179">
        <v>2023</v>
      </c>
      <c r="C2579" s="179">
        <v>4</v>
      </c>
      <c r="D2579" s="39" t="str">
        <f t="shared" si="50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50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50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517"/>
        <v>1</v>
      </c>
      <c r="Z2579" s="18">
        <f t="shared" si="508"/>
        <v>11538686</v>
      </c>
      <c r="AA2579" s="13">
        <v>5.5199999999999999E-2</v>
      </c>
      <c r="AB2579" s="21">
        <f t="shared" si="509"/>
        <v>636935.46719999996</v>
      </c>
      <c r="AC2579" s="185">
        <f t="shared" si="510"/>
        <v>67005.611149439996</v>
      </c>
      <c r="AD2579" s="141">
        <v>0.1052</v>
      </c>
      <c r="AE2579" s="186">
        <f t="shared" si="51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512"/>
        <v>15951056.41591504</v>
      </c>
      <c r="AJ2579" s="19">
        <f t="shared" si="513"/>
        <v>1966354.6022462985</v>
      </c>
      <c r="AK2579" s="20">
        <f t="shared" si="514"/>
        <v>0.12327425538313461</v>
      </c>
      <c r="AL2579" s="17"/>
      <c r="AM2579" s="17"/>
      <c r="AN2579" s="17"/>
      <c r="AO2579" s="17"/>
      <c r="AP2579" s="28" t="str">
        <f t="shared" si="515"/>
        <v>20237</v>
      </c>
      <c r="AQ2579" s="28" t="str">
        <f t="shared" si="516"/>
        <v>20237JPY</v>
      </c>
    </row>
    <row r="2580" spans="1:43" s="12" customFormat="1">
      <c r="A2580" s="13" t="s">
        <v>42</v>
      </c>
      <c r="B2580" s="179">
        <v>2023</v>
      </c>
      <c r="C2580" s="179">
        <v>4</v>
      </c>
      <c r="D2580" s="39" t="str">
        <f t="shared" si="50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50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50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517"/>
        <v>1</v>
      </c>
      <c r="Z2580" s="18">
        <f t="shared" si="508"/>
        <v>11538686</v>
      </c>
      <c r="AA2580" s="13">
        <v>5.5199999999999999E-2</v>
      </c>
      <c r="AB2580" s="21">
        <f t="shared" si="509"/>
        <v>636935.46719999996</v>
      </c>
      <c r="AC2580" s="185">
        <f t="shared" si="510"/>
        <v>67005.611149439996</v>
      </c>
      <c r="AD2580" s="141">
        <v>0.1052</v>
      </c>
      <c r="AE2580" s="186">
        <f t="shared" si="51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512"/>
        <v>15951056.41591504</v>
      </c>
      <c r="AJ2580" s="19">
        <f t="shared" si="513"/>
        <v>1966354.6022462985</v>
      </c>
      <c r="AK2580" s="20">
        <f t="shared" si="514"/>
        <v>0.12327425538313461</v>
      </c>
      <c r="AL2580" s="17"/>
      <c r="AM2580" s="17"/>
      <c r="AN2580" s="17"/>
      <c r="AO2580" s="17"/>
      <c r="AP2580" s="28" t="str">
        <f t="shared" si="515"/>
        <v>20237</v>
      </c>
      <c r="AQ2580" s="28" t="str">
        <f t="shared" si="516"/>
        <v>20237JPY</v>
      </c>
    </row>
    <row r="2581" spans="1:43" s="12" customFormat="1">
      <c r="A2581" s="13" t="s">
        <v>42</v>
      </c>
      <c r="B2581" s="179">
        <v>2023</v>
      </c>
      <c r="C2581" s="179">
        <v>4</v>
      </c>
      <c r="D2581" s="39" t="str">
        <f t="shared" si="50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50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50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517"/>
        <v>1</v>
      </c>
      <c r="Z2581" s="18">
        <f t="shared" si="508"/>
        <v>7963342</v>
      </c>
      <c r="AA2581" s="13">
        <v>5.5199999999999999E-2</v>
      </c>
      <c r="AB2581" s="21">
        <f t="shared" si="509"/>
        <v>439576.47839999996</v>
      </c>
      <c r="AC2581" s="185">
        <f t="shared" si="510"/>
        <v>46243.44552768</v>
      </c>
      <c r="AD2581" s="141">
        <v>0.1052</v>
      </c>
      <c r="AE2581" s="186">
        <f t="shared" si="51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512"/>
        <v>15951056.41591504</v>
      </c>
      <c r="AJ2581" s="19">
        <f t="shared" si="513"/>
        <v>1966354.6022462985</v>
      </c>
      <c r="AK2581" s="20">
        <f t="shared" si="514"/>
        <v>0.12327425538313461</v>
      </c>
      <c r="AL2581" s="17"/>
      <c r="AM2581" s="17"/>
      <c r="AN2581" s="17"/>
      <c r="AO2581" s="17"/>
      <c r="AP2581" s="28" t="str">
        <f t="shared" si="515"/>
        <v>20237</v>
      </c>
      <c r="AQ2581" s="28" t="str">
        <f t="shared" si="516"/>
        <v>20237JPY</v>
      </c>
    </row>
    <row r="2582" spans="1:43" s="12" customFormat="1">
      <c r="A2582" s="13" t="s">
        <v>42</v>
      </c>
      <c r="B2582" s="179">
        <v>2023</v>
      </c>
      <c r="C2582" s="179">
        <v>4</v>
      </c>
      <c r="D2582" s="39" t="str">
        <f t="shared" si="50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50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50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517"/>
        <v>1</v>
      </c>
      <c r="Z2582" s="18">
        <f t="shared" si="508"/>
        <v>7963342</v>
      </c>
      <c r="AA2582" s="13">
        <v>5.5199999999999999E-2</v>
      </c>
      <c r="AB2582" s="21">
        <f t="shared" si="509"/>
        <v>439576.47839999996</v>
      </c>
      <c r="AC2582" s="185">
        <f t="shared" si="510"/>
        <v>46243.44552768</v>
      </c>
      <c r="AD2582" s="141">
        <v>0.1052</v>
      </c>
      <c r="AE2582" s="186">
        <f t="shared" si="51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512"/>
        <v>15951056.41591504</v>
      </c>
      <c r="AJ2582" s="19">
        <f t="shared" si="513"/>
        <v>1966354.6022462985</v>
      </c>
      <c r="AK2582" s="20">
        <f t="shared" si="514"/>
        <v>0.12327425538313461</v>
      </c>
      <c r="AL2582" s="17"/>
      <c r="AM2582" s="17"/>
      <c r="AN2582" s="17"/>
      <c r="AO2582" s="17"/>
      <c r="AP2582" s="28" t="str">
        <f t="shared" si="515"/>
        <v>20237</v>
      </c>
      <c r="AQ2582" s="28" t="str">
        <f t="shared" si="516"/>
        <v>20237JPY</v>
      </c>
    </row>
    <row r="2583" spans="1:43" s="12" customFormat="1">
      <c r="A2583" s="13" t="s">
        <v>42</v>
      </c>
      <c r="B2583" s="179">
        <v>2023</v>
      </c>
      <c r="C2583" s="179">
        <v>4</v>
      </c>
      <c r="D2583" s="39" t="str">
        <f t="shared" si="50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50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50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517"/>
        <v>1</v>
      </c>
      <c r="Z2583" s="18">
        <f t="shared" si="508"/>
        <v>7963342</v>
      </c>
      <c r="AA2583" s="13">
        <v>5.5199999999999999E-2</v>
      </c>
      <c r="AB2583" s="21">
        <f t="shared" si="509"/>
        <v>439576.47839999996</v>
      </c>
      <c r="AC2583" s="185">
        <f t="shared" si="510"/>
        <v>46243.44552768</v>
      </c>
      <c r="AD2583" s="141">
        <v>0.1052</v>
      </c>
      <c r="AE2583" s="186">
        <f t="shared" si="51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512"/>
        <v>15951056.41591504</v>
      </c>
      <c r="AJ2583" s="19">
        <f t="shared" si="513"/>
        <v>1966354.6022462985</v>
      </c>
      <c r="AK2583" s="20">
        <f t="shared" si="514"/>
        <v>0.12327425538313461</v>
      </c>
      <c r="AL2583" s="17"/>
      <c r="AM2583" s="17"/>
      <c r="AN2583" s="17"/>
      <c r="AO2583" s="17"/>
      <c r="AP2583" s="28" t="str">
        <f t="shared" si="515"/>
        <v>20237</v>
      </c>
      <c r="AQ2583" s="28" t="str">
        <f t="shared" si="516"/>
        <v>20237JPY</v>
      </c>
    </row>
    <row r="2584" spans="1:43" s="12" customFormat="1">
      <c r="A2584" s="13" t="s">
        <v>42</v>
      </c>
      <c r="B2584" s="179">
        <v>2023</v>
      </c>
      <c r="C2584" s="179">
        <v>4</v>
      </c>
      <c r="D2584" s="39" t="str">
        <f t="shared" si="50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50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50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517"/>
        <v>1</v>
      </c>
      <c r="Z2584" s="18">
        <f t="shared" si="508"/>
        <v>7963342</v>
      </c>
      <c r="AA2584" s="13">
        <v>5.5199999999999999E-2</v>
      </c>
      <c r="AB2584" s="21">
        <f t="shared" si="509"/>
        <v>439576.47839999996</v>
      </c>
      <c r="AC2584" s="185">
        <f t="shared" si="510"/>
        <v>46243.44552768</v>
      </c>
      <c r="AD2584" s="141">
        <v>0.1052</v>
      </c>
      <c r="AE2584" s="186">
        <f t="shared" si="51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512"/>
        <v>15951056.41591504</v>
      </c>
      <c r="AJ2584" s="19">
        <f t="shared" si="513"/>
        <v>1966354.6022462985</v>
      </c>
      <c r="AK2584" s="20">
        <f t="shared" si="514"/>
        <v>0.12327425538313461</v>
      </c>
      <c r="AL2584" s="17"/>
      <c r="AM2584" s="17"/>
      <c r="AN2584" s="17"/>
      <c r="AO2584" s="17"/>
      <c r="AP2584" s="28" t="str">
        <f t="shared" si="515"/>
        <v>20237</v>
      </c>
      <c r="AQ2584" s="28" t="str">
        <f t="shared" si="516"/>
        <v>20237JPY</v>
      </c>
    </row>
    <row r="2585" spans="1:43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520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517"/>
        <v>1.13</v>
      </c>
      <c r="Z2585" s="18">
        <f t="shared" ref="Z2585:Z2648" si="521">IF(X2585="","",X2585*MAX(O2585,N2585))</f>
        <v>420000</v>
      </c>
      <c r="AA2585" s="13">
        <v>1.081</v>
      </c>
      <c r="AB2585" s="21">
        <f t="shared" ref="AB2585:AB2648" si="522">IF(AND(R2585&lt;&gt;"C66",R2585&lt;&gt;""),Z2585/Y2585*AA2585,"")</f>
        <v>401787.61061946902</v>
      </c>
      <c r="AC2585" s="185">
        <f t="shared" ref="AC2585:AC2648" si="523">IF(R2585&lt;&gt;"",AB2585*AD2585,"")</f>
        <v>36321.599999999999</v>
      </c>
      <c r="AD2585" s="141">
        <v>9.0399999999999994E-2</v>
      </c>
      <c r="AE2585" s="186">
        <f t="shared" ref="AE2585:AE2648" si="524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525">IF(P2585="C66 SERVICE","",SUMIFS(AB:AB,F:F,F2585,G:G,G2585,E:E,E2585))</f>
        <v>15951056.41591504</v>
      </c>
      <c r="AJ2585" s="19">
        <f t="shared" ref="AJ2585:AJ2648" si="526">IF(P2585="C66 SERVICE","",SUMIFS(AC:AC,F:F,F2585,G:G,G2585,E:E,E2585))</f>
        <v>1966354.6022462985</v>
      </c>
      <c r="AK2585" s="20">
        <f t="shared" ref="AK2585:AK2648" si="527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528">IF(F2585="","",F2585&amp;G2585)</f>
        <v>20237</v>
      </c>
      <c r="AQ2585" s="28" t="str">
        <f t="shared" ref="AQ2585:AQ2648" si="529">IF(W2585="","",F2585&amp;G2585&amp;W2585)</f>
        <v>20237RMB</v>
      </c>
    </row>
    <row r="2586" spans="1:43" s="12" customFormat="1">
      <c r="A2586" s="13" t="s">
        <v>42</v>
      </c>
      <c r="B2586" s="179">
        <v>2023</v>
      </c>
      <c r="C2586" s="179">
        <v>5</v>
      </c>
      <c r="D2586" s="39" t="str">
        <f t="shared" si="518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519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520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517"/>
        <v>1.13</v>
      </c>
      <c r="Z2586" s="18">
        <f t="shared" si="521"/>
        <v>420000</v>
      </c>
      <c r="AA2586" s="13">
        <v>1.081</v>
      </c>
      <c r="AB2586" s="21">
        <f t="shared" si="522"/>
        <v>401787.61061946902</v>
      </c>
      <c r="AC2586" s="185">
        <f t="shared" si="523"/>
        <v>36321.599999999999</v>
      </c>
      <c r="AD2586" s="141">
        <v>9.0399999999999994E-2</v>
      </c>
      <c r="AE2586" s="186">
        <f t="shared" si="524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525"/>
        <v>15951056.41591504</v>
      </c>
      <c r="AJ2586" s="19">
        <f t="shared" si="526"/>
        <v>1966354.6022462985</v>
      </c>
      <c r="AK2586" s="20">
        <f t="shared" si="527"/>
        <v>0.12327425538313461</v>
      </c>
      <c r="AL2586" s="17"/>
      <c r="AM2586" s="17"/>
      <c r="AN2586" s="17"/>
      <c r="AO2586" s="17"/>
      <c r="AP2586" s="28" t="str">
        <f t="shared" si="528"/>
        <v>20237</v>
      </c>
      <c r="AQ2586" s="28" t="str">
        <f t="shared" si="529"/>
        <v>20237RMB</v>
      </c>
    </row>
    <row r="2587" spans="1:43" s="12" customFormat="1">
      <c r="A2587" s="13" t="s">
        <v>42</v>
      </c>
      <c r="B2587" s="179">
        <v>2023</v>
      </c>
      <c r="C2587" s="179">
        <v>5</v>
      </c>
      <c r="D2587" s="39" t="str">
        <f t="shared" si="518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519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520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517"/>
        <v>1.13</v>
      </c>
      <c r="Z2587" s="18">
        <f t="shared" si="521"/>
        <v>610000</v>
      </c>
      <c r="AA2587" s="13">
        <v>1.081</v>
      </c>
      <c r="AB2587" s="21">
        <f t="shared" si="522"/>
        <v>583548.67256637174</v>
      </c>
      <c r="AC2587" s="185">
        <f t="shared" si="523"/>
        <v>49776.701769911509</v>
      </c>
      <c r="AD2587" s="141">
        <v>8.5300000000000001E-2</v>
      </c>
      <c r="AE2587" s="186">
        <f t="shared" si="524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525"/>
        <v>15951056.41591504</v>
      </c>
      <c r="AJ2587" s="19">
        <f t="shared" si="526"/>
        <v>1966354.6022462985</v>
      </c>
      <c r="AK2587" s="20">
        <f t="shared" si="527"/>
        <v>0.12327425538313461</v>
      </c>
      <c r="AL2587" s="17"/>
      <c r="AM2587" s="17"/>
      <c r="AN2587" s="17"/>
      <c r="AO2587" s="17"/>
      <c r="AP2587" s="28" t="str">
        <f t="shared" si="528"/>
        <v>20237</v>
      </c>
      <c r="AQ2587" s="28" t="str">
        <f t="shared" si="529"/>
        <v>20237RMB</v>
      </c>
    </row>
    <row r="2588" spans="1:43" s="12" customFormat="1">
      <c r="A2588" s="13" t="s">
        <v>42</v>
      </c>
      <c r="B2588" s="179">
        <v>2023</v>
      </c>
      <c r="C2588" s="179">
        <v>6</v>
      </c>
      <c r="D2588" s="39" t="str">
        <f t="shared" si="518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519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520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517"/>
        <v>1.13</v>
      </c>
      <c r="Z2588" s="18">
        <f t="shared" si="521"/>
        <v>778000</v>
      </c>
      <c r="AA2588" s="13">
        <v>1.081</v>
      </c>
      <c r="AB2588" s="21">
        <f t="shared" si="522"/>
        <v>744263.7168141593</v>
      </c>
      <c r="AC2588" s="185">
        <f t="shared" si="523"/>
        <v>102112.98194690264</v>
      </c>
      <c r="AD2588" s="141">
        <v>0.13719999999999999</v>
      </c>
      <c r="AE2588" s="186">
        <f t="shared" si="524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525"/>
        <v>15951056.41591504</v>
      </c>
      <c r="AJ2588" s="19">
        <f t="shared" si="526"/>
        <v>1966354.6022462985</v>
      </c>
      <c r="AK2588" s="20">
        <f t="shared" si="527"/>
        <v>0.12327425538313461</v>
      </c>
      <c r="AL2588" s="17"/>
      <c r="AM2588" s="17"/>
      <c r="AN2588" s="17"/>
      <c r="AO2588" s="17"/>
      <c r="AP2588" s="28" t="str">
        <f t="shared" si="528"/>
        <v>20237</v>
      </c>
      <c r="AQ2588" s="28" t="str">
        <f t="shared" si="529"/>
        <v>20237RMB</v>
      </c>
    </row>
    <row r="2589" spans="1:43" s="12" customFormat="1">
      <c r="A2589" s="13" t="s">
        <v>42</v>
      </c>
      <c r="B2589" s="179">
        <v>2023</v>
      </c>
      <c r="C2589" s="179">
        <v>6</v>
      </c>
      <c r="D2589" s="39" t="str">
        <f t="shared" si="518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519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520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517"/>
        <v>1</v>
      </c>
      <c r="Z2589" s="18">
        <f t="shared" si="521"/>
        <v>15000000</v>
      </c>
      <c r="AA2589" s="13">
        <v>5.5199999999999999E-2</v>
      </c>
      <c r="AB2589" s="21">
        <f t="shared" si="522"/>
        <v>828000</v>
      </c>
      <c r="AC2589" s="185">
        <f t="shared" si="523"/>
        <v>144154.80000000002</v>
      </c>
      <c r="AD2589" s="141">
        <v>0.1741</v>
      </c>
      <c r="AE2589" s="186">
        <f t="shared" si="524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525"/>
        <v>15951056.41591504</v>
      </c>
      <c r="AJ2589" s="19">
        <f t="shared" si="526"/>
        <v>1966354.6022462985</v>
      </c>
      <c r="AK2589" s="20">
        <f t="shared" si="527"/>
        <v>0.12327425538313461</v>
      </c>
      <c r="AL2589" s="17"/>
      <c r="AM2589" s="17"/>
      <c r="AN2589" s="17"/>
      <c r="AO2589" s="17"/>
      <c r="AP2589" s="28" t="str">
        <f t="shared" si="528"/>
        <v>20237</v>
      </c>
      <c r="AQ2589" s="28" t="str">
        <f t="shared" si="529"/>
        <v>20237JPY</v>
      </c>
    </row>
    <row r="2590" spans="1:43" s="12" customFormat="1">
      <c r="A2590" s="13" t="s">
        <v>42</v>
      </c>
      <c r="B2590" s="179">
        <v>2023</v>
      </c>
      <c r="C2590" s="179">
        <v>6</v>
      </c>
      <c r="D2590" s="39" t="str">
        <f t="shared" si="518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519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520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517"/>
        <v>1</v>
      </c>
      <c r="Z2590" s="18">
        <f t="shared" si="521"/>
        <v>15000000</v>
      </c>
      <c r="AA2590" s="13">
        <v>5.5199999999999999E-2</v>
      </c>
      <c r="AB2590" s="21">
        <f t="shared" si="522"/>
        <v>828000</v>
      </c>
      <c r="AC2590" s="185">
        <f t="shared" si="523"/>
        <v>144154.80000000002</v>
      </c>
      <c r="AD2590" s="141">
        <v>0.1741</v>
      </c>
      <c r="AE2590" s="186">
        <f t="shared" si="524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525"/>
        <v>15951056.41591504</v>
      </c>
      <c r="AJ2590" s="19">
        <f t="shared" si="526"/>
        <v>1966354.6022462985</v>
      </c>
      <c r="AK2590" s="20">
        <f t="shared" si="527"/>
        <v>0.12327425538313461</v>
      </c>
      <c r="AL2590" s="17"/>
      <c r="AM2590" s="17"/>
      <c r="AN2590" s="17"/>
      <c r="AO2590" s="17"/>
      <c r="AP2590" s="28" t="str">
        <f t="shared" si="528"/>
        <v>20237</v>
      </c>
      <c r="AQ2590" s="28" t="str">
        <f t="shared" si="529"/>
        <v>20237JPY</v>
      </c>
    </row>
    <row r="2591" spans="1:43" s="12" customFormat="1">
      <c r="A2591" s="13" t="s">
        <v>42</v>
      </c>
      <c r="B2591" s="179">
        <v>2023</v>
      </c>
      <c r="C2591" s="179">
        <v>6</v>
      </c>
      <c r="D2591" s="39" t="str">
        <f t="shared" si="518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519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520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517"/>
        <v>1</v>
      </c>
      <c r="Z2591" s="18">
        <f t="shared" si="521"/>
        <v>10000000</v>
      </c>
      <c r="AA2591" s="13">
        <v>5.5199999999999999E-2</v>
      </c>
      <c r="AB2591" s="21">
        <f t="shared" si="522"/>
        <v>552000</v>
      </c>
      <c r="AC2591" s="185">
        <f t="shared" si="523"/>
        <v>96103.2</v>
      </c>
      <c r="AD2591" s="141">
        <v>0.1741</v>
      </c>
      <c r="AE2591" s="186">
        <f t="shared" si="524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525"/>
        <v>15951056.41591504</v>
      </c>
      <c r="AJ2591" s="19">
        <f t="shared" si="526"/>
        <v>1966354.6022462985</v>
      </c>
      <c r="AK2591" s="20">
        <f t="shared" si="527"/>
        <v>0.12327425538313461</v>
      </c>
      <c r="AL2591" s="17"/>
      <c r="AM2591" s="17"/>
      <c r="AN2591" s="17"/>
      <c r="AO2591" s="17"/>
      <c r="AP2591" s="28" t="str">
        <f t="shared" si="528"/>
        <v>20237</v>
      </c>
      <c r="AQ2591" s="28" t="str">
        <f t="shared" si="529"/>
        <v>20237JPY</v>
      </c>
    </row>
    <row r="2592" spans="1:43" s="12" customFormat="1" ht="26.4">
      <c r="A2592" s="13" t="s">
        <v>42</v>
      </c>
      <c r="B2592" s="179">
        <v>2023</v>
      </c>
      <c r="C2592" s="179">
        <v>6</v>
      </c>
      <c r="D2592" s="39" t="str">
        <f t="shared" si="518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519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520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517"/>
        <v>1</v>
      </c>
      <c r="Z2592" s="18">
        <f t="shared" si="521"/>
        <v>18000000</v>
      </c>
      <c r="AA2592" s="13">
        <v>5.5199999999999999E-2</v>
      </c>
      <c r="AB2592" s="21">
        <f t="shared" si="522"/>
        <v>993600</v>
      </c>
      <c r="AC2592" s="185">
        <f t="shared" si="523"/>
        <v>29808</v>
      </c>
      <c r="AD2592" s="141">
        <v>0.03</v>
      </c>
      <c r="AE2592" s="186">
        <f t="shared" si="524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525"/>
        <v>15951056.41591504</v>
      </c>
      <c r="AJ2592" s="19">
        <f t="shared" si="526"/>
        <v>1966354.6022462985</v>
      </c>
      <c r="AK2592" s="20">
        <f t="shared" si="527"/>
        <v>0.12327425538313461</v>
      </c>
      <c r="AL2592" s="17"/>
      <c r="AM2592" s="17"/>
      <c r="AN2592" s="17"/>
      <c r="AO2592" s="17"/>
      <c r="AP2592" s="28" t="str">
        <f t="shared" si="528"/>
        <v>20237</v>
      </c>
      <c r="AQ2592" s="28" t="str">
        <f t="shared" si="529"/>
        <v>20237JPY</v>
      </c>
    </row>
    <row r="2593" spans="1:43" s="12" customFormat="1">
      <c r="A2593" s="13" t="s">
        <v>42</v>
      </c>
      <c r="B2593" s="179">
        <v>2023</v>
      </c>
      <c r="C2593" s="179">
        <v>6</v>
      </c>
      <c r="D2593" s="39" t="str">
        <f t="shared" si="518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519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520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517"/>
        <v>1</v>
      </c>
      <c r="Z2593" s="18">
        <f t="shared" si="521"/>
        <v>7100000</v>
      </c>
      <c r="AA2593" s="13">
        <v>5.5199999999999999E-2</v>
      </c>
      <c r="AB2593" s="21">
        <f t="shared" si="522"/>
        <v>391920</v>
      </c>
      <c r="AC2593" s="185">
        <f t="shared" si="523"/>
        <v>43542.311999999998</v>
      </c>
      <c r="AD2593" s="141">
        <v>0.1111</v>
      </c>
      <c r="AE2593" s="186">
        <f t="shared" si="524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525"/>
        <v>15951056.41591504</v>
      </c>
      <c r="AJ2593" s="19">
        <f t="shared" si="526"/>
        <v>1966354.6022462985</v>
      </c>
      <c r="AK2593" s="20">
        <f t="shared" si="527"/>
        <v>0.12327425538313461</v>
      </c>
      <c r="AL2593" s="17"/>
      <c r="AM2593" s="17"/>
      <c r="AN2593" s="17"/>
      <c r="AO2593" s="17"/>
      <c r="AP2593" s="28" t="str">
        <f t="shared" si="528"/>
        <v>20237</v>
      </c>
      <c r="AQ2593" s="28" t="str">
        <f t="shared" si="529"/>
        <v>20237JPY</v>
      </c>
    </row>
    <row r="2594" spans="1:43" s="12" customFormat="1" ht="26.4">
      <c r="A2594" s="13" t="s">
        <v>42</v>
      </c>
      <c r="B2594" s="179">
        <v>2023</v>
      </c>
      <c r="C2594" s="179">
        <v>7</v>
      </c>
      <c r="D2594" s="39" t="str">
        <f t="shared" si="518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519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520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517"/>
        <v>1.13</v>
      </c>
      <c r="Z2594" s="18">
        <f t="shared" si="521"/>
        <v>30000</v>
      </c>
      <c r="AA2594" s="13">
        <v>1.081</v>
      </c>
      <c r="AB2594" s="21">
        <f t="shared" si="522"/>
        <v>28699.115044247788</v>
      </c>
      <c r="AC2594" s="185">
        <f t="shared" si="523"/>
        <v>11155.346017699116</v>
      </c>
      <c r="AD2594" s="141">
        <v>0.38869999999999999</v>
      </c>
      <c r="AE2594" s="186">
        <f t="shared" si="524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525"/>
        <v>15951056.41591504</v>
      </c>
      <c r="AJ2594" s="19">
        <f t="shared" si="526"/>
        <v>1966354.6022462985</v>
      </c>
      <c r="AK2594" s="20">
        <f t="shared" si="527"/>
        <v>0.12327425538313461</v>
      </c>
      <c r="AL2594" s="17"/>
      <c r="AM2594" s="17"/>
      <c r="AN2594" s="17"/>
      <c r="AO2594" s="17"/>
      <c r="AP2594" s="28" t="str">
        <f t="shared" si="528"/>
        <v>20237</v>
      </c>
      <c r="AQ2594" s="28" t="str">
        <f t="shared" si="529"/>
        <v>20237RMB</v>
      </c>
    </row>
    <row r="2595" spans="1:43" s="12" customFormat="1">
      <c r="A2595" s="13" t="s">
        <v>42</v>
      </c>
      <c r="B2595" s="179">
        <v>2023</v>
      </c>
      <c r="C2595" s="179">
        <v>4</v>
      </c>
      <c r="D2595" s="39" t="str">
        <f t="shared" si="518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519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520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517"/>
        <v>1.13</v>
      </c>
      <c r="Z2595" s="18">
        <f t="shared" si="521"/>
        <v>790000</v>
      </c>
      <c r="AA2595" s="13">
        <v>1.0920000000000001</v>
      </c>
      <c r="AB2595" s="21">
        <f t="shared" si="522"/>
        <v>763433.62831858417</v>
      </c>
      <c r="AC2595" s="185">
        <f t="shared" si="523"/>
        <v>103750.63008849559</v>
      </c>
      <c r="AD2595" s="141">
        <v>0.13589999999999999</v>
      </c>
      <c r="AE2595" s="186">
        <f t="shared" si="524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525"/>
        <v>22953677.784070797</v>
      </c>
      <c r="AJ2595" s="19">
        <f t="shared" si="526"/>
        <v>4168706.6744155749</v>
      </c>
      <c r="AK2595" s="20">
        <f t="shared" si="527"/>
        <v>0.18161388835511752</v>
      </c>
      <c r="AL2595" s="17"/>
      <c r="AM2595" s="17"/>
      <c r="AN2595" s="17"/>
      <c r="AO2595" s="17"/>
      <c r="AP2595" s="28" t="str">
        <f t="shared" si="528"/>
        <v>20238</v>
      </c>
      <c r="AQ2595" s="28" t="str">
        <f t="shared" si="529"/>
        <v>20238RMB</v>
      </c>
    </row>
    <row r="2596" spans="1:43" s="12" customFormat="1">
      <c r="A2596" s="13" t="s">
        <v>42</v>
      </c>
      <c r="B2596" s="179">
        <v>2023</v>
      </c>
      <c r="C2596" s="179">
        <v>4</v>
      </c>
      <c r="D2596" s="39" t="str">
        <f t="shared" si="518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519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520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517"/>
        <v>1.13</v>
      </c>
      <c r="Z2596" s="18">
        <f t="shared" si="521"/>
        <v>1261000</v>
      </c>
      <c r="AA2596" s="13">
        <v>1.0920000000000001</v>
      </c>
      <c r="AB2596" s="21">
        <f t="shared" si="522"/>
        <v>1218594.6902654869</v>
      </c>
      <c r="AC2596" s="185">
        <f t="shared" si="523"/>
        <v>276255.41628318588</v>
      </c>
      <c r="AD2596" s="141">
        <v>0.22670000000000001</v>
      </c>
      <c r="AE2596" s="186">
        <f t="shared" si="524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525"/>
        <v>22953677.784070797</v>
      </c>
      <c r="AJ2596" s="19">
        <f t="shared" si="526"/>
        <v>4168706.6744155749</v>
      </c>
      <c r="AK2596" s="20">
        <f t="shared" si="527"/>
        <v>0.18161388835511752</v>
      </c>
      <c r="AL2596" s="17"/>
      <c r="AM2596" s="17"/>
      <c r="AN2596" s="17"/>
      <c r="AO2596" s="17"/>
      <c r="AP2596" s="28" t="str">
        <f t="shared" si="528"/>
        <v>20238</v>
      </c>
      <c r="AQ2596" s="28" t="str">
        <f t="shared" si="529"/>
        <v>20238RMB</v>
      </c>
    </row>
    <row r="2597" spans="1:43" s="12" customFormat="1">
      <c r="A2597" s="13" t="s">
        <v>42</v>
      </c>
      <c r="B2597" s="179">
        <v>2023</v>
      </c>
      <c r="C2597" s="179">
        <v>4</v>
      </c>
      <c r="D2597" s="39" t="str">
        <f t="shared" si="518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519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520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517"/>
        <v>1.13</v>
      </c>
      <c r="Z2597" s="18">
        <f t="shared" si="521"/>
        <v>1261000</v>
      </c>
      <c r="AA2597" s="13">
        <v>1.0920000000000001</v>
      </c>
      <c r="AB2597" s="21">
        <f t="shared" si="522"/>
        <v>1218594.6902654869</v>
      </c>
      <c r="AC2597" s="185">
        <f t="shared" si="523"/>
        <v>276255.41628318588</v>
      </c>
      <c r="AD2597" s="141">
        <v>0.22670000000000001</v>
      </c>
      <c r="AE2597" s="186">
        <f t="shared" si="524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525"/>
        <v>22953677.784070797</v>
      </c>
      <c r="AJ2597" s="19">
        <f t="shared" si="526"/>
        <v>4168706.6744155749</v>
      </c>
      <c r="AK2597" s="20">
        <f t="shared" si="527"/>
        <v>0.18161388835511752</v>
      </c>
      <c r="AL2597" s="17"/>
      <c r="AM2597" s="17"/>
      <c r="AN2597" s="17"/>
      <c r="AO2597" s="17"/>
      <c r="AP2597" s="28" t="str">
        <f t="shared" si="528"/>
        <v>20238</v>
      </c>
      <c r="AQ2597" s="28" t="str">
        <f t="shared" si="529"/>
        <v>20238RMB</v>
      </c>
    </row>
    <row r="2598" spans="1:43" s="12" customFormat="1">
      <c r="A2598" s="13" t="s">
        <v>42</v>
      </c>
      <c r="B2598" s="179">
        <v>2023</v>
      </c>
      <c r="C2598" s="179">
        <v>4</v>
      </c>
      <c r="D2598" s="39" t="str">
        <f t="shared" si="518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519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520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517"/>
        <v>1.13</v>
      </c>
      <c r="Z2598" s="18">
        <f t="shared" si="521"/>
        <v>1055000</v>
      </c>
      <c r="AA2598" s="13">
        <v>1.0920000000000001</v>
      </c>
      <c r="AB2598" s="21">
        <f t="shared" si="522"/>
        <v>1019522.1238938054</v>
      </c>
      <c r="AC2598" s="185">
        <f t="shared" si="523"/>
        <v>231125.66548672572</v>
      </c>
      <c r="AD2598" s="141">
        <v>0.22670000000000001</v>
      </c>
      <c r="AE2598" s="186">
        <f t="shared" si="524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525"/>
        <v>22953677.784070797</v>
      </c>
      <c r="AJ2598" s="19">
        <f t="shared" si="526"/>
        <v>4168706.6744155749</v>
      </c>
      <c r="AK2598" s="20">
        <f t="shared" si="527"/>
        <v>0.18161388835511752</v>
      </c>
      <c r="AL2598" s="17"/>
      <c r="AM2598" s="17"/>
      <c r="AN2598" s="17"/>
      <c r="AO2598" s="17"/>
      <c r="AP2598" s="28" t="str">
        <f t="shared" si="528"/>
        <v>20238</v>
      </c>
      <c r="AQ2598" s="28" t="str">
        <f t="shared" si="529"/>
        <v>20238RMB</v>
      </c>
    </row>
    <row r="2599" spans="1:43" s="12" customFormat="1">
      <c r="A2599" s="13" t="s">
        <v>42</v>
      </c>
      <c r="B2599" s="179">
        <v>2023</v>
      </c>
      <c r="C2599" s="179">
        <v>5</v>
      </c>
      <c r="D2599" s="39" t="str">
        <f t="shared" si="518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519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520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517"/>
        <v>1.13</v>
      </c>
      <c r="Z2599" s="18">
        <f t="shared" si="521"/>
        <v>520000</v>
      </c>
      <c r="AA2599" s="13">
        <v>1.0920000000000001</v>
      </c>
      <c r="AB2599" s="21">
        <f t="shared" si="522"/>
        <v>502513.27433628327</v>
      </c>
      <c r="AC2599" s="185">
        <f t="shared" si="523"/>
        <v>71809.146902654873</v>
      </c>
      <c r="AD2599" s="141">
        <v>0.1429</v>
      </c>
      <c r="AE2599" s="186">
        <f t="shared" si="524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525"/>
        <v>22953677.784070797</v>
      </c>
      <c r="AJ2599" s="19">
        <f t="shared" si="526"/>
        <v>4168706.6744155749</v>
      </c>
      <c r="AK2599" s="20">
        <f t="shared" si="527"/>
        <v>0.18161388835511752</v>
      </c>
      <c r="AL2599" s="17"/>
      <c r="AM2599" s="17"/>
      <c r="AN2599" s="17"/>
      <c r="AO2599" s="17"/>
      <c r="AP2599" s="28" t="str">
        <f t="shared" si="528"/>
        <v>20238</v>
      </c>
      <c r="AQ2599" s="28" t="str">
        <f t="shared" si="529"/>
        <v>20238RMB</v>
      </c>
    </row>
    <row r="2600" spans="1:43" s="12" customFormat="1">
      <c r="A2600" s="13" t="s">
        <v>42</v>
      </c>
      <c r="B2600" s="179">
        <v>2023</v>
      </c>
      <c r="C2600" s="179">
        <v>5</v>
      </c>
      <c r="D2600" s="39" t="str">
        <f t="shared" si="518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519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520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517"/>
        <v>1.13</v>
      </c>
      <c r="Z2600" s="18">
        <f t="shared" si="521"/>
        <v>900000</v>
      </c>
      <c r="AA2600" s="13">
        <v>1.0920000000000001</v>
      </c>
      <c r="AB2600" s="21">
        <f t="shared" si="522"/>
        <v>869734.51327433635</v>
      </c>
      <c r="AC2600" s="185">
        <f t="shared" si="523"/>
        <v>124285.06194690266</v>
      </c>
      <c r="AD2600" s="141">
        <v>0.1429</v>
      </c>
      <c r="AE2600" s="186">
        <f t="shared" si="524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525"/>
        <v>22953677.784070797</v>
      </c>
      <c r="AJ2600" s="19">
        <f t="shared" si="526"/>
        <v>4168706.6744155749</v>
      </c>
      <c r="AK2600" s="20">
        <f t="shared" si="527"/>
        <v>0.18161388835511752</v>
      </c>
      <c r="AL2600" s="17"/>
      <c r="AM2600" s="17"/>
      <c r="AN2600" s="17"/>
      <c r="AO2600" s="17"/>
      <c r="AP2600" s="28" t="str">
        <f t="shared" si="528"/>
        <v>20238</v>
      </c>
      <c r="AQ2600" s="28" t="str">
        <f t="shared" si="529"/>
        <v>20238RMB</v>
      </c>
    </row>
    <row r="2601" spans="1:43" s="12" customFormat="1">
      <c r="A2601" s="13" t="s">
        <v>42</v>
      </c>
      <c r="B2601" s="179">
        <v>2023</v>
      </c>
      <c r="C2601" s="179">
        <v>7</v>
      </c>
      <c r="D2601" s="39" t="str">
        <f t="shared" si="518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519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520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517"/>
        <v>1.13</v>
      </c>
      <c r="Z2601" s="18">
        <f t="shared" si="521"/>
        <v>830000</v>
      </c>
      <c r="AA2601" s="13">
        <v>1.0920000000000001</v>
      </c>
      <c r="AB2601" s="21">
        <f t="shared" si="522"/>
        <v>802088.49557522137</v>
      </c>
      <c r="AC2601" s="185">
        <f t="shared" si="523"/>
        <v>85823.469026548686</v>
      </c>
      <c r="AD2601" s="141">
        <v>0.107</v>
      </c>
      <c r="AE2601" s="186">
        <f t="shared" si="524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525"/>
        <v>22953677.784070797</v>
      </c>
      <c r="AJ2601" s="19">
        <f t="shared" si="526"/>
        <v>4168706.6744155749</v>
      </c>
      <c r="AK2601" s="20">
        <f t="shared" si="527"/>
        <v>0.18161388835511752</v>
      </c>
      <c r="AL2601" s="17"/>
      <c r="AM2601" s="17"/>
      <c r="AN2601" s="17"/>
      <c r="AO2601" s="17"/>
      <c r="AP2601" s="28" t="str">
        <f t="shared" si="528"/>
        <v>20238</v>
      </c>
      <c r="AQ2601" s="28" t="str">
        <f t="shared" si="529"/>
        <v>20238RMB</v>
      </c>
    </row>
    <row r="2602" spans="1:43" s="12" customFormat="1">
      <c r="A2602" s="13" t="s">
        <v>42</v>
      </c>
      <c r="B2602" s="179">
        <v>2023</v>
      </c>
      <c r="C2602" s="179">
        <v>7</v>
      </c>
      <c r="D2602" s="39" t="str">
        <f t="shared" si="518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519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520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517"/>
        <v>1.13</v>
      </c>
      <c r="Z2602" s="18">
        <f t="shared" si="521"/>
        <v>420000</v>
      </c>
      <c r="AA2602" s="13">
        <v>1.0920000000000001</v>
      </c>
      <c r="AB2602" s="21">
        <f t="shared" si="522"/>
        <v>405876.10619469034</v>
      </c>
      <c r="AC2602" s="185">
        <f t="shared" si="523"/>
        <v>48542.782300884966</v>
      </c>
      <c r="AD2602" s="141">
        <v>0.1196</v>
      </c>
      <c r="AE2602" s="186">
        <f t="shared" si="524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525"/>
        <v>22953677.784070797</v>
      </c>
      <c r="AJ2602" s="19">
        <f t="shared" si="526"/>
        <v>4168706.6744155749</v>
      </c>
      <c r="AK2602" s="20">
        <f t="shared" si="527"/>
        <v>0.18161388835511752</v>
      </c>
      <c r="AL2602" s="17"/>
      <c r="AM2602" s="17"/>
      <c r="AN2602" s="17"/>
      <c r="AO2602" s="17"/>
      <c r="AP2602" s="28" t="str">
        <f t="shared" si="528"/>
        <v>20238</v>
      </c>
      <c r="AQ2602" s="28" t="str">
        <f t="shared" si="529"/>
        <v>20238RMB</v>
      </c>
    </row>
    <row r="2603" spans="1:43" s="12" customFormat="1">
      <c r="A2603" s="13" t="s">
        <v>42</v>
      </c>
      <c r="B2603" s="179">
        <v>2023</v>
      </c>
      <c r="C2603" s="179">
        <v>7</v>
      </c>
      <c r="D2603" s="39" t="str">
        <f t="shared" si="518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519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520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530">IF(W2603="RMB","1.13", "1")</f>
        <v>1.13</v>
      </c>
      <c r="Z2603" s="18">
        <f t="shared" si="521"/>
        <v>850000</v>
      </c>
      <c r="AA2603" s="13">
        <v>1.0920000000000001</v>
      </c>
      <c r="AB2603" s="21">
        <f t="shared" si="522"/>
        <v>821415.92920353997</v>
      </c>
      <c r="AC2603" s="185">
        <f t="shared" si="523"/>
        <v>79759.486725663737</v>
      </c>
      <c r="AD2603" s="141">
        <v>9.7100000000000006E-2</v>
      </c>
      <c r="AE2603" s="186">
        <f t="shared" si="524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525"/>
        <v>22953677.784070797</v>
      </c>
      <c r="AJ2603" s="19">
        <f t="shared" si="526"/>
        <v>4168706.6744155749</v>
      </c>
      <c r="AK2603" s="20">
        <f t="shared" si="527"/>
        <v>0.18161388835511752</v>
      </c>
      <c r="AL2603" s="17"/>
      <c r="AM2603" s="17"/>
      <c r="AN2603" s="17"/>
      <c r="AO2603" s="17"/>
      <c r="AP2603" s="28" t="str">
        <f t="shared" si="528"/>
        <v>20238</v>
      </c>
      <c r="AQ2603" s="28" t="str">
        <f t="shared" si="529"/>
        <v>20238RMB</v>
      </c>
    </row>
    <row r="2604" spans="1:43" s="12" customFormat="1">
      <c r="A2604" s="13" t="s">
        <v>42</v>
      </c>
      <c r="B2604" s="179">
        <v>2023</v>
      </c>
      <c r="C2604" s="179">
        <v>7</v>
      </c>
      <c r="D2604" s="39" t="str">
        <f t="shared" si="518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519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520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530"/>
        <v>1.13</v>
      </c>
      <c r="Z2604" s="18">
        <f t="shared" si="521"/>
        <v>680000</v>
      </c>
      <c r="AA2604" s="13">
        <v>1.0920000000000001</v>
      </c>
      <c r="AB2604" s="21">
        <f t="shared" si="522"/>
        <v>657132.743362832</v>
      </c>
      <c r="AC2604" s="185">
        <f t="shared" si="523"/>
        <v>63807.58938053099</v>
      </c>
      <c r="AD2604" s="141">
        <v>9.7100000000000006E-2</v>
      </c>
      <c r="AE2604" s="186">
        <f t="shared" si="524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525"/>
        <v>22953677.784070797</v>
      </c>
      <c r="AJ2604" s="19">
        <f t="shared" si="526"/>
        <v>4168706.6744155749</v>
      </c>
      <c r="AK2604" s="20">
        <f t="shared" si="527"/>
        <v>0.18161388835511752</v>
      </c>
      <c r="AL2604" s="17"/>
      <c r="AM2604" s="17"/>
      <c r="AN2604" s="17"/>
      <c r="AO2604" s="17"/>
      <c r="AP2604" s="28" t="str">
        <f t="shared" si="528"/>
        <v>20238</v>
      </c>
      <c r="AQ2604" s="28" t="str">
        <f t="shared" si="529"/>
        <v>20238RMB</v>
      </c>
    </row>
    <row r="2605" spans="1:43" s="12" customFormat="1">
      <c r="A2605" s="13" t="s">
        <v>42</v>
      </c>
      <c r="B2605" s="179">
        <v>2023</v>
      </c>
      <c r="C2605" s="179">
        <v>7</v>
      </c>
      <c r="D2605" s="39" t="str">
        <f t="shared" si="518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519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520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530"/>
        <v>1</v>
      </c>
      <c r="Z2605" s="18">
        <f t="shared" si="521"/>
        <v>7100000</v>
      </c>
      <c r="AA2605" s="13">
        <v>5.6099999999999997E-2</v>
      </c>
      <c r="AB2605" s="21">
        <f t="shared" si="522"/>
        <v>398310</v>
      </c>
      <c r="AC2605" s="185">
        <f t="shared" si="523"/>
        <v>42141.198000000004</v>
      </c>
      <c r="AD2605" s="141">
        <v>0.10580000000000001</v>
      </c>
      <c r="AE2605" s="186">
        <f t="shared" si="524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525"/>
        <v>22953677.784070797</v>
      </c>
      <c r="AJ2605" s="19">
        <f t="shared" si="526"/>
        <v>4168706.6744155749</v>
      </c>
      <c r="AK2605" s="20">
        <f t="shared" si="527"/>
        <v>0.18161388835511752</v>
      </c>
      <c r="AL2605" s="17"/>
      <c r="AM2605" s="17"/>
      <c r="AN2605" s="17"/>
      <c r="AO2605" s="17"/>
      <c r="AP2605" s="28" t="str">
        <f t="shared" si="528"/>
        <v>20238</v>
      </c>
      <c r="AQ2605" s="28" t="str">
        <f t="shared" si="529"/>
        <v>20238JPY</v>
      </c>
    </row>
    <row r="2606" spans="1:43" s="12" customFormat="1">
      <c r="A2606" s="13" t="s">
        <v>42</v>
      </c>
      <c r="B2606" s="179">
        <v>2023</v>
      </c>
      <c r="C2606" s="179">
        <v>7</v>
      </c>
      <c r="D2606" s="39" t="str">
        <f t="shared" si="518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519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520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530"/>
        <v>1</v>
      </c>
      <c r="Z2606" s="18">
        <f t="shared" si="521"/>
        <v>7100000</v>
      </c>
      <c r="AA2606" s="13">
        <v>5.6099999999999997E-2</v>
      </c>
      <c r="AB2606" s="21">
        <f t="shared" si="522"/>
        <v>398310</v>
      </c>
      <c r="AC2606" s="185">
        <f t="shared" si="523"/>
        <v>42141.198000000004</v>
      </c>
      <c r="AD2606" s="141">
        <v>0.10580000000000001</v>
      </c>
      <c r="AE2606" s="186">
        <f t="shared" si="524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525"/>
        <v>22953677.784070797</v>
      </c>
      <c r="AJ2606" s="19">
        <f t="shared" si="526"/>
        <v>4168706.6744155749</v>
      </c>
      <c r="AK2606" s="20">
        <f t="shared" si="527"/>
        <v>0.18161388835511752</v>
      </c>
      <c r="AL2606" s="17"/>
      <c r="AM2606" s="17"/>
      <c r="AN2606" s="17"/>
      <c r="AO2606" s="17"/>
      <c r="AP2606" s="28" t="str">
        <f t="shared" si="528"/>
        <v>20238</v>
      </c>
      <c r="AQ2606" s="28" t="str">
        <f t="shared" si="529"/>
        <v>20238JPY</v>
      </c>
    </row>
    <row r="2607" spans="1:43" s="12" customFormat="1">
      <c r="A2607" s="13" t="s">
        <v>42</v>
      </c>
      <c r="B2607" s="179">
        <v>2023</v>
      </c>
      <c r="C2607" s="179">
        <v>7</v>
      </c>
      <c r="D2607" s="39" t="str">
        <f t="shared" si="518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519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520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530"/>
        <v>1.13</v>
      </c>
      <c r="Z2607" s="18">
        <f t="shared" si="521"/>
        <v>860000</v>
      </c>
      <c r="AA2607" s="13">
        <v>1.0920000000000001</v>
      </c>
      <c r="AB2607" s="21">
        <f t="shared" si="522"/>
        <v>831079.64601769927</v>
      </c>
      <c r="AC2607" s="185">
        <f t="shared" si="523"/>
        <v>92083.624778761077</v>
      </c>
      <c r="AD2607" s="141">
        <v>0.1108</v>
      </c>
      <c r="AE2607" s="186">
        <f t="shared" si="524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525"/>
        <v>22953677.784070797</v>
      </c>
      <c r="AJ2607" s="19">
        <f t="shared" si="526"/>
        <v>4168706.6744155749</v>
      </c>
      <c r="AK2607" s="20">
        <f t="shared" si="527"/>
        <v>0.18161388835511752</v>
      </c>
      <c r="AL2607" s="17"/>
      <c r="AM2607" s="17"/>
      <c r="AN2607" s="17"/>
      <c r="AO2607" s="17"/>
      <c r="AP2607" s="28" t="str">
        <f t="shared" si="528"/>
        <v>20238</v>
      </c>
      <c r="AQ2607" s="28" t="str">
        <f t="shared" si="529"/>
        <v>20238RMB</v>
      </c>
    </row>
    <row r="2608" spans="1:43" s="12" customFormat="1">
      <c r="A2608" s="13" t="s">
        <v>42</v>
      </c>
      <c r="B2608" s="179">
        <v>2023</v>
      </c>
      <c r="C2608" s="179">
        <v>7</v>
      </c>
      <c r="D2608" s="39" t="str">
        <f t="shared" si="518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519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520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530"/>
        <v>1.13</v>
      </c>
      <c r="Z2608" s="18">
        <f t="shared" si="521"/>
        <v>505300</v>
      </c>
      <c r="AA2608" s="13">
        <v>1.0920000000000001</v>
      </c>
      <c r="AB2608" s="21">
        <f t="shared" si="522"/>
        <v>488307.61061946914</v>
      </c>
      <c r="AC2608" s="185">
        <f t="shared" si="523"/>
        <v>58255.097946902672</v>
      </c>
      <c r="AD2608" s="141">
        <v>0.1193</v>
      </c>
      <c r="AE2608" s="186">
        <f t="shared" si="524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525"/>
        <v>22953677.784070797</v>
      </c>
      <c r="AJ2608" s="19">
        <f t="shared" si="526"/>
        <v>4168706.6744155749</v>
      </c>
      <c r="AK2608" s="20">
        <f t="shared" si="527"/>
        <v>0.18161388835511752</v>
      </c>
      <c r="AL2608" s="17"/>
      <c r="AM2608" s="17"/>
      <c r="AN2608" s="17"/>
      <c r="AO2608" s="17"/>
      <c r="AP2608" s="28" t="str">
        <f t="shared" si="528"/>
        <v>20238</v>
      </c>
      <c r="AQ2608" s="28" t="str">
        <f t="shared" si="529"/>
        <v>20238RMB</v>
      </c>
    </row>
    <row r="2609" spans="1:43" s="12" customFormat="1">
      <c r="A2609" s="13" t="s">
        <v>42</v>
      </c>
      <c r="B2609" s="179">
        <v>2023</v>
      </c>
      <c r="C2609" s="179">
        <v>8</v>
      </c>
      <c r="D2609" s="39" t="str">
        <f t="shared" si="518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519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520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530"/>
        <v>1.13</v>
      </c>
      <c r="Z2609" s="18">
        <f t="shared" si="521"/>
        <v>480000</v>
      </c>
      <c r="AA2609" s="13">
        <v>1.0920000000000001</v>
      </c>
      <c r="AB2609" s="21">
        <f t="shared" si="522"/>
        <v>463858.40707964607</v>
      </c>
      <c r="AC2609" s="185">
        <f t="shared" si="523"/>
        <v>51998.527433628326</v>
      </c>
      <c r="AD2609" s="141">
        <v>0.11210000000000001</v>
      </c>
      <c r="AE2609" s="186">
        <f t="shared" si="524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525"/>
        <v>22953677.784070797</v>
      </c>
      <c r="AJ2609" s="19">
        <f t="shared" si="526"/>
        <v>4168706.6744155749</v>
      </c>
      <c r="AK2609" s="20">
        <f t="shared" si="527"/>
        <v>0.18161388835511752</v>
      </c>
      <c r="AL2609" s="17"/>
      <c r="AM2609" s="17"/>
      <c r="AN2609" s="17"/>
      <c r="AO2609" s="17"/>
      <c r="AP2609" s="28" t="str">
        <f t="shared" si="528"/>
        <v>20238</v>
      </c>
      <c r="AQ2609" s="28" t="str">
        <f t="shared" si="529"/>
        <v>20238RMB</v>
      </c>
    </row>
    <row r="2610" spans="1:43" s="12" customFormat="1">
      <c r="A2610" s="13" t="s">
        <v>42</v>
      </c>
      <c r="B2610" s="179">
        <v>2023</v>
      </c>
      <c r="C2610" s="179">
        <v>8</v>
      </c>
      <c r="D2610" s="39" t="str">
        <f t="shared" si="518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519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520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530"/>
        <v>1.13</v>
      </c>
      <c r="Z2610" s="18">
        <f t="shared" si="521"/>
        <v>429888</v>
      </c>
      <c r="AA2610" s="13">
        <v>1.0920000000000001</v>
      </c>
      <c r="AB2610" s="21">
        <f t="shared" si="522"/>
        <v>415431.58938053105</v>
      </c>
      <c r="AC2610" s="185">
        <f t="shared" si="523"/>
        <v>40546.12312353983</v>
      </c>
      <c r="AD2610" s="141">
        <v>9.7600000000000006E-2</v>
      </c>
      <c r="AE2610" s="186">
        <f t="shared" si="524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525"/>
        <v>22953677.784070797</v>
      </c>
      <c r="AJ2610" s="19">
        <f t="shared" si="526"/>
        <v>4168706.6744155749</v>
      </c>
      <c r="AK2610" s="20">
        <f t="shared" si="527"/>
        <v>0.18161388835511752</v>
      </c>
      <c r="AL2610" s="17"/>
      <c r="AM2610" s="17"/>
      <c r="AN2610" s="17"/>
      <c r="AO2610" s="17"/>
      <c r="AP2610" s="28" t="str">
        <f t="shared" si="528"/>
        <v>20238</v>
      </c>
      <c r="AQ2610" s="28" t="str">
        <f t="shared" si="529"/>
        <v>20238RMB</v>
      </c>
    </row>
    <row r="2611" spans="1:43" s="12" customFormat="1">
      <c r="A2611" s="13" t="s">
        <v>42</v>
      </c>
      <c r="B2611" s="179">
        <v>2023</v>
      </c>
      <c r="C2611" s="179">
        <v>5</v>
      </c>
      <c r="D2611" s="39" t="str">
        <f t="shared" si="518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519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520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530"/>
        <v>1.13</v>
      </c>
      <c r="Z2611" s="18">
        <f t="shared" si="521"/>
        <v>1075500</v>
      </c>
      <c r="AA2611" s="13">
        <v>1.077</v>
      </c>
      <c r="AB2611" s="21">
        <f t="shared" si="522"/>
        <v>1025056.1946902656</v>
      </c>
      <c r="AC2611" s="185">
        <f t="shared" si="523"/>
        <v>158678.6989380531</v>
      </c>
      <c r="AD2611" s="141">
        <v>0.15479999999999999</v>
      </c>
      <c r="AE2611" s="186">
        <f t="shared" si="524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525"/>
        <v>26078226.463097349</v>
      </c>
      <c r="AJ2611" s="19">
        <f t="shared" si="526"/>
        <v>3137870.4427774516</v>
      </c>
      <c r="AK2611" s="20">
        <f t="shared" si="527"/>
        <v>0.12032530077218917</v>
      </c>
      <c r="AL2611" s="17"/>
      <c r="AM2611" s="17"/>
      <c r="AN2611" s="17"/>
      <c r="AO2611" s="17"/>
      <c r="AP2611" s="28" t="str">
        <f t="shared" si="528"/>
        <v>20239</v>
      </c>
      <c r="AQ2611" s="28" t="str">
        <f t="shared" si="529"/>
        <v>20239RMB</v>
      </c>
    </row>
    <row r="2612" spans="1:43" s="12" customFormat="1">
      <c r="A2612" s="13" t="s">
        <v>42</v>
      </c>
      <c r="B2612" s="179">
        <v>2023</v>
      </c>
      <c r="C2612" s="179">
        <v>5</v>
      </c>
      <c r="D2612" s="39" t="str">
        <f t="shared" si="518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519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520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530"/>
        <v>1.13</v>
      </c>
      <c r="Z2612" s="18">
        <f t="shared" si="521"/>
        <v>1075500</v>
      </c>
      <c r="AA2612" s="13">
        <v>1.077</v>
      </c>
      <c r="AB2612" s="21">
        <f t="shared" si="522"/>
        <v>1025056.1946902656</v>
      </c>
      <c r="AC2612" s="185">
        <f t="shared" si="523"/>
        <v>158678.6989380531</v>
      </c>
      <c r="AD2612" s="141">
        <v>0.15479999999999999</v>
      </c>
      <c r="AE2612" s="186">
        <f t="shared" si="524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525"/>
        <v>26078226.463097349</v>
      </c>
      <c r="AJ2612" s="19">
        <f t="shared" si="526"/>
        <v>3137870.4427774516</v>
      </c>
      <c r="AK2612" s="20">
        <f t="shared" si="527"/>
        <v>0.12032530077218917</v>
      </c>
      <c r="AL2612" s="17"/>
      <c r="AM2612" s="17"/>
      <c r="AN2612" s="17"/>
      <c r="AO2612" s="17"/>
      <c r="AP2612" s="28" t="str">
        <f t="shared" si="528"/>
        <v>20239</v>
      </c>
      <c r="AQ2612" s="28" t="str">
        <f t="shared" si="529"/>
        <v>20239RMB</v>
      </c>
    </row>
    <row r="2613" spans="1:43" s="12" customFormat="1">
      <c r="A2613" s="13" t="s">
        <v>42</v>
      </c>
      <c r="B2613" s="179">
        <v>2023</v>
      </c>
      <c r="C2613" s="179">
        <v>5</v>
      </c>
      <c r="D2613" s="39" t="str">
        <f t="shared" si="518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519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520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530"/>
        <v>1.13</v>
      </c>
      <c r="Z2613" s="18">
        <f t="shared" si="521"/>
        <v>1075500</v>
      </c>
      <c r="AA2613" s="13">
        <v>1.077</v>
      </c>
      <c r="AB2613" s="21">
        <f t="shared" si="522"/>
        <v>1025056.1946902656</v>
      </c>
      <c r="AC2613" s="185">
        <f t="shared" si="523"/>
        <v>158678.6989380531</v>
      </c>
      <c r="AD2613" s="141">
        <v>0.15479999999999999</v>
      </c>
      <c r="AE2613" s="186">
        <f t="shared" si="524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525"/>
        <v>26078226.463097349</v>
      </c>
      <c r="AJ2613" s="19">
        <f t="shared" si="526"/>
        <v>3137870.4427774516</v>
      </c>
      <c r="AK2613" s="20">
        <f t="shared" si="527"/>
        <v>0.12032530077218917</v>
      </c>
      <c r="AL2613" s="17"/>
      <c r="AM2613" s="17"/>
      <c r="AN2613" s="17"/>
      <c r="AO2613" s="17"/>
      <c r="AP2613" s="28" t="str">
        <f t="shared" si="528"/>
        <v>20239</v>
      </c>
      <c r="AQ2613" s="28" t="str">
        <f t="shared" si="529"/>
        <v>20239RMB</v>
      </c>
    </row>
    <row r="2614" spans="1:43" s="12" customFormat="1">
      <c r="A2614" s="13" t="s">
        <v>42</v>
      </c>
      <c r="B2614" s="179">
        <v>2023</v>
      </c>
      <c r="C2614" s="179">
        <v>5</v>
      </c>
      <c r="D2614" s="39" t="str">
        <f t="shared" si="518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519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520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530"/>
        <v>1.13</v>
      </c>
      <c r="Z2614" s="18">
        <f t="shared" si="521"/>
        <v>1075500</v>
      </c>
      <c r="AA2614" s="13">
        <v>1.077</v>
      </c>
      <c r="AB2614" s="21">
        <f t="shared" si="522"/>
        <v>1025056.1946902656</v>
      </c>
      <c r="AC2614" s="185">
        <f t="shared" si="523"/>
        <v>158678.6989380531</v>
      </c>
      <c r="AD2614" s="141">
        <v>0.15479999999999999</v>
      </c>
      <c r="AE2614" s="186">
        <f t="shared" si="524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525"/>
        <v>26078226.463097349</v>
      </c>
      <c r="AJ2614" s="19">
        <f t="shared" si="526"/>
        <v>3137870.4427774516</v>
      </c>
      <c r="AK2614" s="20">
        <f t="shared" si="527"/>
        <v>0.12032530077218917</v>
      </c>
      <c r="AL2614" s="17"/>
      <c r="AM2614" s="17"/>
      <c r="AN2614" s="17"/>
      <c r="AO2614" s="17"/>
      <c r="AP2614" s="28" t="str">
        <f t="shared" si="528"/>
        <v>20239</v>
      </c>
      <c r="AQ2614" s="28" t="str">
        <f t="shared" si="529"/>
        <v>20239RMB</v>
      </c>
    </row>
    <row r="2615" spans="1:43" s="12" customFormat="1" ht="26.4">
      <c r="A2615" s="13" t="s">
        <v>42</v>
      </c>
      <c r="B2615" s="179">
        <v>2023</v>
      </c>
      <c r="C2615" s="179">
        <v>5</v>
      </c>
      <c r="D2615" s="39" t="str">
        <f t="shared" si="518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519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520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530"/>
        <v>1.13</v>
      </c>
      <c r="Z2615" s="18">
        <f t="shared" si="521"/>
        <v>128000</v>
      </c>
      <c r="AA2615" s="13">
        <v>1.077</v>
      </c>
      <c r="AB2615" s="21">
        <f t="shared" si="522"/>
        <v>121996.46017699115</v>
      </c>
      <c r="AC2615" s="185">
        <f t="shared" si="523"/>
        <v>18885.052035398228</v>
      </c>
      <c r="AD2615" s="141">
        <v>0.15479999999999999</v>
      </c>
      <c r="AE2615" s="186">
        <f t="shared" si="524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525"/>
        <v>26078226.463097349</v>
      </c>
      <c r="AJ2615" s="19">
        <f t="shared" si="526"/>
        <v>3137870.4427774516</v>
      </c>
      <c r="AK2615" s="20">
        <f t="shared" si="527"/>
        <v>0.12032530077218917</v>
      </c>
      <c r="AL2615" s="17"/>
      <c r="AM2615" s="17"/>
      <c r="AN2615" s="17"/>
      <c r="AO2615" s="17"/>
      <c r="AP2615" s="28" t="str">
        <f t="shared" si="528"/>
        <v>20239</v>
      </c>
      <c r="AQ2615" s="28" t="str">
        <f t="shared" si="529"/>
        <v>20239RMB</v>
      </c>
    </row>
    <row r="2616" spans="1:43" s="12" customFormat="1">
      <c r="A2616" s="13" t="s">
        <v>42</v>
      </c>
      <c r="B2616" s="179">
        <v>2023</v>
      </c>
      <c r="C2616" s="179">
        <v>6</v>
      </c>
      <c r="D2616" s="39" t="str">
        <f t="shared" si="518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519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520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530"/>
        <v>1.13</v>
      </c>
      <c r="Z2616" s="18">
        <f t="shared" si="521"/>
        <v>1716155.3</v>
      </c>
      <c r="AA2616" s="13">
        <v>1.077</v>
      </c>
      <c r="AB2616" s="21">
        <f t="shared" si="522"/>
        <v>1635663.0602654868</v>
      </c>
      <c r="AC2616" s="185">
        <f t="shared" si="523"/>
        <v>229647.09366127435</v>
      </c>
      <c r="AD2616" s="141">
        <v>0.1404</v>
      </c>
      <c r="AE2616" s="186">
        <f t="shared" si="524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525"/>
        <v>26078226.463097349</v>
      </c>
      <c r="AJ2616" s="19">
        <f t="shared" si="526"/>
        <v>3137870.4427774516</v>
      </c>
      <c r="AK2616" s="20">
        <f t="shared" si="527"/>
        <v>0.12032530077218917</v>
      </c>
      <c r="AL2616" s="17"/>
      <c r="AM2616" s="17"/>
      <c r="AN2616" s="17"/>
      <c r="AO2616" s="17"/>
      <c r="AP2616" s="28" t="str">
        <f t="shared" si="528"/>
        <v>20239</v>
      </c>
      <c r="AQ2616" s="28" t="str">
        <f t="shared" si="529"/>
        <v>20239RMB</v>
      </c>
    </row>
    <row r="2617" spans="1:43" s="12" customFormat="1">
      <c r="A2617" s="13" t="s">
        <v>42</v>
      </c>
      <c r="B2617" s="179">
        <v>2023</v>
      </c>
      <c r="C2617" s="179">
        <v>6</v>
      </c>
      <c r="D2617" s="39" t="str">
        <f t="shared" si="518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519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520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530"/>
        <v>1.13</v>
      </c>
      <c r="Z2617" s="18">
        <f t="shared" si="521"/>
        <v>1716155.3</v>
      </c>
      <c r="AA2617" s="13">
        <v>1.077</v>
      </c>
      <c r="AB2617" s="21">
        <f t="shared" si="522"/>
        <v>1635663.0602654868</v>
      </c>
      <c r="AC2617" s="185">
        <f t="shared" si="523"/>
        <v>229647.09366127435</v>
      </c>
      <c r="AD2617" s="141">
        <v>0.1404</v>
      </c>
      <c r="AE2617" s="186">
        <f t="shared" si="524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525"/>
        <v>26078226.463097349</v>
      </c>
      <c r="AJ2617" s="19">
        <f t="shared" si="526"/>
        <v>3137870.4427774516</v>
      </c>
      <c r="AK2617" s="20">
        <f t="shared" si="527"/>
        <v>0.12032530077218917</v>
      </c>
      <c r="AL2617" s="17"/>
      <c r="AM2617" s="17"/>
      <c r="AN2617" s="17"/>
      <c r="AO2617" s="17"/>
      <c r="AP2617" s="28" t="str">
        <f t="shared" si="528"/>
        <v>20239</v>
      </c>
      <c r="AQ2617" s="28" t="str">
        <f t="shared" si="529"/>
        <v>20239RMB</v>
      </c>
    </row>
    <row r="2618" spans="1:43" s="12" customFormat="1">
      <c r="A2618" s="13" t="s">
        <v>42</v>
      </c>
      <c r="B2618" s="179">
        <v>2023</v>
      </c>
      <c r="C2618" s="179">
        <v>6</v>
      </c>
      <c r="D2618" s="39" t="str">
        <f t="shared" si="518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519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520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530"/>
        <v>1.13</v>
      </c>
      <c r="Z2618" s="18">
        <f t="shared" si="521"/>
        <v>1716155.3</v>
      </c>
      <c r="AA2618" s="13">
        <v>1.077</v>
      </c>
      <c r="AB2618" s="21">
        <f t="shared" si="522"/>
        <v>1635663.0602654868</v>
      </c>
      <c r="AC2618" s="185">
        <f t="shared" si="523"/>
        <v>229647.09366127435</v>
      </c>
      <c r="AD2618" s="141">
        <v>0.1404</v>
      </c>
      <c r="AE2618" s="186">
        <f t="shared" si="524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525"/>
        <v>26078226.463097349</v>
      </c>
      <c r="AJ2618" s="19">
        <f t="shared" si="526"/>
        <v>3137870.4427774516</v>
      </c>
      <c r="AK2618" s="20">
        <f t="shared" si="527"/>
        <v>0.12032530077218917</v>
      </c>
      <c r="AL2618" s="17"/>
      <c r="AM2618" s="17"/>
      <c r="AN2618" s="17"/>
      <c r="AO2618" s="17"/>
      <c r="AP2618" s="28" t="str">
        <f t="shared" si="528"/>
        <v>20239</v>
      </c>
      <c r="AQ2618" s="28" t="str">
        <f t="shared" si="529"/>
        <v>20239RMB</v>
      </c>
    </row>
    <row r="2619" spans="1:43" s="12" customFormat="1">
      <c r="A2619" s="13" t="s">
        <v>42</v>
      </c>
      <c r="B2619" s="179">
        <v>2023</v>
      </c>
      <c r="C2619" s="179">
        <v>6</v>
      </c>
      <c r="D2619" s="39" t="str">
        <f t="shared" si="518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519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520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530"/>
        <v>1</v>
      </c>
      <c r="Z2619" s="18">
        <f t="shared" si="521"/>
        <v>58000</v>
      </c>
      <c r="AA2619" s="13">
        <v>7.8</v>
      </c>
      <c r="AB2619" s="21">
        <f t="shared" si="522"/>
        <v>452400</v>
      </c>
      <c r="AC2619" s="185">
        <f t="shared" si="523"/>
        <v>89665.68</v>
      </c>
      <c r="AD2619" s="141">
        <v>0.19819999999999999</v>
      </c>
      <c r="AE2619" s="186">
        <f t="shared" si="524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525"/>
        <v>26078226.463097349</v>
      </c>
      <c r="AJ2619" s="19">
        <f t="shared" si="526"/>
        <v>3137870.4427774516</v>
      </c>
      <c r="AK2619" s="20">
        <f t="shared" si="527"/>
        <v>0.12032530077218917</v>
      </c>
      <c r="AL2619" s="17"/>
      <c r="AM2619" s="17"/>
      <c r="AN2619" s="17"/>
      <c r="AO2619" s="17"/>
      <c r="AP2619" s="28" t="str">
        <f t="shared" si="528"/>
        <v>20239</v>
      </c>
      <c r="AQ2619" s="28" t="str">
        <f t="shared" si="529"/>
        <v>20239USD</v>
      </c>
    </row>
    <row r="2620" spans="1:43" s="12" customFormat="1">
      <c r="A2620" s="13" t="s">
        <v>42</v>
      </c>
      <c r="B2620" s="179">
        <v>2023</v>
      </c>
      <c r="C2620" s="179">
        <v>7</v>
      </c>
      <c r="D2620" s="39" t="str">
        <f t="shared" si="518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519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520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530"/>
        <v>1.13</v>
      </c>
      <c r="Z2620" s="18">
        <f t="shared" si="521"/>
        <v>460000</v>
      </c>
      <c r="AA2620" s="13">
        <v>1.077</v>
      </c>
      <c r="AB2620" s="21">
        <f t="shared" si="522"/>
        <v>438424.77876106196</v>
      </c>
      <c r="AC2620" s="185">
        <f t="shared" si="523"/>
        <v>39940.497345132746</v>
      </c>
      <c r="AD2620" s="141">
        <v>9.11E-2</v>
      </c>
      <c r="AE2620" s="186">
        <f t="shared" si="524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525"/>
        <v>26078226.463097349</v>
      </c>
      <c r="AJ2620" s="19">
        <f t="shared" si="526"/>
        <v>3137870.4427774516</v>
      </c>
      <c r="AK2620" s="20">
        <f t="shared" si="527"/>
        <v>0.12032530077218917</v>
      </c>
      <c r="AL2620" s="17"/>
      <c r="AM2620" s="17"/>
      <c r="AN2620" s="17"/>
      <c r="AO2620" s="17"/>
      <c r="AP2620" s="28" t="str">
        <f t="shared" si="528"/>
        <v>20239</v>
      </c>
      <c r="AQ2620" s="28" t="str">
        <f t="shared" si="529"/>
        <v>20239RMB</v>
      </c>
    </row>
    <row r="2621" spans="1:43" s="12" customFormat="1">
      <c r="A2621" s="13" t="s">
        <v>42</v>
      </c>
      <c r="B2621" s="179">
        <v>2023</v>
      </c>
      <c r="C2621" s="179">
        <v>7</v>
      </c>
      <c r="D2621" s="39" t="str">
        <f t="shared" si="518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519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520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530"/>
        <v>1.13</v>
      </c>
      <c r="Z2621" s="18">
        <f t="shared" si="521"/>
        <v>460000</v>
      </c>
      <c r="AA2621" s="13">
        <v>1.077</v>
      </c>
      <c r="AB2621" s="21">
        <f t="shared" si="522"/>
        <v>438424.77876106196</v>
      </c>
      <c r="AC2621" s="185">
        <f t="shared" si="523"/>
        <v>39940.497345132746</v>
      </c>
      <c r="AD2621" s="141">
        <v>9.11E-2</v>
      </c>
      <c r="AE2621" s="186">
        <f t="shared" si="524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525"/>
        <v>26078226.463097349</v>
      </c>
      <c r="AJ2621" s="19">
        <f t="shared" si="526"/>
        <v>3137870.4427774516</v>
      </c>
      <c r="AK2621" s="20">
        <f t="shared" si="527"/>
        <v>0.12032530077218917</v>
      </c>
      <c r="AL2621" s="17"/>
      <c r="AM2621" s="17"/>
      <c r="AN2621" s="17"/>
      <c r="AO2621" s="17"/>
      <c r="AP2621" s="28" t="str">
        <f t="shared" si="528"/>
        <v>20239</v>
      </c>
      <c r="AQ2621" s="28" t="str">
        <f t="shared" si="529"/>
        <v>20239RMB</v>
      </c>
    </row>
    <row r="2622" spans="1:43" s="12" customFormat="1">
      <c r="A2622" s="13" t="s">
        <v>42</v>
      </c>
      <c r="B2622" s="179">
        <v>2023</v>
      </c>
      <c r="C2622" s="179">
        <v>7</v>
      </c>
      <c r="D2622" s="39" t="str">
        <f t="shared" si="518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519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520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530"/>
        <v>1.13</v>
      </c>
      <c r="Z2622" s="18">
        <f t="shared" si="521"/>
        <v>771800</v>
      </c>
      <c r="AA2622" s="13">
        <v>1.077</v>
      </c>
      <c r="AB2622" s="21">
        <f t="shared" si="522"/>
        <v>735600.53097345144</v>
      </c>
      <c r="AC2622" s="185">
        <f t="shared" si="523"/>
        <v>67013.208371681423</v>
      </c>
      <c r="AD2622" s="141">
        <v>9.11E-2</v>
      </c>
      <c r="AE2622" s="186">
        <f t="shared" si="524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525"/>
        <v>26078226.463097349</v>
      </c>
      <c r="AJ2622" s="19">
        <f t="shared" si="526"/>
        <v>3137870.4427774516</v>
      </c>
      <c r="AK2622" s="20">
        <f t="shared" si="527"/>
        <v>0.12032530077218917</v>
      </c>
      <c r="AL2622" s="17"/>
      <c r="AM2622" s="17"/>
      <c r="AN2622" s="17"/>
      <c r="AO2622" s="17"/>
      <c r="AP2622" s="28" t="str">
        <f t="shared" si="528"/>
        <v>20239</v>
      </c>
      <c r="AQ2622" s="28" t="str">
        <f t="shared" si="529"/>
        <v>20239RMB</v>
      </c>
    </row>
    <row r="2623" spans="1:43" s="12" customFormat="1">
      <c r="A2623" s="13" t="s">
        <v>42</v>
      </c>
      <c r="B2623" s="179">
        <v>2023</v>
      </c>
      <c r="C2623" s="179">
        <v>7</v>
      </c>
      <c r="D2623" s="39" t="str">
        <f t="shared" si="518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519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520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530"/>
        <v>1.13</v>
      </c>
      <c r="Z2623" s="18">
        <f t="shared" si="521"/>
        <v>771800</v>
      </c>
      <c r="AA2623" s="13">
        <v>1.077</v>
      </c>
      <c r="AB2623" s="21">
        <f t="shared" si="522"/>
        <v>735600.53097345144</v>
      </c>
      <c r="AC2623" s="185">
        <f t="shared" si="523"/>
        <v>67013.208371681423</v>
      </c>
      <c r="AD2623" s="141">
        <v>9.11E-2</v>
      </c>
      <c r="AE2623" s="186">
        <f t="shared" si="524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525"/>
        <v>26078226.463097349</v>
      </c>
      <c r="AJ2623" s="19">
        <f t="shared" si="526"/>
        <v>3137870.4427774516</v>
      </c>
      <c r="AK2623" s="20">
        <f t="shared" si="527"/>
        <v>0.12032530077218917</v>
      </c>
      <c r="AL2623" s="17"/>
      <c r="AM2623" s="17"/>
      <c r="AN2623" s="17"/>
      <c r="AO2623" s="17"/>
      <c r="AP2623" s="28" t="str">
        <f t="shared" si="528"/>
        <v>20239</v>
      </c>
      <c r="AQ2623" s="28" t="str">
        <f t="shared" si="529"/>
        <v>20239RMB</v>
      </c>
    </row>
    <row r="2624" spans="1:43" s="12" customFormat="1">
      <c r="A2624" s="13" t="s">
        <v>42</v>
      </c>
      <c r="B2624" s="179">
        <v>2023</v>
      </c>
      <c r="C2624" s="179">
        <v>7</v>
      </c>
      <c r="D2624" s="39" t="str">
        <f t="shared" si="518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519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520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530"/>
        <v>1.13</v>
      </c>
      <c r="Z2624" s="18">
        <f t="shared" si="521"/>
        <v>771800</v>
      </c>
      <c r="AA2624" s="13">
        <v>1.077</v>
      </c>
      <c r="AB2624" s="21">
        <f t="shared" si="522"/>
        <v>735600.53097345144</v>
      </c>
      <c r="AC2624" s="185">
        <f t="shared" si="523"/>
        <v>67013.208371681423</v>
      </c>
      <c r="AD2624" s="141">
        <v>9.11E-2</v>
      </c>
      <c r="AE2624" s="186">
        <f t="shared" si="524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525"/>
        <v>26078226.463097349</v>
      </c>
      <c r="AJ2624" s="19">
        <f t="shared" si="526"/>
        <v>3137870.4427774516</v>
      </c>
      <c r="AK2624" s="20">
        <f t="shared" si="527"/>
        <v>0.12032530077218917</v>
      </c>
      <c r="AL2624" s="17"/>
      <c r="AM2624" s="17"/>
      <c r="AN2624" s="17"/>
      <c r="AO2624" s="17"/>
      <c r="AP2624" s="28" t="str">
        <f t="shared" si="528"/>
        <v>20239</v>
      </c>
      <c r="AQ2624" s="28" t="str">
        <f t="shared" si="529"/>
        <v>20239RMB</v>
      </c>
    </row>
    <row r="2625" spans="1:43" s="12" customFormat="1">
      <c r="A2625" s="13" t="s">
        <v>42</v>
      </c>
      <c r="B2625" s="179">
        <v>2023</v>
      </c>
      <c r="C2625" s="179">
        <v>7</v>
      </c>
      <c r="D2625" s="39" t="str">
        <f t="shared" si="518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519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520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530"/>
        <v>1.13</v>
      </c>
      <c r="Z2625" s="18">
        <f t="shared" si="521"/>
        <v>771800</v>
      </c>
      <c r="AA2625" s="13">
        <v>1.077</v>
      </c>
      <c r="AB2625" s="21">
        <f t="shared" si="522"/>
        <v>735600.53097345144</v>
      </c>
      <c r="AC2625" s="185">
        <f t="shared" si="523"/>
        <v>67013.208371681423</v>
      </c>
      <c r="AD2625" s="141">
        <v>9.11E-2</v>
      </c>
      <c r="AE2625" s="186">
        <f t="shared" si="524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525"/>
        <v>26078226.463097349</v>
      </c>
      <c r="AJ2625" s="19">
        <f t="shared" si="526"/>
        <v>3137870.4427774516</v>
      </c>
      <c r="AK2625" s="20">
        <f t="shared" si="527"/>
        <v>0.12032530077218917</v>
      </c>
      <c r="AL2625" s="17"/>
      <c r="AM2625" s="17"/>
      <c r="AN2625" s="17"/>
      <c r="AO2625" s="17"/>
      <c r="AP2625" s="28" t="str">
        <f t="shared" si="528"/>
        <v>20239</v>
      </c>
      <c r="AQ2625" s="28" t="str">
        <f t="shared" si="529"/>
        <v>20239RMB</v>
      </c>
    </row>
    <row r="2626" spans="1:43" s="12" customFormat="1">
      <c r="A2626" s="13" t="s">
        <v>42</v>
      </c>
      <c r="B2626" s="179">
        <v>2023</v>
      </c>
      <c r="C2626" s="179">
        <v>7</v>
      </c>
      <c r="D2626" s="39" t="str">
        <f t="shared" si="518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519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520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530"/>
        <v>1.13</v>
      </c>
      <c r="Z2626" s="18">
        <f t="shared" si="521"/>
        <v>771800</v>
      </c>
      <c r="AA2626" s="13">
        <v>1.077</v>
      </c>
      <c r="AB2626" s="21">
        <f t="shared" si="522"/>
        <v>735600.53097345144</v>
      </c>
      <c r="AC2626" s="185">
        <f t="shared" si="523"/>
        <v>67013.208371681423</v>
      </c>
      <c r="AD2626" s="141">
        <v>9.11E-2</v>
      </c>
      <c r="AE2626" s="186">
        <f t="shared" si="524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525"/>
        <v>26078226.463097349</v>
      </c>
      <c r="AJ2626" s="19">
        <f t="shared" si="526"/>
        <v>3137870.4427774516</v>
      </c>
      <c r="AK2626" s="20">
        <f t="shared" si="527"/>
        <v>0.12032530077218917</v>
      </c>
      <c r="AL2626" s="17"/>
      <c r="AM2626" s="17"/>
      <c r="AN2626" s="17"/>
      <c r="AO2626" s="17"/>
      <c r="AP2626" s="28" t="str">
        <f t="shared" si="528"/>
        <v>20239</v>
      </c>
      <c r="AQ2626" s="28" t="str">
        <f t="shared" si="529"/>
        <v>20239RMB</v>
      </c>
    </row>
    <row r="2627" spans="1:43" s="12" customFormat="1">
      <c r="A2627" s="13" t="s">
        <v>42</v>
      </c>
      <c r="B2627" s="179">
        <v>2023</v>
      </c>
      <c r="C2627" s="179">
        <v>7</v>
      </c>
      <c r="D2627" s="39" t="str">
        <f t="shared" si="518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519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520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530"/>
        <v>1.13</v>
      </c>
      <c r="Z2627" s="18">
        <f t="shared" si="521"/>
        <v>771800</v>
      </c>
      <c r="AA2627" s="13">
        <v>1.077</v>
      </c>
      <c r="AB2627" s="21">
        <f t="shared" si="522"/>
        <v>735600.53097345144</v>
      </c>
      <c r="AC2627" s="185">
        <f t="shared" si="523"/>
        <v>67013.208371681423</v>
      </c>
      <c r="AD2627" s="141">
        <v>9.11E-2</v>
      </c>
      <c r="AE2627" s="186">
        <f t="shared" si="524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525"/>
        <v>26078226.463097349</v>
      </c>
      <c r="AJ2627" s="19">
        <f t="shared" si="526"/>
        <v>3137870.4427774516</v>
      </c>
      <c r="AK2627" s="20">
        <f t="shared" si="527"/>
        <v>0.12032530077218917</v>
      </c>
      <c r="AL2627" s="17"/>
      <c r="AM2627" s="17"/>
      <c r="AN2627" s="17"/>
      <c r="AO2627" s="17"/>
      <c r="AP2627" s="28" t="str">
        <f t="shared" si="528"/>
        <v>20239</v>
      </c>
      <c r="AQ2627" s="28" t="str">
        <f t="shared" si="529"/>
        <v>20239RMB</v>
      </c>
    </row>
    <row r="2628" spans="1:43" s="12" customFormat="1">
      <c r="A2628" s="13" t="s">
        <v>42</v>
      </c>
      <c r="B2628" s="179">
        <v>2023</v>
      </c>
      <c r="C2628" s="179">
        <v>7</v>
      </c>
      <c r="D2628" s="39" t="str">
        <f t="shared" si="518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519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520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530"/>
        <v>1.13</v>
      </c>
      <c r="Z2628" s="18">
        <f t="shared" si="521"/>
        <v>523000</v>
      </c>
      <c r="AA2628" s="13">
        <v>1.077</v>
      </c>
      <c r="AB2628" s="21">
        <f t="shared" si="522"/>
        <v>498469.91150442482</v>
      </c>
      <c r="AC2628" s="185">
        <f t="shared" si="523"/>
        <v>69985.175575221248</v>
      </c>
      <c r="AD2628" s="141">
        <v>0.1404</v>
      </c>
      <c r="AE2628" s="186">
        <f t="shared" si="524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525"/>
        <v>26078226.463097349</v>
      </c>
      <c r="AJ2628" s="19">
        <f t="shared" si="526"/>
        <v>3137870.4427774516</v>
      </c>
      <c r="AK2628" s="20">
        <f t="shared" si="527"/>
        <v>0.12032530077218917</v>
      </c>
      <c r="AL2628" s="17"/>
      <c r="AM2628" s="17"/>
      <c r="AN2628" s="17"/>
      <c r="AO2628" s="17"/>
      <c r="AP2628" s="28" t="str">
        <f t="shared" si="528"/>
        <v>20239</v>
      </c>
      <c r="AQ2628" s="28" t="str">
        <f t="shared" si="529"/>
        <v>20239RMB</v>
      </c>
    </row>
    <row r="2629" spans="1:43" s="12" customFormat="1">
      <c r="A2629" s="13" t="s">
        <v>42</v>
      </c>
      <c r="B2629" s="179">
        <v>2023</v>
      </c>
      <c r="C2629" s="179">
        <v>7</v>
      </c>
      <c r="D2629" s="39" t="str">
        <f t="shared" si="518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519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520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530"/>
        <v>1.13</v>
      </c>
      <c r="Z2629" s="18">
        <f t="shared" si="521"/>
        <v>523000</v>
      </c>
      <c r="AA2629" s="13">
        <v>1.077</v>
      </c>
      <c r="AB2629" s="21">
        <f t="shared" si="522"/>
        <v>498469.91150442482</v>
      </c>
      <c r="AC2629" s="185">
        <f t="shared" si="523"/>
        <v>69985.175575221248</v>
      </c>
      <c r="AD2629" s="141">
        <v>0.1404</v>
      </c>
      <c r="AE2629" s="186">
        <f t="shared" si="524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525"/>
        <v>26078226.463097349</v>
      </c>
      <c r="AJ2629" s="19">
        <f t="shared" si="526"/>
        <v>3137870.4427774516</v>
      </c>
      <c r="AK2629" s="20">
        <f t="shared" si="527"/>
        <v>0.12032530077218917</v>
      </c>
      <c r="AL2629" s="17"/>
      <c r="AM2629" s="17"/>
      <c r="AN2629" s="17"/>
      <c r="AO2629" s="17"/>
      <c r="AP2629" s="28" t="str">
        <f t="shared" si="528"/>
        <v>20239</v>
      </c>
      <c r="AQ2629" s="28" t="str">
        <f t="shared" si="529"/>
        <v>20239RMB</v>
      </c>
    </row>
    <row r="2630" spans="1:43" s="12" customFormat="1">
      <c r="A2630" s="13" t="s">
        <v>42</v>
      </c>
      <c r="B2630" s="179">
        <v>2023</v>
      </c>
      <c r="C2630" s="179">
        <v>8</v>
      </c>
      <c r="D2630" s="39" t="str">
        <f t="shared" si="518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519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520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530"/>
        <v>1.13</v>
      </c>
      <c r="Z2630" s="18">
        <f t="shared" si="521"/>
        <v>440000</v>
      </c>
      <c r="AA2630" s="13">
        <v>1.077</v>
      </c>
      <c r="AB2630" s="21">
        <f t="shared" si="522"/>
        <v>419362.83185840712</v>
      </c>
      <c r="AC2630" s="185">
        <f t="shared" si="523"/>
        <v>57075.28141592921</v>
      </c>
      <c r="AD2630" s="141">
        <v>0.1361</v>
      </c>
      <c r="AE2630" s="186">
        <f t="shared" si="524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525"/>
        <v>26078226.463097349</v>
      </c>
      <c r="AJ2630" s="19">
        <f t="shared" si="526"/>
        <v>3137870.4427774516</v>
      </c>
      <c r="AK2630" s="20">
        <f t="shared" si="527"/>
        <v>0.12032530077218917</v>
      </c>
      <c r="AL2630" s="17"/>
      <c r="AM2630" s="17"/>
      <c r="AN2630" s="17"/>
      <c r="AO2630" s="17"/>
      <c r="AP2630" s="28" t="str">
        <f t="shared" si="528"/>
        <v>20239</v>
      </c>
      <c r="AQ2630" s="28" t="str">
        <f t="shared" si="529"/>
        <v>20239RMB</v>
      </c>
    </row>
    <row r="2631" spans="1:43" s="12" customFormat="1">
      <c r="A2631" s="13" t="s">
        <v>42</v>
      </c>
      <c r="B2631" s="179">
        <v>2023</v>
      </c>
      <c r="C2631" s="179">
        <v>8</v>
      </c>
      <c r="D2631" s="39" t="str">
        <f t="shared" si="518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519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520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530"/>
        <v>1.13</v>
      </c>
      <c r="Z2631" s="18">
        <f t="shared" si="521"/>
        <v>670000</v>
      </c>
      <c r="AA2631" s="13">
        <v>1.077</v>
      </c>
      <c r="AB2631" s="21">
        <f t="shared" si="522"/>
        <v>638575.22123893816</v>
      </c>
      <c r="AC2631" s="185">
        <f t="shared" si="523"/>
        <v>65900.962831858415</v>
      </c>
      <c r="AD2631" s="141">
        <v>0.1032</v>
      </c>
      <c r="AE2631" s="186">
        <f t="shared" si="524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525"/>
        <v>26078226.463097349</v>
      </c>
      <c r="AJ2631" s="19">
        <f t="shared" si="526"/>
        <v>3137870.4427774516</v>
      </c>
      <c r="AK2631" s="20">
        <f t="shared" si="527"/>
        <v>0.12032530077218917</v>
      </c>
      <c r="AL2631" s="17"/>
      <c r="AM2631" s="17"/>
      <c r="AN2631" s="17"/>
      <c r="AO2631" s="17"/>
      <c r="AP2631" s="28" t="str">
        <f t="shared" si="528"/>
        <v>20239</v>
      </c>
      <c r="AQ2631" s="28" t="str">
        <f t="shared" si="529"/>
        <v>20239RMB</v>
      </c>
    </row>
    <row r="2632" spans="1:43" s="12" customFormat="1">
      <c r="A2632" s="13" t="s">
        <v>42</v>
      </c>
      <c r="B2632" s="179">
        <v>2023</v>
      </c>
      <c r="C2632" s="179">
        <v>8</v>
      </c>
      <c r="D2632" s="39" t="str">
        <f t="shared" si="518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519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520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530"/>
        <v>1.13</v>
      </c>
      <c r="Z2632" s="18">
        <f t="shared" si="521"/>
        <v>655000</v>
      </c>
      <c r="AA2632" s="13">
        <v>1.077</v>
      </c>
      <c r="AB2632" s="21">
        <f t="shared" si="522"/>
        <v>624278.76106194698</v>
      </c>
      <c r="AC2632" s="185">
        <f t="shared" si="523"/>
        <v>60617.467699115055</v>
      </c>
      <c r="AD2632" s="141">
        <v>9.7100000000000006E-2</v>
      </c>
      <c r="AE2632" s="186">
        <f t="shared" si="524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525"/>
        <v>26078226.463097349</v>
      </c>
      <c r="AJ2632" s="19">
        <f t="shared" si="526"/>
        <v>3137870.4427774516</v>
      </c>
      <c r="AK2632" s="20">
        <f t="shared" si="527"/>
        <v>0.12032530077218917</v>
      </c>
      <c r="AL2632" s="17"/>
      <c r="AM2632" s="17"/>
      <c r="AN2632" s="17"/>
      <c r="AO2632" s="17"/>
      <c r="AP2632" s="28" t="str">
        <f t="shared" si="528"/>
        <v>20239</v>
      </c>
      <c r="AQ2632" s="28" t="str">
        <f t="shared" si="529"/>
        <v>20239RMB</v>
      </c>
    </row>
    <row r="2633" spans="1:43" s="12" customFormat="1">
      <c r="A2633" s="13" t="s">
        <v>42</v>
      </c>
      <c r="B2633" s="179">
        <v>2023</v>
      </c>
      <c r="C2633" s="179">
        <v>9</v>
      </c>
      <c r="D2633" s="39" t="str">
        <f t="shared" si="518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519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520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530"/>
        <v>1.13</v>
      </c>
      <c r="Z2633" s="18">
        <f t="shared" si="521"/>
        <v>670000</v>
      </c>
      <c r="AA2633" s="13">
        <v>1.077</v>
      </c>
      <c r="AB2633" s="21">
        <f t="shared" si="522"/>
        <v>638575.22123893816</v>
      </c>
      <c r="AC2633" s="185">
        <f t="shared" si="523"/>
        <v>50511.30000000001</v>
      </c>
      <c r="AD2633" s="141">
        <v>7.9100000000000004E-2</v>
      </c>
      <c r="AE2633" s="186">
        <f t="shared" si="524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525"/>
        <v>26078226.463097349</v>
      </c>
      <c r="AJ2633" s="19">
        <f t="shared" si="526"/>
        <v>3137870.4427774516</v>
      </c>
      <c r="AK2633" s="20">
        <f t="shared" si="527"/>
        <v>0.12032530077218917</v>
      </c>
      <c r="AL2633" s="17"/>
      <c r="AM2633" s="17"/>
      <c r="AN2633" s="17"/>
      <c r="AO2633" s="17"/>
      <c r="AP2633" s="28" t="str">
        <f t="shared" si="528"/>
        <v>20239</v>
      </c>
      <c r="AQ2633" s="28" t="str">
        <f t="shared" si="529"/>
        <v>20239RMB</v>
      </c>
    </row>
    <row r="2634" spans="1:43" s="12" customFormat="1">
      <c r="A2634" s="13" t="s">
        <v>42</v>
      </c>
      <c r="B2634" s="179">
        <v>2023</v>
      </c>
      <c r="C2634" s="179">
        <v>9</v>
      </c>
      <c r="D2634" s="39" t="str">
        <f t="shared" si="518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519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520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530"/>
        <v>1</v>
      </c>
      <c r="Z2634" s="18">
        <f t="shared" si="521"/>
        <v>11860000</v>
      </c>
      <c r="AA2634" s="13">
        <v>5.4899999999999997E-2</v>
      </c>
      <c r="AB2634" s="21">
        <f t="shared" si="522"/>
        <v>651114</v>
      </c>
      <c r="AC2634" s="185">
        <f t="shared" si="523"/>
        <v>66153.182399999991</v>
      </c>
      <c r="AD2634" s="141">
        <v>0.1016</v>
      </c>
      <c r="AE2634" s="186">
        <f t="shared" si="524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525"/>
        <v>26078226.463097349</v>
      </c>
      <c r="AJ2634" s="19">
        <f t="shared" si="526"/>
        <v>3137870.4427774516</v>
      </c>
      <c r="AK2634" s="20">
        <f t="shared" si="527"/>
        <v>0.12032530077218917</v>
      </c>
      <c r="AL2634" s="17"/>
      <c r="AM2634" s="17"/>
      <c r="AN2634" s="17"/>
      <c r="AO2634" s="17"/>
      <c r="AP2634" s="28" t="str">
        <f t="shared" si="528"/>
        <v>20239</v>
      </c>
      <c r="AQ2634" s="28" t="str">
        <f t="shared" si="529"/>
        <v>20239JPY</v>
      </c>
    </row>
    <row r="2635" spans="1:43" s="12" customFormat="1">
      <c r="A2635" s="13" t="s">
        <v>42</v>
      </c>
      <c r="B2635" s="179">
        <v>2023</v>
      </c>
      <c r="C2635" s="179">
        <v>9</v>
      </c>
      <c r="D2635" s="39" t="str">
        <f t="shared" si="518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519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520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530"/>
        <v>1</v>
      </c>
      <c r="Z2635" s="18">
        <f t="shared" si="521"/>
        <v>20000000</v>
      </c>
      <c r="AA2635" s="13">
        <v>5.4899999999999997E-2</v>
      </c>
      <c r="AB2635" s="21">
        <f t="shared" si="522"/>
        <v>1098000</v>
      </c>
      <c r="AC2635" s="185">
        <f t="shared" si="523"/>
        <v>92781</v>
      </c>
      <c r="AD2635" s="141">
        <v>8.4500000000000006E-2</v>
      </c>
      <c r="AE2635" s="186">
        <f t="shared" si="524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525"/>
        <v>26078226.463097349</v>
      </c>
      <c r="AJ2635" s="19">
        <f t="shared" si="526"/>
        <v>3137870.4427774516</v>
      </c>
      <c r="AK2635" s="20">
        <f t="shared" si="527"/>
        <v>0.12032530077218917</v>
      </c>
      <c r="AL2635" s="17"/>
      <c r="AM2635" s="17"/>
      <c r="AN2635" s="17"/>
      <c r="AO2635" s="17"/>
      <c r="AP2635" s="28" t="str">
        <f t="shared" si="528"/>
        <v>20239</v>
      </c>
      <c r="AQ2635" s="28" t="str">
        <f t="shared" si="529"/>
        <v>20239JPY</v>
      </c>
    </row>
    <row r="2636" spans="1:43" s="12" customFormat="1">
      <c r="A2636" s="13" t="s">
        <v>42</v>
      </c>
      <c r="B2636" s="179">
        <v>2023</v>
      </c>
      <c r="C2636" s="179">
        <v>9</v>
      </c>
      <c r="D2636" s="39" t="str">
        <f t="shared" si="518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519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520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530"/>
        <v>1</v>
      </c>
      <c r="Z2636" s="18">
        <f t="shared" si="521"/>
        <v>20000000</v>
      </c>
      <c r="AA2636" s="13">
        <v>5.4899999999999997E-2</v>
      </c>
      <c r="AB2636" s="21">
        <f t="shared" si="522"/>
        <v>1098000</v>
      </c>
      <c r="AC2636" s="185">
        <f t="shared" si="523"/>
        <v>92781</v>
      </c>
      <c r="AD2636" s="141">
        <v>8.4500000000000006E-2</v>
      </c>
      <c r="AE2636" s="186">
        <f t="shared" si="524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525"/>
        <v>26078226.463097349</v>
      </c>
      <c r="AJ2636" s="19">
        <f t="shared" si="526"/>
        <v>3137870.4427774516</v>
      </c>
      <c r="AK2636" s="20">
        <f t="shared" si="527"/>
        <v>0.12032530077218917</v>
      </c>
      <c r="AL2636" s="17"/>
      <c r="AM2636" s="17"/>
      <c r="AN2636" s="17"/>
      <c r="AO2636" s="17"/>
      <c r="AP2636" s="28" t="str">
        <f t="shared" si="528"/>
        <v>20239</v>
      </c>
      <c r="AQ2636" s="28" t="str">
        <f t="shared" si="529"/>
        <v>20239JPY</v>
      </c>
    </row>
    <row r="2637" spans="1:43" s="12" customFormat="1">
      <c r="A2637" s="13" t="s">
        <v>42</v>
      </c>
      <c r="B2637" s="179">
        <v>2023</v>
      </c>
      <c r="C2637" s="179">
        <v>9</v>
      </c>
      <c r="D2637" s="39" t="str">
        <f t="shared" si="518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519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520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530"/>
        <v>1</v>
      </c>
      <c r="Z2637" s="18">
        <f t="shared" si="521"/>
        <v>8800000</v>
      </c>
      <c r="AA2637" s="13">
        <v>5.4899999999999997E-2</v>
      </c>
      <c r="AB2637" s="21">
        <f t="shared" si="522"/>
        <v>483120</v>
      </c>
      <c r="AC2637" s="185">
        <f t="shared" si="523"/>
        <v>40823.64</v>
      </c>
      <c r="AD2637" s="141">
        <v>8.4500000000000006E-2</v>
      </c>
      <c r="AE2637" s="186">
        <f t="shared" si="524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525"/>
        <v>26078226.463097349</v>
      </c>
      <c r="AJ2637" s="19">
        <f t="shared" si="526"/>
        <v>3137870.4427774516</v>
      </c>
      <c r="AK2637" s="20">
        <f t="shared" si="527"/>
        <v>0.12032530077218917</v>
      </c>
      <c r="AL2637" s="17"/>
      <c r="AM2637" s="17"/>
      <c r="AN2637" s="17"/>
      <c r="AO2637" s="17"/>
      <c r="AP2637" s="28" t="str">
        <f t="shared" si="528"/>
        <v>20239</v>
      </c>
      <c r="AQ2637" s="28" t="str">
        <f t="shared" si="529"/>
        <v>20239JPY</v>
      </c>
    </row>
    <row r="2638" spans="1:43" s="12" customFormat="1">
      <c r="A2638" s="13" t="s">
        <v>42</v>
      </c>
      <c r="B2638" s="179">
        <v>2023</v>
      </c>
      <c r="C2638" s="179">
        <v>9</v>
      </c>
      <c r="D2638" s="39" t="str">
        <f t="shared" si="518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519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520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530"/>
        <v>1</v>
      </c>
      <c r="Z2638" s="18">
        <f t="shared" si="521"/>
        <v>8800000</v>
      </c>
      <c r="AA2638" s="13">
        <v>5.4899999999999997E-2</v>
      </c>
      <c r="AB2638" s="21">
        <f t="shared" si="522"/>
        <v>483120</v>
      </c>
      <c r="AC2638" s="185">
        <f t="shared" si="523"/>
        <v>40823.64</v>
      </c>
      <c r="AD2638" s="141">
        <v>8.4500000000000006E-2</v>
      </c>
      <c r="AE2638" s="186">
        <f t="shared" si="524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525"/>
        <v>26078226.463097349</v>
      </c>
      <c r="AJ2638" s="19">
        <f t="shared" si="526"/>
        <v>3137870.4427774516</v>
      </c>
      <c r="AK2638" s="20">
        <f t="shared" si="527"/>
        <v>0.12032530077218917</v>
      </c>
      <c r="AL2638" s="17"/>
      <c r="AM2638" s="17"/>
      <c r="AN2638" s="17"/>
      <c r="AO2638" s="17"/>
      <c r="AP2638" s="28" t="str">
        <f t="shared" si="528"/>
        <v>20239</v>
      </c>
      <c r="AQ2638" s="28" t="str">
        <f t="shared" si="529"/>
        <v>20239JPY</v>
      </c>
    </row>
    <row r="2639" spans="1:43" s="12" customFormat="1" ht="26.4">
      <c r="A2639" s="13" t="s">
        <v>42</v>
      </c>
      <c r="B2639" s="179">
        <v>2023</v>
      </c>
      <c r="C2639" s="179">
        <v>9</v>
      </c>
      <c r="D2639" s="39" t="str">
        <f t="shared" si="518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519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520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530"/>
        <v>1.13</v>
      </c>
      <c r="Z2639" s="18">
        <f t="shared" si="521"/>
        <v>700000</v>
      </c>
      <c r="AA2639" s="13">
        <v>1.077</v>
      </c>
      <c r="AB2639" s="21">
        <f t="shared" si="522"/>
        <v>667168.14159292029</v>
      </c>
      <c r="AC2639" s="185">
        <f t="shared" si="523"/>
        <v>106346.60176991149</v>
      </c>
      <c r="AD2639" s="141">
        <v>0.15939999999999999</v>
      </c>
      <c r="AE2639" s="186">
        <f t="shared" si="524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525"/>
        <v>26078226.463097349</v>
      </c>
      <c r="AJ2639" s="19">
        <f t="shared" si="526"/>
        <v>3137870.4427774516</v>
      </c>
      <c r="AK2639" s="20">
        <f t="shared" si="527"/>
        <v>0.12032530077218917</v>
      </c>
      <c r="AL2639" s="17"/>
      <c r="AM2639" s="17"/>
      <c r="AN2639" s="17"/>
      <c r="AO2639" s="17"/>
      <c r="AP2639" s="28" t="str">
        <f t="shared" si="528"/>
        <v>20239</v>
      </c>
      <c r="AQ2639" s="28" t="str">
        <f t="shared" si="529"/>
        <v>20239RMB</v>
      </c>
    </row>
    <row r="2640" spans="1:43" s="12" customFormat="1">
      <c r="A2640" s="13" t="s">
        <v>41</v>
      </c>
      <c r="B2640" s="179">
        <v>2023</v>
      </c>
      <c r="C2640" s="179">
        <v>1</v>
      </c>
      <c r="D2640" s="39" t="str">
        <f t="shared" si="518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519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520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530"/>
        <v>1.13</v>
      </c>
      <c r="Z2640" s="18">
        <f t="shared" si="521"/>
        <v>550000</v>
      </c>
      <c r="AA2640" s="13">
        <v>1.1000000000000001</v>
      </c>
      <c r="AB2640" s="21">
        <f t="shared" si="522"/>
        <v>535398.23008849565</v>
      </c>
      <c r="AC2640" s="185">
        <f t="shared" si="523"/>
        <v>64247.787610619474</v>
      </c>
      <c r="AD2640" s="141">
        <v>0.12</v>
      </c>
      <c r="AE2640" s="186">
        <f t="shared" si="524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525"/>
        <v>468573419.10712183</v>
      </c>
      <c r="AJ2640" s="19">
        <f t="shared" si="526"/>
        <v>55829466.862621114</v>
      </c>
      <c r="AK2640" s="20">
        <f t="shared" si="527"/>
        <v>0.11914774629983395</v>
      </c>
      <c r="AL2640" s="17"/>
      <c r="AM2640" s="17"/>
      <c r="AN2640" s="17"/>
      <c r="AO2640" s="17"/>
      <c r="AP2640" s="28" t="str">
        <f t="shared" si="528"/>
        <v>CancelCancel</v>
      </c>
      <c r="AQ2640" s="28" t="str">
        <f t="shared" si="529"/>
        <v>CancelCancelRMB</v>
      </c>
    </row>
    <row r="2641" spans="1:43" s="12" customFormat="1">
      <c r="A2641" s="13" t="s">
        <v>42</v>
      </c>
      <c r="B2641" s="179">
        <v>2023</v>
      </c>
      <c r="C2641" s="179">
        <v>11</v>
      </c>
      <c r="D2641" s="39" t="str">
        <f t="shared" si="518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519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520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521"/>
        <v>430000</v>
      </c>
      <c r="AA2641" s="13">
        <v>1.07</v>
      </c>
      <c r="AB2641" s="21">
        <f t="shared" si="522"/>
        <v>407168.14159292041</v>
      </c>
      <c r="AC2641" s="185">
        <f t="shared" si="523"/>
        <v>52117.52212389381</v>
      </c>
      <c r="AD2641" s="141">
        <v>0.128</v>
      </c>
      <c r="AE2641" s="186">
        <f t="shared" si="524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525"/>
        <v>11730565.00042478</v>
      </c>
      <c r="AJ2641" s="19">
        <f t="shared" si="526"/>
        <v>1439625.5685810829</v>
      </c>
      <c r="AK2641" s="20">
        <f t="shared" si="527"/>
        <v>0.1227243162225308</v>
      </c>
      <c r="AL2641" s="17"/>
      <c r="AM2641" s="17"/>
      <c r="AN2641" s="17"/>
      <c r="AO2641" s="17"/>
      <c r="AP2641" s="28" t="str">
        <f t="shared" si="528"/>
        <v>202311</v>
      </c>
      <c r="AQ2641" s="28" t="str">
        <f t="shared" si="529"/>
        <v>202311RMB</v>
      </c>
    </row>
    <row r="2642" spans="1:43" s="12" customFormat="1">
      <c r="A2642" s="13" t="s">
        <v>42</v>
      </c>
      <c r="B2642" s="179">
        <v>2023</v>
      </c>
      <c r="C2642" s="179">
        <v>4</v>
      </c>
      <c r="D2642" s="39" t="str">
        <f t="shared" si="518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519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520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531">IF(W2642="RMB","1.13", "1")</f>
        <v>1.13</v>
      </c>
      <c r="Z2642" s="18">
        <f t="shared" si="521"/>
        <v>790000</v>
      </c>
      <c r="AA2642" s="13">
        <v>1.1000000000000001</v>
      </c>
      <c r="AB2642" s="21">
        <f t="shared" si="522"/>
        <v>769026.54867256654</v>
      </c>
      <c r="AC2642" s="185">
        <f t="shared" si="523"/>
        <v>92283.185840707985</v>
      </c>
      <c r="AD2642" s="141">
        <v>0.12</v>
      </c>
      <c r="AE2642" s="186">
        <f t="shared" si="524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525"/>
        <v>468573419.10712183</v>
      </c>
      <c r="AJ2642" s="19">
        <f t="shared" si="526"/>
        <v>55829466.862621114</v>
      </c>
      <c r="AK2642" s="20">
        <f t="shared" si="527"/>
        <v>0.11914774629983395</v>
      </c>
      <c r="AL2642" s="17"/>
      <c r="AM2642" s="17"/>
      <c r="AN2642" s="17"/>
      <c r="AO2642" s="17"/>
      <c r="AP2642" s="28" t="str">
        <f t="shared" si="528"/>
        <v>CancelCancel</v>
      </c>
      <c r="AQ2642" s="28" t="str">
        <f t="shared" si="529"/>
        <v>CancelCancelRMB</v>
      </c>
    </row>
    <row r="2643" spans="1:43" s="12" customFormat="1">
      <c r="A2643" s="13" t="s">
        <v>42</v>
      </c>
      <c r="B2643" s="179">
        <v>2023</v>
      </c>
      <c r="C2643" s="179">
        <v>4</v>
      </c>
      <c r="D2643" s="39" t="str">
        <f t="shared" si="518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519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520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531"/>
        <v>1.13</v>
      </c>
      <c r="Z2643" s="18">
        <f t="shared" si="521"/>
        <v>790000</v>
      </c>
      <c r="AA2643" s="13">
        <v>1.1000000000000001</v>
      </c>
      <c r="AB2643" s="21">
        <f t="shared" si="522"/>
        <v>769026.54867256654</v>
      </c>
      <c r="AC2643" s="185">
        <f t="shared" si="523"/>
        <v>92283.185840707985</v>
      </c>
      <c r="AD2643" s="141">
        <v>0.12</v>
      </c>
      <c r="AE2643" s="186">
        <f t="shared" si="524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525"/>
        <v>468573419.10712183</v>
      </c>
      <c r="AJ2643" s="19">
        <f t="shared" si="526"/>
        <v>55829466.862621114</v>
      </c>
      <c r="AK2643" s="20">
        <f t="shared" si="527"/>
        <v>0.11914774629983395</v>
      </c>
      <c r="AL2643" s="17"/>
      <c r="AM2643" s="17"/>
      <c r="AN2643" s="17"/>
      <c r="AO2643" s="17"/>
      <c r="AP2643" s="28" t="str">
        <f t="shared" si="528"/>
        <v>CancelCancel</v>
      </c>
      <c r="AQ2643" s="28" t="str">
        <f t="shared" si="529"/>
        <v>CancelCancelRMB</v>
      </c>
    </row>
    <row r="2644" spans="1:43" s="12" customFormat="1">
      <c r="A2644" s="13" t="s">
        <v>41</v>
      </c>
      <c r="B2644" s="179">
        <v>2022</v>
      </c>
      <c r="C2644" s="179">
        <v>12</v>
      </c>
      <c r="D2644" s="39" t="str">
        <f t="shared" si="518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519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520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531"/>
        <v>1.13</v>
      </c>
      <c r="Z2644" s="18">
        <f t="shared" si="521"/>
        <v>700000</v>
      </c>
      <c r="AA2644" s="13">
        <v>1.095</v>
      </c>
      <c r="AB2644" s="21">
        <f t="shared" si="522"/>
        <v>678318.5840707965</v>
      </c>
      <c r="AC2644" s="185">
        <f t="shared" si="523"/>
        <v>81398.230088495577</v>
      </c>
      <c r="AD2644" s="141">
        <v>0.12</v>
      </c>
      <c r="AE2644" s="186">
        <f t="shared" si="524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525"/>
        <v>26104267.423008855</v>
      </c>
      <c r="AJ2644" s="19">
        <f t="shared" si="526"/>
        <v>3063386.9757610625</v>
      </c>
      <c r="AK2644" s="20">
        <f t="shared" si="527"/>
        <v>0.11735196112268327</v>
      </c>
      <c r="AL2644" s="17"/>
      <c r="AM2644" s="17"/>
      <c r="AN2644" s="17"/>
      <c r="AO2644" s="17"/>
      <c r="AP2644" s="28" t="str">
        <f t="shared" si="528"/>
        <v>TBATBA</v>
      </c>
      <c r="AQ2644" s="28" t="str">
        <f t="shared" si="529"/>
        <v>TBATBARMB</v>
      </c>
    </row>
    <row r="2645" spans="1:43" s="12" customFormat="1">
      <c r="A2645" s="13" t="s">
        <v>41</v>
      </c>
      <c r="B2645" s="179">
        <v>2022</v>
      </c>
      <c r="C2645" s="179">
        <v>12</v>
      </c>
      <c r="D2645" s="39" t="str">
        <f t="shared" si="518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519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520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531"/>
        <v>1.13</v>
      </c>
      <c r="Z2645" s="18">
        <f t="shared" si="521"/>
        <v>680000</v>
      </c>
      <c r="AA2645" s="13">
        <v>1.095</v>
      </c>
      <c r="AB2645" s="21">
        <f t="shared" si="522"/>
        <v>658938.05309734517</v>
      </c>
      <c r="AC2645" s="185">
        <f t="shared" si="523"/>
        <v>79072.566371681416</v>
      </c>
      <c r="AD2645" s="141">
        <v>0.12</v>
      </c>
      <c r="AE2645" s="186">
        <f t="shared" si="524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525"/>
        <v>26104267.423008855</v>
      </c>
      <c r="AJ2645" s="19">
        <f t="shared" si="526"/>
        <v>3063386.9757610625</v>
      </c>
      <c r="AK2645" s="20">
        <f t="shared" si="527"/>
        <v>0.11735196112268327</v>
      </c>
      <c r="AL2645" s="17"/>
      <c r="AM2645" s="17"/>
      <c r="AN2645" s="17"/>
      <c r="AO2645" s="17"/>
      <c r="AP2645" s="28" t="str">
        <f t="shared" si="528"/>
        <v>TBATBA</v>
      </c>
      <c r="AQ2645" s="28" t="str">
        <f t="shared" si="529"/>
        <v>TBATBARMB</v>
      </c>
    </row>
    <row r="2646" spans="1:43" s="12" customFormat="1">
      <c r="A2646" s="13" t="s">
        <v>42</v>
      </c>
      <c r="B2646" s="179">
        <v>2023</v>
      </c>
      <c r="C2646" s="179">
        <v>9</v>
      </c>
      <c r="D2646" s="39" t="str">
        <f t="shared" si="518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519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520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531"/>
        <v>1.13</v>
      </c>
      <c r="Z2646" s="18">
        <f t="shared" si="521"/>
        <v>430000</v>
      </c>
      <c r="AA2646" s="13">
        <v>1.095</v>
      </c>
      <c r="AB2646" s="21">
        <f t="shared" si="522"/>
        <v>416681.41592920356</v>
      </c>
      <c r="AC2646" s="185">
        <f t="shared" si="523"/>
        <v>50001.769911504423</v>
      </c>
      <c r="AD2646" s="141">
        <v>0.12</v>
      </c>
      <c r="AE2646" s="186">
        <f t="shared" si="524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525"/>
        <v>468573419.10712183</v>
      </c>
      <c r="AJ2646" s="19">
        <f t="shared" si="526"/>
        <v>55829466.862621114</v>
      </c>
      <c r="AK2646" s="20">
        <f t="shared" si="527"/>
        <v>0.11914774629983395</v>
      </c>
      <c r="AL2646" s="17"/>
      <c r="AM2646" s="17"/>
      <c r="AN2646" s="17"/>
      <c r="AO2646" s="17"/>
      <c r="AP2646" s="28" t="str">
        <f t="shared" si="528"/>
        <v>CancelCancel</v>
      </c>
      <c r="AQ2646" s="28" t="str">
        <f t="shared" si="529"/>
        <v>CancelCancelRMB</v>
      </c>
    </row>
    <row r="2647" spans="1:43" s="12" customFormat="1">
      <c r="A2647" s="13" t="s">
        <v>42</v>
      </c>
      <c r="B2647" s="179">
        <v>2023</v>
      </c>
      <c r="C2647" s="179">
        <v>9</v>
      </c>
      <c r="D2647" s="39" t="str">
        <f t="shared" si="518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519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520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531"/>
        <v>1.13</v>
      </c>
      <c r="Z2647" s="18">
        <f t="shared" si="521"/>
        <v>430000</v>
      </c>
      <c r="AA2647" s="13">
        <v>1.095</v>
      </c>
      <c r="AB2647" s="21">
        <f t="shared" si="522"/>
        <v>416681.41592920356</v>
      </c>
      <c r="AC2647" s="185">
        <f t="shared" si="523"/>
        <v>50001.769911504423</v>
      </c>
      <c r="AD2647" s="141">
        <v>0.12</v>
      </c>
      <c r="AE2647" s="186">
        <f t="shared" si="524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525"/>
        <v>468573419.10712183</v>
      </c>
      <c r="AJ2647" s="19">
        <f t="shared" si="526"/>
        <v>55829466.862621114</v>
      </c>
      <c r="AK2647" s="20">
        <f t="shared" si="527"/>
        <v>0.11914774629983395</v>
      </c>
      <c r="AL2647" s="17"/>
      <c r="AM2647" s="17"/>
      <c r="AN2647" s="17"/>
      <c r="AO2647" s="17"/>
      <c r="AP2647" s="28" t="str">
        <f t="shared" si="528"/>
        <v>CancelCancel</v>
      </c>
      <c r="AQ2647" s="28" t="str">
        <f t="shared" si="529"/>
        <v>CancelCancelRMB</v>
      </c>
    </row>
    <row r="2648" spans="1:43" s="12" customFormat="1">
      <c r="A2648" s="13" t="s">
        <v>42</v>
      </c>
      <c r="B2648" s="179">
        <v>2023</v>
      </c>
      <c r="C2648" s="179">
        <v>7</v>
      </c>
      <c r="D2648" s="39" t="str">
        <f t="shared" si="518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519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520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531"/>
        <v>1.13</v>
      </c>
      <c r="Z2648" s="18">
        <f t="shared" si="521"/>
        <v>480000</v>
      </c>
      <c r="AA2648" s="13">
        <v>1.07</v>
      </c>
      <c r="AB2648" s="21">
        <f t="shared" si="522"/>
        <v>454513.27433628321</v>
      </c>
      <c r="AC2648" s="185">
        <f t="shared" si="523"/>
        <v>75312.849557522117</v>
      </c>
      <c r="AD2648" s="141">
        <v>0.16569999999999999</v>
      </c>
      <c r="AE2648" s="186">
        <f t="shared" si="524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525"/>
        <v>11730565.00042478</v>
      </c>
      <c r="AJ2648" s="19">
        <f t="shared" si="526"/>
        <v>1439625.5685810829</v>
      </c>
      <c r="AK2648" s="20">
        <f t="shared" si="527"/>
        <v>0.1227243162225308</v>
      </c>
      <c r="AL2648" s="17"/>
      <c r="AM2648" s="17"/>
      <c r="AN2648" s="17"/>
      <c r="AO2648" s="17"/>
      <c r="AP2648" s="28" t="str">
        <f t="shared" si="528"/>
        <v>202311</v>
      </c>
      <c r="AQ2648" s="28" t="str">
        <f t="shared" si="529"/>
        <v>202311RMB</v>
      </c>
    </row>
    <row r="2649" spans="1:43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534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531"/>
        <v>1.13</v>
      </c>
      <c r="Z2649" s="18">
        <f t="shared" ref="Z2649:Z2692" si="535">IF(X2649="","",X2649*MAX(O2649,N2649))</f>
        <v>425000</v>
      </c>
      <c r="AA2649" s="13">
        <v>1.095</v>
      </c>
      <c r="AB2649" s="21">
        <f t="shared" ref="AB2649:AB2712" si="536">IF(AND(R2649&lt;&gt;"C66",R2649&lt;&gt;""),Z2649/Y2649*AA2649,"")</f>
        <v>411836.28318584076</v>
      </c>
      <c r="AC2649" s="185">
        <f t="shared" ref="AC2649:AC2712" si="537">IF(R2649&lt;&gt;"",AB2649*AD2649,"")</f>
        <v>49420.35398230089</v>
      </c>
      <c r="AD2649" s="141">
        <v>0.12</v>
      </c>
      <c r="AE2649" s="186">
        <f t="shared" ref="AE2649:AE2712" si="538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539">IF(P2649="C66 SERVICE","",SUMIFS(AB:AB,F:F,F2649,G:G,G2649,E:E,E2649))</f>
        <v>468573419.10712183</v>
      </c>
      <c r="AJ2649" s="19">
        <f t="shared" ref="AJ2649:AJ2712" si="540">IF(P2649="C66 SERVICE","",SUMIFS(AC:AC,F:F,F2649,G:G,G2649,E:E,E2649))</f>
        <v>55829466.862621114</v>
      </c>
      <c r="AK2649" s="20">
        <f t="shared" ref="AK2649:AK2712" si="541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542">IF(F2649="","",F2649&amp;G2649)</f>
        <v>CancelCancel</v>
      </c>
      <c r="AQ2649" s="28" t="str">
        <f t="shared" ref="AQ2649:AQ2712" si="543">IF(W2649="","",F2649&amp;G2649&amp;W2649)</f>
        <v>CancelCancelRMB</v>
      </c>
    </row>
    <row r="2650" spans="1:43" s="12" customFormat="1">
      <c r="A2650" s="13" t="s">
        <v>41</v>
      </c>
      <c r="B2650" s="179">
        <v>2022</v>
      </c>
      <c r="C2650" s="179">
        <v>10</v>
      </c>
      <c r="D2650" s="39" t="str">
        <f t="shared" si="532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533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534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531"/>
        <v>1.13</v>
      </c>
      <c r="Z2650" s="18">
        <f t="shared" si="535"/>
        <v>425000</v>
      </c>
      <c r="AA2650" s="13">
        <v>1.095</v>
      </c>
      <c r="AB2650" s="21">
        <f t="shared" si="536"/>
        <v>411836.28318584076</v>
      </c>
      <c r="AC2650" s="185">
        <f t="shared" si="537"/>
        <v>49420.35398230089</v>
      </c>
      <c r="AD2650" s="141">
        <v>0.12</v>
      </c>
      <c r="AE2650" s="186">
        <f t="shared" si="538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539"/>
        <v>468573419.10712183</v>
      </c>
      <c r="AJ2650" s="19">
        <f t="shared" si="540"/>
        <v>55829466.862621114</v>
      </c>
      <c r="AK2650" s="20">
        <f t="shared" si="541"/>
        <v>0.11914774629983395</v>
      </c>
      <c r="AL2650" s="17"/>
      <c r="AM2650" s="17"/>
      <c r="AN2650" s="17"/>
      <c r="AO2650" s="17"/>
      <c r="AP2650" s="28" t="str">
        <f t="shared" si="542"/>
        <v>CancelCancel</v>
      </c>
      <c r="AQ2650" s="28" t="str">
        <f t="shared" si="543"/>
        <v>CancelCancelRMB</v>
      </c>
    </row>
    <row r="2651" spans="1:43" s="12" customFormat="1">
      <c r="A2651" s="13" t="s">
        <v>41</v>
      </c>
      <c r="B2651" s="179">
        <v>2022</v>
      </c>
      <c r="C2651" s="179">
        <v>10</v>
      </c>
      <c r="D2651" s="39" t="str">
        <f t="shared" si="532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533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534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531"/>
        <v>1.13</v>
      </c>
      <c r="Z2651" s="18">
        <f t="shared" si="535"/>
        <v>710000</v>
      </c>
      <c r="AA2651" s="13">
        <v>1.095</v>
      </c>
      <c r="AB2651" s="21">
        <f t="shared" si="536"/>
        <v>688008.8495575221</v>
      </c>
      <c r="AC2651" s="185">
        <f t="shared" si="537"/>
        <v>82561.061946902642</v>
      </c>
      <c r="AD2651" s="141">
        <v>0.12</v>
      </c>
      <c r="AE2651" s="186">
        <f t="shared" si="538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539"/>
        <v>468573419.10712183</v>
      </c>
      <c r="AJ2651" s="19">
        <f t="shared" si="540"/>
        <v>55829466.862621114</v>
      </c>
      <c r="AK2651" s="20">
        <f t="shared" si="541"/>
        <v>0.11914774629983395</v>
      </c>
      <c r="AL2651" s="17"/>
      <c r="AM2651" s="17"/>
      <c r="AN2651" s="17"/>
      <c r="AO2651" s="17"/>
      <c r="AP2651" s="28" t="str">
        <f t="shared" si="542"/>
        <v>CancelCancel</v>
      </c>
      <c r="AQ2651" s="28" t="str">
        <f t="shared" si="543"/>
        <v>CancelCancelRMB</v>
      </c>
    </row>
    <row r="2652" spans="1:43" s="12" customFormat="1">
      <c r="A2652" s="13" t="s">
        <v>42</v>
      </c>
      <c r="B2652" s="179">
        <v>2023</v>
      </c>
      <c r="C2652" s="179">
        <v>7</v>
      </c>
      <c r="D2652" s="39" t="str">
        <f t="shared" si="532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533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534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531"/>
        <v>1.13</v>
      </c>
      <c r="Z2652" s="18">
        <f t="shared" si="535"/>
        <v>410000</v>
      </c>
      <c r="AA2652" s="13">
        <v>1.095</v>
      </c>
      <c r="AB2652" s="21">
        <f t="shared" si="536"/>
        <v>397300.88495575229</v>
      </c>
      <c r="AC2652" s="185">
        <f t="shared" si="537"/>
        <v>47676.10619469027</v>
      </c>
      <c r="AD2652" s="141">
        <v>0.12</v>
      </c>
      <c r="AE2652" s="186">
        <f t="shared" si="538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539"/>
        <v>468573419.10712183</v>
      </c>
      <c r="AJ2652" s="19">
        <f t="shared" si="540"/>
        <v>55829466.862621114</v>
      </c>
      <c r="AK2652" s="20">
        <f t="shared" si="541"/>
        <v>0.11914774629983395</v>
      </c>
      <c r="AL2652" s="17"/>
      <c r="AM2652" s="17"/>
      <c r="AN2652" s="17"/>
      <c r="AO2652" s="17"/>
      <c r="AP2652" s="28" t="str">
        <f t="shared" si="542"/>
        <v>CancelCancel</v>
      </c>
      <c r="AQ2652" s="28" t="str">
        <f t="shared" si="543"/>
        <v>CancelCancelRMB</v>
      </c>
    </row>
    <row r="2653" spans="1:43" s="12" customFormat="1">
      <c r="A2653" s="13" t="s">
        <v>41</v>
      </c>
      <c r="B2653" s="179">
        <v>2022</v>
      </c>
      <c r="C2653" s="179">
        <v>10</v>
      </c>
      <c r="D2653" s="39" t="str">
        <f t="shared" si="532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533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534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531"/>
        <v>1.13</v>
      </c>
      <c r="Z2653" s="18">
        <f t="shared" si="535"/>
        <v>710000</v>
      </c>
      <c r="AA2653" s="13">
        <v>1.095</v>
      </c>
      <c r="AB2653" s="21">
        <f t="shared" si="536"/>
        <v>688008.8495575221</v>
      </c>
      <c r="AC2653" s="185">
        <f t="shared" si="537"/>
        <v>82561.061946902642</v>
      </c>
      <c r="AD2653" s="141">
        <v>0.12</v>
      </c>
      <c r="AE2653" s="186">
        <f t="shared" si="538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539"/>
        <v>468573419.10712183</v>
      </c>
      <c r="AJ2653" s="19">
        <f t="shared" si="540"/>
        <v>55829466.862621114</v>
      </c>
      <c r="AK2653" s="20">
        <f t="shared" si="541"/>
        <v>0.11914774629983395</v>
      </c>
      <c r="AL2653" s="17"/>
      <c r="AM2653" s="17"/>
      <c r="AN2653" s="17"/>
      <c r="AO2653" s="17"/>
      <c r="AP2653" s="28" t="str">
        <f t="shared" si="542"/>
        <v>CancelCancel</v>
      </c>
      <c r="AQ2653" s="28" t="str">
        <f t="shared" si="543"/>
        <v>CancelCancelRMB</v>
      </c>
    </row>
    <row r="2654" spans="1:43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532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533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534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535"/>
        <v>1490000</v>
      </c>
      <c r="AA2654" s="13">
        <v>1.095</v>
      </c>
      <c r="AB2654" s="21">
        <f t="shared" si="536"/>
        <v>1443849.5575221241</v>
      </c>
      <c r="AC2654" s="185">
        <f t="shared" si="537"/>
        <v>173261.94690265489</v>
      </c>
      <c r="AD2654" s="141">
        <v>0.12</v>
      </c>
      <c r="AE2654" s="186">
        <f t="shared" si="538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539"/>
        <v>26104267.423008855</v>
      </c>
      <c r="AJ2654" s="19">
        <f t="shared" si="540"/>
        <v>3063386.9757610625</v>
      </c>
      <c r="AK2654" s="20">
        <f t="shared" si="541"/>
        <v>0.11735196112268327</v>
      </c>
      <c r="AL2654" s="17"/>
      <c r="AM2654" s="17"/>
      <c r="AN2654" s="17"/>
      <c r="AO2654" s="17"/>
      <c r="AP2654" s="28" t="str">
        <f t="shared" si="542"/>
        <v>TBATBA</v>
      </c>
      <c r="AQ2654" s="28" t="str">
        <f t="shared" si="543"/>
        <v>TBATBARMB</v>
      </c>
    </row>
    <row r="2655" spans="1:43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532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533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534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535"/>
        <v>900000</v>
      </c>
      <c r="AA2655" s="13">
        <v>1.095</v>
      </c>
      <c r="AB2655" s="21">
        <f t="shared" si="536"/>
        <v>872123.89380530978</v>
      </c>
      <c r="AC2655" s="185">
        <f t="shared" si="537"/>
        <v>104654.86725663717</v>
      </c>
      <c r="AD2655" s="141">
        <v>0.12</v>
      </c>
      <c r="AE2655" s="186">
        <f t="shared" si="538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539"/>
        <v>26104267.423008855</v>
      </c>
      <c r="AJ2655" s="19">
        <f t="shared" si="540"/>
        <v>3063386.9757610625</v>
      </c>
      <c r="AK2655" s="20">
        <f t="shared" si="541"/>
        <v>0.11735196112268327</v>
      </c>
      <c r="AL2655" s="17"/>
      <c r="AM2655" s="17"/>
      <c r="AN2655" s="17"/>
      <c r="AO2655" s="17"/>
      <c r="AP2655" s="28" t="str">
        <f t="shared" si="542"/>
        <v>TBATBA</v>
      </c>
      <c r="AQ2655" s="28" t="str">
        <f t="shared" si="543"/>
        <v>TBATBARMB</v>
      </c>
    </row>
    <row r="2656" spans="1:43" s="12" customFormat="1">
      <c r="A2656" s="13" t="s">
        <v>42</v>
      </c>
      <c r="B2656" s="179">
        <v>2023</v>
      </c>
      <c r="C2656" s="179">
        <v>10</v>
      </c>
      <c r="D2656" s="39" t="str">
        <f t="shared" si="532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533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534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535"/>
        <v>525000</v>
      </c>
      <c r="AA2656" s="13">
        <v>1.07</v>
      </c>
      <c r="AB2656" s="21">
        <f t="shared" si="536"/>
        <v>497123.89380530978</v>
      </c>
      <c r="AC2656" s="185">
        <f t="shared" si="537"/>
        <v>51253.473451327438</v>
      </c>
      <c r="AD2656" s="141">
        <v>0.1031</v>
      </c>
      <c r="AE2656" s="186">
        <f t="shared" si="538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539"/>
        <v>11730565.00042478</v>
      </c>
      <c r="AJ2656" s="19">
        <f t="shared" si="540"/>
        <v>1439625.5685810829</v>
      </c>
      <c r="AK2656" s="20">
        <f t="shared" si="541"/>
        <v>0.1227243162225308</v>
      </c>
      <c r="AL2656" s="17"/>
      <c r="AM2656" s="17"/>
      <c r="AN2656" s="17"/>
      <c r="AO2656" s="17"/>
      <c r="AP2656" s="28" t="str">
        <f t="shared" si="542"/>
        <v>202311</v>
      </c>
      <c r="AQ2656" s="28" t="str">
        <f t="shared" si="543"/>
        <v>202311RMB</v>
      </c>
    </row>
    <row r="2657" spans="1:43" s="12" customFormat="1">
      <c r="A2657" s="13" t="s">
        <v>41</v>
      </c>
      <c r="B2657" s="179">
        <v>2023</v>
      </c>
      <c r="C2657" s="179">
        <v>1</v>
      </c>
      <c r="D2657" s="39" t="str">
        <f t="shared" si="532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533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534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544">IF(W2657="RMB","1.13", "1")</f>
        <v>1.13</v>
      </c>
      <c r="Z2657" s="18">
        <f t="shared" si="535"/>
        <v>1000000</v>
      </c>
      <c r="AA2657" s="13">
        <v>1.1000000000000001</v>
      </c>
      <c r="AB2657" s="21">
        <f t="shared" si="536"/>
        <v>973451.3274336285</v>
      </c>
      <c r="AC2657" s="185">
        <f t="shared" si="537"/>
        <v>116814.15929203542</v>
      </c>
      <c r="AD2657" s="141">
        <v>0.12</v>
      </c>
      <c r="AE2657" s="186">
        <f t="shared" si="538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539"/>
        <v>468573419.10712183</v>
      </c>
      <c r="AJ2657" s="19">
        <f t="shared" si="540"/>
        <v>55829466.862621114</v>
      </c>
      <c r="AK2657" s="20">
        <f t="shared" si="541"/>
        <v>0.11914774629983395</v>
      </c>
      <c r="AL2657" s="17"/>
      <c r="AM2657" s="17"/>
      <c r="AN2657" s="17"/>
      <c r="AO2657" s="17"/>
      <c r="AP2657" s="28" t="str">
        <f t="shared" si="542"/>
        <v>CancelCancel</v>
      </c>
      <c r="AQ2657" s="28" t="str">
        <f t="shared" si="543"/>
        <v>CancelCancelRMB</v>
      </c>
    </row>
    <row r="2658" spans="1:43" s="12" customFormat="1">
      <c r="A2658" s="13" t="s">
        <v>41</v>
      </c>
      <c r="B2658" s="179">
        <v>2023</v>
      </c>
      <c r="C2658" s="179">
        <v>1</v>
      </c>
      <c r="D2658" s="39" t="str">
        <f t="shared" si="532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533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534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544"/>
        <v>1.13</v>
      </c>
      <c r="Z2658" s="18">
        <f t="shared" si="535"/>
        <v>1150000</v>
      </c>
      <c r="AA2658" s="13">
        <v>1.095</v>
      </c>
      <c r="AB2658" s="21">
        <f t="shared" si="536"/>
        <v>1114380.5309734514</v>
      </c>
      <c r="AC2658" s="185">
        <f t="shared" si="537"/>
        <v>133725.66371681416</v>
      </c>
      <c r="AD2658" s="141">
        <v>0.12</v>
      </c>
      <c r="AE2658" s="186">
        <f t="shared" si="538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539"/>
        <v>468573419.10712183</v>
      </c>
      <c r="AJ2658" s="19">
        <f t="shared" si="540"/>
        <v>55829466.862621114</v>
      </c>
      <c r="AK2658" s="20">
        <f t="shared" si="541"/>
        <v>0.11914774629983395</v>
      </c>
      <c r="AL2658" s="17"/>
      <c r="AM2658" s="17"/>
      <c r="AN2658" s="17"/>
      <c r="AO2658" s="17"/>
      <c r="AP2658" s="28" t="str">
        <f t="shared" si="542"/>
        <v>CancelCancel</v>
      </c>
      <c r="AQ2658" s="28" t="str">
        <f t="shared" si="543"/>
        <v>CancelCancelRMB</v>
      </c>
    </row>
    <row r="2659" spans="1:43" s="12" customFormat="1">
      <c r="A2659" s="13" t="s">
        <v>41</v>
      </c>
      <c r="B2659" s="179">
        <v>2023</v>
      </c>
      <c r="C2659" s="179">
        <v>1</v>
      </c>
      <c r="D2659" s="39" t="str">
        <f t="shared" si="532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533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534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544"/>
        <v>1.13</v>
      </c>
      <c r="Z2659" s="18">
        <f t="shared" si="535"/>
        <v>1150000</v>
      </c>
      <c r="AA2659" s="13">
        <v>1.095</v>
      </c>
      <c r="AB2659" s="21">
        <f t="shared" si="536"/>
        <v>1114380.5309734514</v>
      </c>
      <c r="AC2659" s="185">
        <f t="shared" si="537"/>
        <v>133725.66371681416</v>
      </c>
      <c r="AD2659" s="141">
        <v>0.12</v>
      </c>
      <c r="AE2659" s="186">
        <f t="shared" si="538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539"/>
        <v>468573419.10712183</v>
      </c>
      <c r="AJ2659" s="19">
        <f t="shared" si="540"/>
        <v>55829466.862621114</v>
      </c>
      <c r="AK2659" s="20">
        <f t="shared" si="541"/>
        <v>0.11914774629983395</v>
      </c>
      <c r="AL2659" s="17"/>
      <c r="AM2659" s="17"/>
      <c r="AN2659" s="17"/>
      <c r="AO2659" s="17"/>
      <c r="AP2659" s="28" t="str">
        <f t="shared" si="542"/>
        <v>CancelCancel</v>
      </c>
      <c r="AQ2659" s="28" t="str">
        <f t="shared" si="543"/>
        <v>CancelCancelRMB</v>
      </c>
    </row>
    <row r="2660" spans="1:43" s="12" customFormat="1">
      <c r="A2660" s="13" t="s">
        <v>41</v>
      </c>
      <c r="B2660" s="179">
        <v>2023</v>
      </c>
      <c r="C2660" s="179">
        <v>1</v>
      </c>
      <c r="D2660" s="39" t="str">
        <f t="shared" si="532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533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534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544"/>
        <v>1.13</v>
      </c>
      <c r="Z2660" s="18">
        <f t="shared" si="535"/>
        <v>1150000</v>
      </c>
      <c r="AA2660" s="13">
        <v>1.095</v>
      </c>
      <c r="AB2660" s="21">
        <f t="shared" si="536"/>
        <v>1114380.5309734514</v>
      </c>
      <c r="AC2660" s="185">
        <f t="shared" si="537"/>
        <v>133725.66371681416</v>
      </c>
      <c r="AD2660" s="141">
        <v>0.12</v>
      </c>
      <c r="AE2660" s="186">
        <f t="shared" si="538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539"/>
        <v>468573419.10712183</v>
      </c>
      <c r="AJ2660" s="19">
        <f t="shared" si="540"/>
        <v>55829466.862621114</v>
      </c>
      <c r="AK2660" s="20">
        <f t="shared" si="541"/>
        <v>0.11914774629983395</v>
      </c>
      <c r="AL2660" s="17"/>
      <c r="AM2660" s="17"/>
      <c r="AN2660" s="17"/>
      <c r="AO2660" s="17"/>
      <c r="AP2660" s="28" t="str">
        <f t="shared" si="542"/>
        <v>CancelCancel</v>
      </c>
      <c r="AQ2660" s="28" t="str">
        <f t="shared" si="543"/>
        <v>CancelCancelRMB</v>
      </c>
    </row>
    <row r="2661" spans="1:43" s="12" customFormat="1">
      <c r="A2661" s="13" t="s">
        <v>41</v>
      </c>
      <c r="B2661" s="179">
        <v>2023</v>
      </c>
      <c r="C2661" s="179">
        <v>1</v>
      </c>
      <c r="D2661" s="39" t="str">
        <f t="shared" si="532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533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534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544"/>
        <v>1.13</v>
      </c>
      <c r="Z2661" s="18">
        <f t="shared" si="535"/>
        <v>1150000</v>
      </c>
      <c r="AA2661" s="13">
        <v>1.095</v>
      </c>
      <c r="AB2661" s="21">
        <f t="shared" si="536"/>
        <v>1114380.5309734514</v>
      </c>
      <c r="AC2661" s="185">
        <f t="shared" si="537"/>
        <v>133725.66371681416</v>
      </c>
      <c r="AD2661" s="141">
        <v>0.12</v>
      </c>
      <c r="AE2661" s="186">
        <f t="shared" si="538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539"/>
        <v>468573419.10712183</v>
      </c>
      <c r="AJ2661" s="19">
        <f t="shared" si="540"/>
        <v>55829466.862621114</v>
      </c>
      <c r="AK2661" s="20">
        <f t="shared" si="541"/>
        <v>0.11914774629983395</v>
      </c>
      <c r="AL2661" s="17"/>
      <c r="AM2661" s="17"/>
      <c r="AN2661" s="17"/>
      <c r="AO2661" s="17"/>
      <c r="AP2661" s="28" t="str">
        <f t="shared" si="542"/>
        <v>CancelCancel</v>
      </c>
      <c r="AQ2661" s="28" t="str">
        <f t="shared" si="543"/>
        <v>CancelCancelRMB</v>
      </c>
    </row>
    <row r="2662" spans="1:43" s="12" customFormat="1">
      <c r="A2662" s="13" t="s">
        <v>41</v>
      </c>
      <c r="B2662" s="179">
        <v>2023</v>
      </c>
      <c r="C2662" s="179">
        <v>1</v>
      </c>
      <c r="D2662" s="39" t="str">
        <f t="shared" si="532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533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534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544"/>
        <v>1.13</v>
      </c>
      <c r="Z2662" s="18">
        <f t="shared" si="535"/>
        <v>1150000</v>
      </c>
      <c r="AA2662" s="13">
        <v>1.095</v>
      </c>
      <c r="AB2662" s="21">
        <f t="shared" si="536"/>
        <v>1114380.5309734514</v>
      </c>
      <c r="AC2662" s="185">
        <f t="shared" si="537"/>
        <v>133725.66371681416</v>
      </c>
      <c r="AD2662" s="141">
        <v>0.12</v>
      </c>
      <c r="AE2662" s="186">
        <f t="shared" si="538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539"/>
        <v>468573419.10712183</v>
      </c>
      <c r="AJ2662" s="19">
        <f t="shared" si="540"/>
        <v>55829466.862621114</v>
      </c>
      <c r="AK2662" s="20">
        <f t="shared" si="541"/>
        <v>0.11914774629983395</v>
      </c>
      <c r="AL2662" s="17"/>
      <c r="AM2662" s="17"/>
      <c r="AN2662" s="17"/>
      <c r="AO2662" s="17"/>
      <c r="AP2662" s="28" t="str">
        <f t="shared" si="542"/>
        <v>CancelCancel</v>
      </c>
      <c r="AQ2662" s="28" t="str">
        <f t="shared" si="543"/>
        <v>CancelCancelRMB</v>
      </c>
    </row>
    <row r="2663" spans="1:43" s="12" customFormat="1">
      <c r="A2663" s="13" t="s">
        <v>41</v>
      </c>
      <c r="B2663" s="179">
        <v>2023</v>
      </c>
      <c r="C2663" s="179">
        <v>1</v>
      </c>
      <c r="D2663" s="39" t="str">
        <f t="shared" si="532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533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534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544"/>
        <v>1.13</v>
      </c>
      <c r="Z2663" s="18">
        <f t="shared" si="535"/>
        <v>1050000</v>
      </c>
      <c r="AA2663" s="13">
        <v>1.095</v>
      </c>
      <c r="AB2663" s="21">
        <f t="shared" si="536"/>
        <v>1017477.8761061948</v>
      </c>
      <c r="AC2663" s="185">
        <f t="shared" si="537"/>
        <v>122097.34513274337</v>
      </c>
      <c r="AD2663" s="141">
        <v>0.12</v>
      </c>
      <c r="AE2663" s="186">
        <f t="shared" si="538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539"/>
        <v>468573419.10712183</v>
      </c>
      <c r="AJ2663" s="19">
        <f t="shared" si="540"/>
        <v>55829466.862621114</v>
      </c>
      <c r="AK2663" s="20">
        <f t="shared" si="541"/>
        <v>0.11914774629983395</v>
      </c>
      <c r="AL2663" s="17"/>
      <c r="AM2663" s="17"/>
      <c r="AN2663" s="17"/>
      <c r="AO2663" s="17"/>
      <c r="AP2663" s="28" t="str">
        <f t="shared" si="542"/>
        <v>CancelCancel</v>
      </c>
      <c r="AQ2663" s="28" t="str">
        <f t="shared" si="543"/>
        <v>CancelCancelRMB</v>
      </c>
    </row>
    <row r="2664" spans="1:43" s="12" customFormat="1">
      <c r="A2664" s="13" t="s">
        <v>41</v>
      </c>
      <c r="B2664" s="179">
        <v>2023</v>
      </c>
      <c r="C2664" s="179">
        <v>1</v>
      </c>
      <c r="D2664" s="39" t="str">
        <f t="shared" si="532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533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534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544"/>
        <v>1.13</v>
      </c>
      <c r="Z2664" s="18">
        <f t="shared" si="535"/>
        <v>1050000</v>
      </c>
      <c r="AA2664" s="13">
        <v>1.095</v>
      </c>
      <c r="AB2664" s="21">
        <f t="shared" si="536"/>
        <v>1017477.8761061948</v>
      </c>
      <c r="AC2664" s="185">
        <f t="shared" si="537"/>
        <v>122097.34513274337</v>
      </c>
      <c r="AD2664" s="141">
        <v>0.12</v>
      </c>
      <c r="AE2664" s="186">
        <f t="shared" si="538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539"/>
        <v>468573419.10712183</v>
      </c>
      <c r="AJ2664" s="19">
        <f t="shared" si="540"/>
        <v>55829466.862621114</v>
      </c>
      <c r="AK2664" s="20">
        <f t="shared" si="541"/>
        <v>0.11914774629983395</v>
      </c>
      <c r="AL2664" s="17"/>
      <c r="AM2664" s="17"/>
      <c r="AN2664" s="17"/>
      <c r="AO2664" s="17"/>
      <c r="AP2664" s="28" t="str">
        <f t="shared" si="542"/>
        <v>CancelCancel</v>
      </c>
      <c r="AQ2664" s="28" t="str">
        <f t="shared" si="543"/>
        <v>CancelCancelRMB</v>
      </c>
    </row>
    <row r="2665" spans="1:43" s="12" customFormat="1">
      <c r="A2665" s="13" t="s">
        <v>41</v>
      </c>
      <c r="B2665" s="179">
        <v>2023</v>
      </c>
      <c r="C2665" s="179">
        <v>1</v>
      </c>
      <c r="D2665" s="39" t="str">
        <f t="shared" si="532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533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534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544"/>
        <v>1.13</v>
      </c>
      <c r="Z2665" s="18">
        <f t="shared" si="535"/>
        <v>1050000</v>
      </c>
      <c r="AA2665" s="13">
        <v>1.095</v>
      </c>
      <c r="AB2665" s="21">
        <f t="shared" si="536"/>
        <v>1017477.8761061948</v>
      </c>
      <c r="AC2665" s="185">
        <f t="shared" si="537"/>
        <v>122097.34513274337</v>
      </c>
      <c r="AD2665" s="141">
        <v>0.12</v>
      </c>
      <c r="AE2665" s="186">
        <f t="shared" si="538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539"/>
        <v>468573419.10712183</v>
      </c>
      <c r="AJ2665" s="19">
        <f t="shared" si="540"/>
        <v>55829466.862621114</v>
      </c>
      <c r="AK2665" s="20">
        <f t="shared" si="541"/>
        <v>0.11914774629983395</v>
      </c>
      <c r="AL2665" s="17"/>
      <c r="AM2665" s="17"/>
      <c r="AN2665" s="17"/>
      <c r="AO2665" s="17"/>
      <c r="AP2665" s="28" t="str">
        <f t="shared" si="542"/>
        <v>CancelCancel</v>
      </c>
      <c r="AQ2665" s="28" t="str">
        <f t="shared" si="543"/>
        <v>CancelCancelRMB</v>
      </c>
    </row>
    <row r="2666" spans="1:43" s="12" customFormat="1">
      <c r="A2666" s="13" t="s">
        <v>41</v>
      </c>
      <c r="B2666" s="179">
        <v>2023</v>
      </c>
      <c r="C2666" s="179">
        <v>1</v>
      </c>
      <c r="D2666" s="39" t="str">
        <f t="shared" si="532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533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534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544"/>
        <v>1.13</v>
      </c>
      <c r="Z2666" s="18">
        <f t="shared" si="535"/>
        <v>900000</v>
      </c>
      <c r="AA2666" s="13">
        <v>1.095</v>
      </c>
      <c r="AB2666" s="21">
        <f t="shared" si="536"/>
        <v>872123.89380530978</v>
      </c>
      <c r="AC2666" s="185">
        <f t="shared" si="537"/>
        <v>104654.86725663717</v>
      </c>
      <c r="AD2666" s="141">
        <v>0.12</v>
      </c>
      <c r="AE2666" s="186">
        <f t="shared" si="538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539"/>
        <v>468573419.10712183</v>
      </c>
      <c r="AJ2666" s="19">
        <f t="shared" si="540"/>
        <v>55829466.862621114</v>
      </c>
      <c r="AK2666" s="20">
        <f t="shared" si="541"/>
        <v>0.11914774629983395</v>
      </c>
      <c r="AL2666" s="17"/>
      <c r="AM2666" s="17"/>
      <c r="AN2666" s="17"/>
      <c r="AO2666" s="17"/>
      <c r="AP2666" s="28" t="str">
        <f t="shared" si="542"/>
        <v>CancelCancel</v>
      </c>
      <c r="AQ2666" s="28" t="str">
        <f t="shared" si="543"/>
        <v>CancelCancelRMB</v>
      </c>
    </row>
    <row r="2667" spans="1:43" s="12" customFormat="1">
      <c r="A2667" s="13" t="s">
        <v>41</v>
      </c>
      <c r="B2667" s="179">
        <v>2023</v>
      </c>
      <c r="C2667" s="179">
        <v>1</v>
      </c>
      <c r="D2667" s="39" t="str">
        <f t="shared" si="532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533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534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544"/>
        <v>1.13</v>
      </c>
      <c r="Z2667" s="18">
        <f t="shared" si="535"/>
        <v>900000</v>
      </c>
      <c r="AA2667" s="13">
        <v>1.095</v>
      </c>
      <c r="AB2667" s="21">
        <f t="shared" si="536"/>
        <v>872123.89380530978</v>
      </c>
      <c r="AC2667" s="185">
        <f t="shared" si="537"/>
        <v>104654.86725663717</v>
      </c>
      <c r="AD2667" s="141">
        <v>0.12</v>
      </c>
      <c r="AE2667" s="186">
        <f t="shared" si="538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539"/>
        <v>468573419.10712183</v>
      </c>
      <c r="AJ2667" s="19">
        <f t="shared" si="540"/>
        <v>55829466.862621114</v>
      </c>
      <c r="AK2667" s="20">
        <f t="shared" si="541"/>
        <v>0.11914774629983395</v>
      </c>
      <c r="AL2667" s="17"/>
      <c r="AM2667" s="17"/>
      <c r="AN2667" s="17"/>
      <c r="AO2667" s="17"/>
      <c r="AP2667" s="28" t="str">
        <f t="shared" si="542"/>
        <v>CancelCancel</v>
      </c>
      <c r="AQ2667" s="28" t="str">
        <f t="shared" si="543"/>
        <v>CancelCancelRMB</v>
      </c>
    </row>
    <row r="2668" spans="1:43" s="12" customFormat="1">
      <c r="A2668" s="13" t="s">
        <v>41</v>
      </c>
      <c r="B2668" s="179">
        <v>2023</v>
      </c>
      <c r="C2668" s="179">
        <v>1</v>
      </c>
      <c r="D2668" s="39" t="str">
        <f t="shared" si="532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533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534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544"/>
        <v>1.13</v>
      </c>
      <c r="Z2668" s="18">
        <f t="shared" si="535"/>
        <v>600000</v>
      </c>
      <c r="AA2668" s="13">
        <v>1.095</v>
      </c>
      <c r="AB2668" s="21">
        <f t="shared" si="536"/>
        <v>581415.92920353985</v>
      </c>
      <c r="AC2668" s="185">
        <f t="shared" si="537"/>
        <v>69769.911504424774</v>
      </c>
      <c r="AD2668" s="141">
        <v>0.12</v>
      </c>
      <c r="AE2668" s="186">
        <f t="shared" si="538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539"/>
        <v>468573419.10712183</v>
      </c>
      <c r="AJ2668" s="19">
        <f t="shared" si="540"/>
        <v>55829466.862621114</v>
      </c>
      <c r="AK2668" s="20">
        <f t="shared" si="541"/>
        <v>0.11914774629983395</v>
      </c>
      <c r="AL2668" s="17"/>
      <c r="AM2668" s="17"/>
      <c r="AN2668" s="17"/>
      <c r="AO2668" s="17"/>
      <c r="AP2668" s="28" t="str">
        <f t="shared" si="542"/>
        <v>CancelCancel</v>
      </c>
      <c r="AQ2668" s="28" t="str">
        <f t="shared" si="543"/>
        <v>CancelCancelRMB</v>
      </c>
    </row>
    <row r="2669" spans="1:43" s="12" customFormat="1">
      <c r="A2669" s="13" t="s">
        <v>41</v>
      </c>
      <c r="B2669" s="179">
        <v>2023</v>
      </c>
      <c r="C2669" s="179">
        <v>1</v>
      </c>
      <c r="D2669" s="39" t="str">
        <f t="shared" si="532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533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534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544"/>
        <v>1.13</v>
      </c>
      <c r="Z2669" s="18">
        <f t="shared" si="535"/>
        <v>600000</v>
      </c>
      <c r="AA2669" s="13">
        <v>1.095</v>
      </c>
      <c r="AB2669" s="21">
        <f t="shared" si="536"/>
        <v>581415.92920353985</v>
      </c>
      <c r="AC2669" s="185">
        <f t="shared" si="537"/>
        <v>69769.911504424774</v>
      </c>
      <c r="AD2669" s="141">
        <v>0.12</v>
      </c>
      <c r="AE2669" s="186">
        <f t="shared" si="538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539"/>
        <v>468573419.10712183</v>
      </c>
      <c r="AJ2669" s="19">
        <f t="shared" si="540"/>
        <v>55829466.862621114</v>
      </c>
      <c r="AK2669" s="20">
        <f t="shared" si="541"/>
        <v>0.11914774629983395</v>
      </c>
      <c r="AL2669" s="17"/>
      <c r="AM2669" s="17"/>
      <c r="AN2669" s="17"/>
      <c r="AO2669" s="17"/>
      <c r="AP2669" s="28" t="str">
        <f t="shared" si="542"/>
        <v>CancelCancel</v>
      </c>
      <c r="AQ2669" s="28" t="str">
        <f t="shared" si="543"/>
        <v>CancelCancelRMB</v>
      </c>
    </row>
    <row r="2670" spans="1:43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532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533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534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544"/>
        <v>1.13</v>
      </c>
      <c r="Z2670" s="18">
        <f t="shared" si="535"/>
        <v>600000</v>
      </c>
      <c r="AA2670" s="13">
        <v>1.095</v>
      </c>
      <c r="AB2670" s="21">
        <f t="shared" si="536"/>
        <v>581415.92920353985</v>
      </c>
      <c r="AC2670" s="185">
        <f t="shared" si="537"/>
        <v>69769.911504424774</v>
      </c>
      <c r="AD2670" s="141">
        <v>0.12</v>
      </c>
      <c r="AE2670" s="186">
        <f t="shared" si="538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539"/>
        <v>26104267.423008855</v>
      </c>
      <c r="AJ2670" s="19">
        <f t="shared" si="540"/>
        <v>3063386.9757610625</v>
      </c>
      <c r="AK2670" s="20">
        <f t="shared" si="541"/>
        <v>0.11735196112268327</v>
      </c>
      <c r="AL2670" s="17"/>
      <c r="AM2670" s="17"/>
      <c r="AN2670" s="17"/>
      <c r="AO2670" s="17"/>
      <c r="AP2670" s="28" t="str">
        <f t="shared" si="542"/>
        <v>TBATBA</v>
      </c>
      <c r="AQ2670" s="28" t="str">
        <f t="shared" si="543"/>
        <v>TBATBARMB</v>
      </c>
    </row>
    <row r="2671" spans="1:43" s="12" customFormat="1">
      <c r="A2671" s="13" t="s">
        <v>42</v>
      </c>
      <c r="B2671" s="179">
        <v>2023</v>
      </c>
      <c r="C2671" s="179">
        <v>9</v>
      </c>
      <c r="D2671" s="39" t="str">
        <f t="shared" si="532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533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534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544"/>
        <v>1.13</v>
      </c>
      <c r="Z2671" s="18">
        <f t="shared" si="535"/>
        <v>760000</v>
      </c>
      <c r="AA2671" s="13">
        <v>1.095</v>
      </c>
      <c r="AB2671" s="21">
        <f t="shared" si="536"/>
        <v>736460.17699115048</v>
      </c>
      <c r="AC2671" s="185">
        <f t="shared" si="537"/>
        <v>88375.221238938058</v>
      </c>
      <c r="AD2671" s="141">
        <v>0.12</v>
      </c>
      <c r="AE2671" s="186">
        <f t="shared" si="538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539"/>
        <v>468573419.10712183</v>
      </c>
      <c r="AJ2671" s="19">
        <f t="shared" si="540"/>
        <v>55829466.862621114</v>
      </c>
      <c r="AK2671" s="20">
        <f t="shared" si="541"/>
        <v>0.11914774629983395</v>
      </c>
      <c r="AL2671" s="17"/>
      <c r="AM2671" s="17"/>
      <c r="AN2671" s="17"/>
      <c r="AO2671" s="17"/>
      <c r="AP2671" s="28" t="str">
        <f t="shared" si="542"/>
        <v>CancelCancel</v>
      </c>
      <c r="AQ2671" s="28" t="str">
        <f t="shared" si="543"/>
        <v>CancelCancelRMB</v>
      </c>
    </row>
    <row r="2672" spans="1:43" s="12" customFormat="1">
      <c r="A2672" s="13" t="s">
        <v>42</v>
      </c>
      <c r="B2672" s="179">
        <v>2023</v>
      </c>
      <c r="C2672" s="179">
        <v>9</v>
      </c>
      <c r="D2672" s="39" t="str">
        <f t="shared" si="532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533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534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544"/>
        <v>1.13</v>
      </c>
      <c r="Z2672" s="18">
        <f t="shared" si="535"/>
        <v>760000</v>
      </c>
      <c r="AA2672" s="13">
        <v>1.095</v>
      </c>
      <c r="AB2672" s="21">
        <f t="shared" si="536"/>
        <v>736460.17699115048</v>
      </c>
      <c r="AC2672" s="185">
        <f t="shared" si="537"/>
        <v>88375.221238938058</v>
      </c>
      <c r="AD2672" s="141">
        <v>0.12</v>
      </c>
      <c r="AE2672" s="186">
        <f t="shared" si="538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539"/>
        <v>468573419.10712183</v>
      </c>
      <c r="AJ2672" s="19">
        <f t="shared" si="540"/>
        <v>55829466.862621114</v>
      </c>
      <c r="AK2672" s="20">
        <f t="shared" si="541"/>
        <v>0.11914774629983395</v>
      </c>
      <c r="AL2672" s="17"/>
      <c r="AM2672" s="17"/>
      <c r="AN2672" s="17"/>
      <c r="AO2672" s="17"/>
      <c r="AP2672" s="28" t="str">
        <f t="shared" si="542"/>
        <v>CancelCancel</v>
      </c>
      <c r="AQ2672" s="28" t="str">
        <f t="shared" si="543"/>
        <v>CancelCancelRMB</v>
      </c>
    </row>
    <row r="2673" spans="1:43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532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533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534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544"/>
        <v>1.13</v>
      </c>
      <c r="Z2673" s="18">
        <f t="shared" si="535"/>
        <v>800000</v>
      </c>
      <c r="AA2673" s="13">
        <v>1.095</v>
      </c>
      <c r="AB2673" s="21">
        <f t="shared" si="536"/>
        <v>775221.23893805314</v>
      </c>
      <c r="AC2673" s="185">
        <f t="shared" si="537"/>
        <v>93026.54867256638</v>
      </c>
      <c r="AD2673" s="141">
        <v>0.12</v>
      </c>
      <c r="AE2673" s="186">
        <f t="shared" si="538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539"/>
        <v>26104267.423008855</v>
      </c>
      <c r="AJ2673" s="19">
        <f t="shared" si="540"/>
        <v>3063386.9757610625</v>
      </c>
      <c r="AK2673" s="20">
        <f t="shared" si="541"/>
        <v>0.11735196112268327</v>
      </c>
      <c r="AL2673" s="17"/>
      <c r="AM2673" s="17"/>
      <c r="AN2673" s="17"/>
      <c r="AO2673" s="17"/>
      <c r="AP2673" s="28" t="str">
        <f t="shared" si="542"/>
        <v>TBATBA</v>
      </c>
      <c r="AQ2673" s="28" t="str">
        <f t="shared" si="543"/>
        <v>TBATBARMB</v>
      </c>
    </row>
    <row r="2674" spans="1:43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532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533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534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544"/>
        <v>1.13</v>
      </c>
      <c r="Z2674" s="18">
        <f t="shared" si="535"/>
        <v>720000</v>
      </c>
      <c r="AA2674" s="13">
        <v>1.095</v>
      </c>
      <c r="AB2674" s="21">
        <f t="shared" si="536"/>
        <v>697699.11504424782</v>
      </c>
      <c r="AC2674" s="185">
        <f t="shared" si="537"/>
        <v>83723.893805309737</v>
      </c>
      <c r="AD2674" s="141">
        <v>0.12</v>
      </c>
      <c r="AE2674" s="186">
        <f t="shared" si="538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539"/>
        <v>26104267.423008855</v>
      </c>
      <c r="AJ2674" s="19">
        <f t="shared" si="540"/>
        <v>3063386.9757610625</v>
      </c>
      <c r="AK2674" s="20">
        <f t="shared" si="541"/>
        <v>0.11735196112268327</v>
      </c>
      <c r="AL2674" s="17"/>
      <c r="AM2674" s="17"/>
      <c r="AN2674" s="17"/>
      <c r="AO2674" s="17"/>
      <c r="AP2674" s="28" t="str">
        <f t="shared" si="542"/>
        <v>TBATBA</v>
      </c>
      <c r="AQ2674" s="28" t="str">
        <f t="shared" si="543"/>
        <v>TBATBARMB</v>
      </c>
    </row>
    <row r="2675" spans="1:43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532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533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534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544"/>
        <v>1.13</v>
      </c>
      <c r="Z2675" s="18">
        <f t="shared" si="535"/>
        <v>500000</v>
      </c>
      <c r="AA2675" s="13">
        <v>1.095</v>
      </c>
      <c r="AB2675" s="21">
        <f t="shared" si="536"/>
        <v>484513.27433628321</v>
      </c>
      <c r="AC2675" s="185">
        <f t="shared" si="537"/>
        <v>58141.592920353985</v>
      </c>
      <c r="AD2675" s="141">
        <v>0.12</v>
      </c>
      <c r="AE2675" s="186">
        <f t="shared" si="538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539"/>
        <v>26104267.423008855</v>
      </c>
      <c r="AJ2675" s="19">
        <f t="shared" si="540"/>
        <v>3063386.9757610625</v>
      </c>
      <c r="AK2675" s="20">
        <f t="shared" si="541"/>
        <v>0.11735196112268327</v>
      </c>
      <c r="AL2675" s="17"/>
      <c r="AM2675" s="17"/>
      <c r="AN2675" s="17"/>
      <c r="AO2675" s="17"/>
      <c r="AP2675" s="28" t="str">
        <f t="shared" si="542"/>
        <v>TBATBA</v>
      </c>
      <c r="AQ2675" s="28" t="str">
        <f t="shared" si="543"/>
        <v>TBATBARMB</v>
      </c>
    </row>
    <row r="2676" spans="1:43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532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533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534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544"/>
        <v>1.13</v>
      </c>
      <c r="Z2676" s="18">
        <f t="shared" si="535"/>
        <v>800000</v>
      </c>
      <c r="AA2676" s="13">
        <v>1.095</v>
      </c>
      <c r="AB2676" s="21">
        <f t="shared" si="536"/>
        <v>775221.23893805314</v>
      </c>
      <c r="AC2676" s="185">
        <f t="shared" si="537"/>
        <v>93026.54867256638</v>
      </c>
      <c r="AD2676" s="141">
        <v>0.12</v>
      </c>
      <c r="AE2676" s="186">
        <f t="shared" si="538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539"/>
        <v>26104267.423008855</v>
      </c>
      <c r="AJ2676" s="19">
        <f t="shared" si="540"/>
        <v>3063386.9757610625</v>
      </c>
      <c r="AK2676" s="20">
        <f t="shared" si="541"/>
        <v>0.11735196112268327</v>
      </c>
      <c r="AL2676" s="17"/>
      <c r="AM2676" s="17"/>
      <c r="AN2676" s="17"/>
      <c r="AO2676" s="17"/>
      <c r="AP2676" s="28" t="str">
        <f t="shared" si="542"/>
        <v>TBATBA</v>
      </c>
      <c r="AQ2676" s="28" t="str">
        <f t="shared" si="543"/>
        <v>TBATBARMB</v>
      </c>
    </row>
    <row r="2677" spans="1:43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532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533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534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544"/>
        <v>1.13</v>
      </c>
      <c r="Z2677" s="18">
        <f t="shared" si="535"/>
        <v>700000</v>
      </c>
      <c r="AA2677" s="13">
        <v>1.095</v>
      </c>
      <c r="AB2677" s="21">
        <f t="shared" si="536"/>
        <v>678318.5840707965</v>
      </c>
      <c r="AC2677" s="185">
        <f t="shared" si="537"/>
        <v>81398.230088495577</v>
      </c>
      <c r="AD2677" s="141">
        <v>0.12</v>
      </c>
      <c r="AE2677" s="186">
        <f t="shared" si="538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539"/>
        <v>26104267.423008855</v>
      </c>
      <c r="AJ2677" s="19">
        <f t="shared" si="540"/>
        <v>3063386.9757610625</v>
      </c>
      <c r="AK2677" s="20">
        <f t="shared" si="541"/>
        <v>0.11735196112268327</v>
      </c>
      <c r="AL2677" s="17"/>
      <c r="AM2677" s="17"/>
      <c r="AN2677" s="17"/>
      <c r="AO2677" s="17"/>
      <c r="AP2677" s="28" t="str">
        <f t="shared" si="542"/>
        <v>TBATBA</v>
      </c>
      <c r="AQ2677" s="28" t="str">
        <f t="shared" si="543"/>
        <v>TBATBARMB</v>
      </c>
    </row>
    <row r="2678" spans="1:43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532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533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534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544"/>
        <v>1.13</v>
      </c>
      <c r="Z2678" s="18">
        <f t="shared" si="535"/>
        <v>1200000</v>
      </c>
      <c r="AA2678" s="13">
        <v>1.095</v>
      </c>
      <c r="AB2678" s="21">
        <f t="shared" si="536"/>
        <v>1162831.8584070797</v>
      </c>
      <c r="AC2678" s="185">
        <f t="shared" si="537"/>
        <v>139539.82300884955</v>
      </c>
      <c r="AD2678" s="141">
        <v>0.12</v>
      </c>
      <c r="AE2678" s="186">
        <f t="shared" si="538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539"/>
        <v>26104267.423008855</v>
      </c>
      <c r="AJ2678" s="19">
        <f t="shared" si="540"/>
        <v>3063386.9757610625</v>
      </c>
      <c r="AK2678" s="20">
        <f t="shared" si="541"/>
        <v>0.11735196112268327</v>
      </c>
      <c r="AL2678" s="17"/>
      <c r="AM2678" s="17"/>
      <c r="AN2678" s="17"/>
      <c r="AO2678" s="17"/>
      <c r="AP2678" s="28" t="str">
        <f t="shared" si="542"/>
        <v>TBATBA</v>
      </c>
      <c r="AQ2678" s="28" t="str">
        <f t="shared" si="543"/>
        <v>TBATBARMB</v>
      </c>
    </row>
    <row r="2679" spans="1:43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532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533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534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544"/>
        <v>1.13</v>
      </c>
      <c r="Z2679" s="18">
        <f t="shared" si="535"/>
        <v>1200000</v>
      </c>
      <c r="AA2679" s="13">
        <v>1.095</v>
      </c>
      <c r="AB2679" s="21">
        <f t="shared" si="536"/>
        <v>1162831.8584070797</v>
      </c>
      <c r="AC2679" s="185">
        <f t="shared" si="537"/>
        <v>139539.82300884955</v>
      </c>
      <c r="AD2679" s="141">
        <v>0.12</v>
      </c>
      <c r="AE2679" s="186">
        <f t="shared" si="538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539"/>
        <v>26104267.423008855</v>
      </c>
      <c r="AJ2679" s="19">
        <f t="shared" si="540"/>
        <v>3063386.9757610625</v>
      </c>
      <c r="AK2679" s="20">
        <f t="shared" si="541"/>
        <v>0.11735196112268327</v>
      </c>
      <c r="AL2679" s="17"/>
      <c r="AM2679" s="17"/>
      <c r="AN2679" s="17"/>
      <c r="AO2679" s="17"/>
      <c r="AP2679" s="28" t="str">
        <f t="shared" si="542"/>
        <v>TBATBA</v>
      </c>
      <c r="AQ2679" s="28" t="str">
        <f t="shared" si="543"/>
        <v>TBATBARMB</v>
      </c>
    </row>
    <row r="2680" spans="1:43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532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533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534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544"/>
        <v>1.13</v>
      </c>
      <c r="Z2680" s="18">
        <f t="shared" si="535"/>
        <v>600000</v>
      </c>
      <c r="AA2680" s="13">
        <v>1.095</v>
      </c>
      <c r="AB2680" s="21">
        <f t="shared" si="536"/>
        <v>581415.92920353985</v>
      </c>
      <c r="AC2680" s="185">
        <f t="shared" si="537"/>
        <v>69769.911504424774</v>
      </c>
      <c r="AD2680" s="141">
        <v>0.12</v>
      </c>
      <c r="AE2680" s="186">
        <f t="shared" si="538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539"/>
        <v>26104267.423008855</v>
      </c>
      <c r="AJ2680" s="19">
        <f t="shared" si="540"/>
        <v>3063386.9757610625</v>
      </c>
      <c r="AK2680" s="20">
        <f t="shared" si="541"/>
        <v>0.11735196112268327</v>
      </c>
      <c r="AL2680" s="17"/>
      <c r="AM2680" s="17"/>
      <c r="AN2680" s="17"/>
      <c r="AO2680" s="17"/>
      <c r="AP2680" s="28" t="str">
        <f t="shared" si="542"/>
        <v>TBATBA</v>
      </c>
      <c r="AQ2680" s="28" t="str">
        <f t="shared" si="543"/>
        <v>TBATBARMB</v>
      </c>
    </row>
    <row r="2681" spans="1:43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532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533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534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544"/>
        <v>1.13</v>
      </c>
      <c r="Z2681" s="18">
        <f t="shared" si="535"/>
        <v>800000</v>
      </c>
      <c r="AA2681" s="13">
        <v>1.095</v>
      </c>
      <c r="AB2681" s="21">
        <f t="shared" si="536"/>
        <v>775221.23893805314</v>
      </c>
      <c r="AC2681" s="185">
        <f t="shared" si="537"/>
        <v>93026.54867256638</v>
      </c>
      <c r="AD2681" s="141">
        <v>0.12</v>
      </c>
      <c r="AE2681" s="186">
        <f t="shared" si="538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539"/>
        <v>26104267.423008855</v>
      </c>
      <c r="AJ2681" s="19">
        <f t="shared" si="540"/>
        <v>3063386.9757610625</v>
      </c>
      <c r="AK2681" s="20">
        <f t="shared" si="541"/>
        <v>0.11735196112268327</v>
      </c>
      <c r="AL2681" s="17"/>
      <c r="AM2681" s="17"/>
      <c r="AN2681" s="17"/>
      <c r="AO2681" s="17"/>
      <c r="AP2681" s="28" t="str">
        <f t="shared" si="542"/>
        <v>TBATBA</v>
      </c>
      <c r="AQ2681" s="28" t="str">
        <f t="shared" si="543"/>
        <v>TBATBARMB</v>
      </c>
    </row>
    <row r="2682" spans="1:43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532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533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534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544"/>
        <v>1.13</v>
      </c>
      <c r="Z2682" s="18">
        <f t="shared" si="535"/>
        <v>770000</v>
      </c>
      <c r="AA2682" s="13">
        <v>1.095</v>
      </c>
      <c r="AB2682" s="21">
        <f t="shared" si="536"/>
        <v>746150.44247787609</v>
      </c>
      <c r="AC2682" s="185">
        <f t="shared" si="537"/>
        <v>89538.053097345124</v>
      </c>
      <c r="AD2682" s="141">
        <v>0.12</v>
      </c>
      <c r="AE2682" s="186">
        <f t="shared" si="538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539"/>
        <v>26104267.423008855</v>
      </c>
      <c r="AJ2682" s="19">
        <f t="shared" si="540"/>
        <v>3063386.9757610625</v>
      </c>
      <c r="AK2682" s="20">
        <f t="shared" si="541"/>
        <v>0.11735196112268327</v>
      </c>
      <c r="AL2682" s="17"/>
      <c r="AM2682" s="17"/>
      <c r="AN2682" s="17"/>
      <c r="AO2682" s="17"/>
      <c r="AP2682" s="28" t="str">
        <f t="shared" si="542"/>
        <v>TBATBA</v>
      </c>
      <c r="AQ2682" s="28" t="str">
        <f t="shared" si="543"/>
        <v>TBATBARMB</v>
      </c>
    </row>
    <row r="2683" spans="1:43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532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533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534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535"/>
        <v>1000000</v>
      </c>
      <c r="AA2683" s="13">
        <v>1.095</v>
      </c>
      <c r="AB2683" s="21">
        <f t="shared" si="536"/>
        <v>969026.54867256642</v>
      </c>
      <c r="AC2683" s="185">
        <f t="shared" si="537"/>
        <v>116283.18584070797</v>
      </c>
      <c r="AD2683" s="141">
        <v>0.12</v>
      </c>
      <c r="AE2683" s="186">
        <f t="shared" si="538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539"/>
        <v>26104267.423008855</v>
      </c>
      <c r="AJ2683" s="19">
        <f t="shared" si="540"/>
        <v>3063386.9757610625</v>
      </c>
      <c r="AK2683" s="20">
        <f t="shared" si="541"/>
        <v>0.11735196112268327</v>
      </c>
      <c r="AL2683" s="17"/>
      <c r="AM2683" s="17"/>
      <c r="AN2683" s="17"/>
      <c r="AO2683" s="17"/>
      <c r="AP2683" s="28" t="str">
        <f t="shared" si="542"/>
        <v>TBATBA</v>
      </c>
      <c r="AQ2683" s="28" t="str">
        <f t="shared" si="543"/>
        <v>TBATBARMB</v>
      </c>
    </row>
    <row r="2684" spans="1:43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532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533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534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535"/>
        <v>1800000</v>
      </c>
      <c r="AA2684" s="13">
        <v>1.095</v>
      </c>
      <c r="AB2684" s="21">
        <f t="shared" si="536"/>
        <v>1744247.7876106196</v>
      </c>
      <c r="AC2684" s="185">
        <f t="shared" si="537"/>
        <v>209309.73451327434</v>
      </c>
      <c r="AD2684" s="141">
        <v>0.12</v>
      </c>
      <c r="AE2684" s="186">
        <f t="shared" si="538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539"/>
        <v>26104267.423008855</v>
      </c>
      <c r="AJ2684" s="19">
        <f t="shared" si="540"/>
        <v>3063386.9757610625</v>
      </c>
      <c r="AK2684" s="20">
        <f t="shared" si="541"/>
        <v>0.11735196112268327</v>
      </c>
      <c r="AL2684" s="17"/>
      <c r="AM2684" s="17"/>
      <c r="AN2684" s="17"/>
      <c r="AO2684" s="17"/>
      <c r="AP2684" s="28" t="str">
        <f t="shared" si="542"/>
        <v>TBATBA</v>
      </c>
      <c r="AQ2684" s="28" t="str">
        <f t="shared" si="543"/>
        <v>TBATBARMB</v>
      </c>
    </row>
    <row r="2685" spans="1:43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532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533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534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535"/>
        <v>310000</v>
      </c>
      <c r="AA2685" s="13">
        <v>1.095</v>
      </c>
      <c r="AB2685" s="21">
        <f t="shared" si="536"/>
        <v>300398.23008849565</v>
      </c>
      <c r="AC2685" s="185">
        <f t="shared" si="537"/>
        <v>36047.787610619474</v>
      </c>
      <c r="AD2685" s="141">
        <v>0.12</v>
      </c>
      <c r="AE2685" s="186">
        <f t="shared" si="538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539"/>
        <v>26104267.423008855</v>
      </c>
      <c r="AJ2685" s="19">
        <f t="shared" si="540"/>
        <v>3063386.9757610625</v>
      </c>
      <c r="AK2685" s="20">
        <f t="shared" si="541"/>
        <v>0.11735196112268327</v>
      </c>
      <c r="AL2685" s="17"/>
      <c r="AM2685" s="17"/>
      <c r="AN2685" s="17"/>
      <c r="AO2685" s="17"/>
      <c r="AP2685" s="28" t="str">
        <f t="shared" si="542"/>
        <v>TBATBA</v>
      </c>
      <c r="AQ2685" s="28" t="str">
        <f t="shared" si="543"/>
        <v>TBATBARMB</v>
      </c>
    </row>
    <row r="2686" spans="1:43" s="12" customFormat="1">
      <c r="A2686" s="13" t="s">
        <v>42</v>
      </c>
      <c r="B2686" s="179">
        <v>2023</v>
      </c>
      <c r="C2686" s="179">
        <v>11</v>
      </c>
      <c r="D2686" s="39" t="str">
        <f t="shared" si="532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533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534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535"/>
        <v>8500000</v>
      </c>
      <c r="AA2686" s="13">
        <v>5.6300000000000003E-2</v>
      </c>
      <c r="AB2686" s="21">
        <f t="shared" si="536"/>
        <v>478550</v>
      </c>
      <c r="AC2686" s="185">
        <f t="shared" si="537"/>
        <v>65178.509999999995</v>
      </c>
      <c r="AD2686" s="141">
        <v>0.13619999999999999</v>
      </c>
      <c r="AE2686" s="186">
        <f t="shared" si="538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539"/>
        <v>21594188.700884957</v>
      </c>
      <c r="AJ2686" s="19">
        <f t="shared" si="540"/>
        <v>2559339.3921844242</v>
      </c>
      <c r="AK2686" s="20">
        <f t="shared" si="541"/>
        <v>0.11851982158883048</v>
      </c>
      <c r="AL2686" s="17"/>
      <c r="AM2686" s="17"/>
      <c r="AN2686" s="17"/>
      <c r="AO2686" s="17"/>
      <c r="AP2686" s="28" t="str">
        <f t="shared" si="542"/>
        <v>20241</v>
      </c>
      <c r="AQ2686" s="28" t="str">
        <f t="shared" si="543"/>
        <v>20241JPY</v>
      </c>
    </row>
    <row r="2687" spans="1:43" s="12" customFormat="1">
      <c r="A2687" s="13" t="s">
        <v>42</v>
      </c>
      <c r="B2687" s="179">
        <v>2023</v>
      </c>
      <c r="C2687" s="179">
        <v>10</v>
      </c>
      <c r="D2687" s="39" t="str">
        <f t="shared" si="532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533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534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535"/>
        <v>525000</v>
      </c>
      <c r="AA2687" s="13">
        <v>1.07</v>
      </c>
      <c r="AB2687" s="21">
        <f t="shared" si="536"/>
        <v>497123.89380530978</v>
      </c>
      <c r="AC2687" s="185">
        <f t="shared" si="537"/>
        <v>51253.473451327438</v>
      </c>
      <c r="AD2687" s="141">
        <v>0.1031</v>
      </c>
      <c r="AE2687" s="186">
        <f t="shared" si="538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539"/>
        <v>11730565.00042478</v>
      </c>
      <c r="AJ2687" s="19">
        <f t="shared" si="540"/>
        <v>1439625.5685810829</v>
      </c>
      <c r="AK2687" s="20">
        <f t="shared" si="541"/>
        <v>0.1227243162225308</v>
      </c>
      <c r="AL2687" s="17"/>
      <c r="AM2687" s="17"/>
      <c r="AN2687" s="17"/>
      <c r="AO2687" s="17"/>
      <c r="AP2687" s="28" t="str">
        <f t="shared" si="542"/>
        <v>202311</v>
      </c>
      <c r="AQ2687" s="28" t="str">
        <f t="shared" si="543"/>
        <v>202311RMB</v>
      </c>
    </row>
    <row r="2688" spans="1:43" s="12" customFormat="1">
      <c r="A2688" s="13" t="s">
        <v>42</v>
      </c>
      <c r="B2688" s="179">
        <v>2023</v>
      </c>
      <c r="C2688" s="179">
        <v>7</v>
      </c>
      <c r="D2688" s="39" t="str">
        <f t="shared" si="532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533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534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535"/>
        <v>15000000</v>
      </c>
      <c r="AA2688" s="13">
        <v>5.3400000000000003E-2</v>
      </c>
      <c r="AB2688" s="21">
        <f t="shared" si="536"/>
        <v>801000</v>
      </c>
      <c r="AC2688" s="185">
        <f t="shared" si="537"/>
        <v>123193.79999999999</v>
      </c>
      <c r="AD2688" s="141">
        <v>0.15379999999999999</v>
      </c>
      <c r="AE2688" s="186">
        <f t="shared" si="538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539"/>
        <v>468573419.10712183</v>
      </c>
      <c r="AJ2688" s="19">
        <f t="shared" si="540"/>
        <v>55829466.862621114</v>
      </c>
      <c r="AK2688" s="20">
        <f t="shared" si="541"/>
        <v>0.11914774629983395</v>
      </c>
      <c r="AL2688" s="17"/>
      <c r="AM2688" s="17"/>
      <c r="AN2688" s="17"/>
      <c r="AO2688" s="17"/>
      <c r="AP2688" s="28" t="str">
        <f t="shared" si="542"/>
        <v>CancelCancel</v>
      </c>
      <c r="AQ2688" s="28" t="str">
        <f t="shared" si="543"/>
        <v>CancelCancelJPY</v>
      </c>
    </row>
    <row r="2689" spans="1:43" s="12" customFormat="1">
      <c r="A2689" s="13" t="s">
        <v>42</v>
      </c>
      <c r="B2689" s="179">
        <v>2023</v>
      </c>
      <c r="C2689" s="179">
        <v>11</v>
      </c>
      <c r="D2689" s="39" t="str">
        <f t="shared" si="532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533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534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535"/>
        <v>8500000</v>
      </c>
      <c r="AA2689" s="13">
        <v>5.6300000000000003E-2</v>
      </c>
      <c r="AB2689" s="21">
        <f t="shared" si="536"/>
        <v>478550</v>
      </c>
      <c r="AC2689" s="185">
        <f t="shared" si="537"/>
        <v>65178.509999999995</v>
      </c>
      <c r="AD2689" s="141">
        <v>0.13619999999999999</v>
      </c>
      <c r="AE2689" s="186">
        <f t="shared" si="538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539"/>
        <v>21594188.700884957</v>
      </c>
      <c r="AJ2689" s="19">
        <f t="shared" si="540"/>
        <v>2559339.3921844242</v>
      </c>
      <c r="AK2689" s="20">
        <f t="shared" si="541"/>
        <v>0.11851982158883048</v>
      </c>
      <c r="AL2689" s="17"/>
      <c r="AM2689" s="17"/>
      <c r="AN2689" s="17"/>
      <c r="AO2689" s="17"/>
      <c r="AP2689" s="28" t="str">
        <f t="shared" si="542"/>
        <v>20241</v>
      </c>
      <c r="AQ2689" s="28" t="str">
        <f t="shared" si="543"/>
        <v>20241JPY</v>
      </c>
    </row>
    <row r="2690" spans="1:43" s="12" customFormat="1">
      <c r="A2690" s="13" t="s">
        <v>42</v>
      </c>
      <c r="B2690" s="179">
        <v>2023</v>
      </c>
      <c r="C2690" s="179">
        <v>9</v>
      </c>
      <c r="D2690" s="39" t="str">
        <f t="shared" si="532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533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534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535"/>
        <v>12500000</v>
      </c>
      <c r="AA2690" s="13">
        <v>5.3400000000000003E-2</v>
      </c>
      <c r="AB2690" s="21">
        <f t="shared" si="536"/>
        <v>667500</v>
      </c>
      <c r="AC2690" s="185">
        <f t="shared" si="537"/>
        <v>102060.75</v>
      </c>
      <c r="AD2690" s="141">
        <v>0.15290000000000001</v>
      </c>
      <c r="AE2690" s="186">
        <f t="shared" si="538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539"/>
        <v>5219988.5752212387</v>
      </c>
      <c r="AJ2690" s="19">
        <f t="shared" si="540"/>
        <v>631627.0013460177</v>
      </c>
      <c r="AK2690" s="20">
        <f t="shared" si="541"/>
        <v>0.12100160608478869</v>
      </c>
      <c r="AL2690" s="17"/>
      <c r="AM2690" s="17"/>
      <c r="AN2690" s="17"/>
      <c r="AO2690" s="17"/>
      <c r="AP2690" s="28" t="str">
        <f t="shared" si="542"/>
        <v>202310</v>
      </c>
      <c r="AQ2690" s="28" t="str">
        <f t="shared" si="543"/>
        <v>202310JPY</v>
      </c>
    </row>
    <row r="2691" spans="1:43" s="12" customFormat="1">
      <c r="A2691" s="13" t="s">
        <v>42</v>
      </c>
      <c r="B2691" s="179">
        <v>2023</v>
      </c>
      <c r="C2691" s="179">
        <v>9</v>
      </c>
      <c r="D2691" s="39" t="str">
        <f t="shared" si="532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533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534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535"/>
        <v>12450000</v>
      </c>
      <c r="AA2691" s="13">
        <v>5.4899999999999997E-2</v>
      </c>
      <c r="AB2691" s="21">
        <f t="shared" si="536"/>
        <v>683505</v>
      </c>
      <c r="AC2691" s="185">
        <f t="shared" si="537"/>
        <v>82020.599999999991</v>
      </c>
      <c r="AD2691" s="141">
        <v>0.12</v>
      </c>
      <c r="AE2691" s="186">
        <f t="shared" si="538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539"/>
        <v>468573419.10712183</v>
      </c>
      <c r="AJ2691" s="19">
        <f t="shared" si="540"/>
        <v>55829466.862621114</v>
      </c>
      <c r="AK2691" s="20">
        <f t="shared" si="541"/>
        <v>0.11914774629983395</v>
      </c>
      <c r="AL2691" s="17"/>
      <c r="AM2691" s="17"/>
      <c r="AN2691" s="17"/>
      <c r="AO2691" s="17"/>
      <c r="AP2691" s="28" t="str">
        <f t="shared" si="542"/>
        <v>CancelCancel</v>
      </c>
      <c r="AQ2691" s="28" t="str">
        <f t="shared" si="543"/>
        <v>CancelCancelJPY</v>
      </c>
    </row>
    <row r="2692" spans="1:43" s="12" customFormat="1">
      <c r="A2692" s="13" t="s">
        <v>42</v>
      </c>
      <c r="B2692" s="179">
        <v>2023</v>
      </c>
      <c r="C2692" s="179">
        <v>9</v>
      </c>
      <c r="D2692" s="39" t="str">
        <f t="shared" si="532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533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534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535"/>
        <v>8170000</v>
      </c>
      <c r="AA2692" s="13">
        <v>5.3400000000000003E-2</v>
      </c>
      <c r="AB2692" s="21">
        <f t="shared" si="536"/>
        <v>436278</v>
      </c>
      <c r="AC2692" s="185">
        <f t="shared" si="537"/>
        <v>66706.906199999998</v>
      </c>
      <c r="AD2692" s="141">
        <v>0.15290000000000001</v>
      </c>
      <c r="AE2692" s="186">
        <f t="shared" si="538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539"/>
        <v>5219988.5752212387</v>
      </c>
      <c r="AJ2692" s="19">
        <f t="shared" si="540"/>
        <v>631627.0013460177</v>
      </c>
      <c r="AK2692" s="20">
        <f t="shared" si="541"/>
        <v>0.12100160608478869</v>
      </c>
      <c r="AL2692" s="17"/>
      <c r="AM2692" s="17"/>
      <c r="AN2692" s="17"/>
      <c r="AO2692" s="17"/>
      <c r="AP2692" s="28" t="str">
        <f t="shared" si="542"/>
        <v>202310</v>
      </c>
      <c r="AQ2692" s="28" t="str">
        <f t="shared" si="543"/>
        <v>202310JPY</v>
      </c>
    </row>
    <row r="2693" spans="1:43" s="12" customFormat="1">
      <c r="A2693" s="13" t="s">
        <v>42</v>
      </c>
      <c r="B2693" s="179">
        <v>2023</v>
      </c>
      <c r="C2693" s="179">
        <v>9</v>
      </c>
      <c r="D2693" s="39" t="str">
        <f t="shared" si="532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533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534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536"/>
        <v>694200</v>
      </c>
      <c r="AC2693" s="185">
        <f t="shared" si="537"/>
        <v>108156.36</v>
      </c>
      <c r="AD2693" s="141">
        <v>0.15579999999999999</v>
      </c>
      <c r="AE2693" s="186">
        <f t="shared" si="538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539"/>
        <v>5219988.5752212387</v>
      </c>
      <c r="AJ2693" s="19">
        <f t="shared" si="540"/>
        <v>631627.0013460177</v>
      </c>
      <c r="AK2693" s="20">
        <f t="shared" si="541"/>
        <v>0.12100160608478869</v>
      </c>
      <c r="AL2693" s="17"/>
      <c r="AM2693" s="17"/>
      <c r="AN2693" s="17"/>
      <c r="AO2693" s="17"/>
      <c r="AP2693" s="28" t="str">
        <f t="shared" si="542"/>
        <v>202310</v>
      </c>
      <c r="AQ2693" s="28" t="str">
        <f t="shared" si="543"/>
        <v>202310JPY</v>
      </c>
    </row>
    <row r="2694" spans="1:43" s="12" customFormat="1">
      <c r="A2694" s="13" t="s">
        <v>42</v>
      </c>
      <c r="B2694" s="179">
        <v>2023</v>
      </c>
      <c r="C2694" s="179">
        <v>9</v>
      </c>
      <c r="D2694" s="39" t="str">
        <f t="shared" si="532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533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534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545">IF(X2694="","",X2694*MAX(O2694,N2694))</f>
        <v>7800000</v>
      </c>
      <c r="AA2694" s="13">
        <v>5.4899999999999997E-2</v>
      </c>
      <c r="AB2694" s="21">
        <f t="shared" si="536"/>
        <v>428220</v>
      </c>
      <c r="AC2694" s="185">
        <f t="shared" si="537"/>
        <v>51386.400000000001</v>
      </c>
      <c r="AD2694" s="141">
        <v>0.12</v>
      </c>
      <c r="AE2694" s="186">
        <f t="shared" si="538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539"/>
        <v>468573419.10712183</v>
      </c>
      <c r="AJ2694" s="19">
        <f t="shared" si="540"/>
        <v>55829466.862621114</v>
      </c>
      <c r="AK2694" s="20">
        <f t="shared" si="541"/>
        <v>0.11914774629983395</v>
      </c>
      <c r="AL2694" s="17"/>
      <c r="AM2694" s="17"/>
      <c r="AN2694" s="17"/>
      <c r="AO2694" s="17"/>
      <c r="AP2694" s="28" t="str">
        <f t="shared" si="542"/>
        <v>CancelCancel</v>
      </c>
      <c r="AQ2694" s="28" t="str">
        <f t="shared" si="543"/>
        <v>CancelCancelJPY</v>
      </c>
    </row>
    <row r="2695" spans="1:43" s="12" customFormat="1">
      <c r="A2695" s="13" t="s">
        <v>42</v>
      </c>
      <c r="B2695" s="179">
        <v>2023</v>
      </c>
      <c r="C2695" s="179">
        <v>10</v>
      </c>
      <c r="D2695" s="39" t="str">
        <f t="shared" si="532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533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534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545"/>
        <v>15000000</v>
      </c>
      <c r="AA2695" s="13">
        <v>5.3400000000000003E-2</v>
      </c>
      <c r="AB2695" s="21">
        <f t="shared" si="536"/>
        <v>801000</v>
      </c>
      <c r="AC2695" s="185">
        <f t="shared" si="537"/>
        <v>92034.900000000009</v>
      </c>
      <c r="AD2695" s="141">
        <v>0.1149</v>
      </c>
      <c r="AE2695" s="186">
        <f t="shared" si="538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539"/>
        <v>5219988.5752212387</v>
      </c>
      <c r="AJ2695" s="19">
        <f t="shared" si="540"/>
        <v>631627.0013460177</v>
      </c>
      <c r="AK2695" s="20">
        <f t="shared" si="541"/>
        <v>0.12100160608478869</v>
      </c>
      <c r="AL2695" s="17"/>
      <c r="AM2695" s="17"/>
      <c r="AN2695" s="17"/>
      <c r="AO2695" s="17"/>
      <c r="AP2695" s="28" t="str">
        <f t="shared" si="542"/>
        <v>202310</v>
      </c>
      <c r="AQ2695" s="28" t="str">
        <f t="shared" si="543"/>
        <v>202310JPY</v>
      </c>
    </row>
    <row r="2696" spans="1:43" s="12" customFormat="1">
      <c r="A2696" s="13" t="s">
        <v>42</v>
      </c>
      <c r="B2696" s="179">
        <v>2023</v>
      </c>
      <c r="C2696" s="179">
        <v>7</v>
      </c>
      <c r="D2696" s="39" t="str">
        <f t="shared" si="532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533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534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545"/>
        <v>15000000</v>
      </c>
      <c r="AA2696" s="13">
        <v>5.3400000000000003E-2</v>
      </c>
      <c r="AB2696" s="21">
        <f t="shared" si="536"/>
        <v>801000</v>
      </c>
      <c r="AC2696" s="185">
        <f t="shared" si="537"/>
        <v>123193.79999999999</v>
      </c>
      <c r="AD2696" s="141">
        <v>0.15379999999999999</v>
      </c>
      <c r="AE2696" s="186">
        <f t="shared" si="538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539"/>
        <v>468573419.10712183</v>
      </c>
      <c r="AJ2696" s="19">
        <f t="shared" si="540"/>
        <v>55829466.862621114</v>
      </c>
      <c r="AK2696" s="20">
        <f t="shared" si="541"/>
        <v>0.11914774629983395</v>
      </c>
      <c r="AL2696" s="17"/>
      <c r="AM2696" s="17"/>
      <c r="AN2696" s="17"/>
      <c r="AO2696" s="17"/>
      <c r="AP2696" s="28" t="str">
        <f t="shared" si="542"/>
        <v>CancelCancel</v>
      </c>
      <c r="AQ2696" s="28" t="str">
        <f t="shared" si="543"/>
        <v>CancelCancelJPY</v>
      </c>
    </row>
    <row r="2697" spans="1:43" s="12" customFormat="1">
      <c r="A2697" s="13" t="s">
        <v>42</v>
      </c>
      <c r="B2697" s="179">
        <v>2023</v>
      </c>
      <c r="C2697" s="179">
        <v>7</v>
      </c>
      <c r="D2697" s="39" t="str">
        <f t="shared" si="532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533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534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545"/>
        <v>15000000</v>
      </c>
      <c r="AA2697" s="13">
        <v>5.3400000000000003E-2</v>
      </c>
      <c r="AB2697" s="21">
        <f t="shared" si="536"/>
        <v>801000</v>
      </c>
      <c r="AC2697" s="185">
        <f t="shared" si="537"/>
        <v>96120</v>
      </c>
      <c r="AD2697" s="141">
        <v>0.12</v>
      </c>
      <c r="AE2697" s="186">
        <f t="shared" si="538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539"/>
        <v>11730565.00042478</v>
      </c>
      <c r="AJ2697" s="19">
        <f t="shared" si="540"/>
        <v>1439625.5685810829</v>
      </c>
      <c r="AK2697" s="20">
        <f t="shared" si="541"/>
        <v>0.1227243162225308</v>
      </c>
      <c r="AL2697" s="17"/>
      <c r="AM2697" s="17"/>
      <c r="AN2697" s="17"/>
      <c r="AO2697" s="17"/>
      <c r="AP2697" s="28" t="str">
        <f t="shared" si="542"/>
        <v>202311</v>
      </c>
      <c r="AQ2697" s="28" t="str">
        <f t="shared" si="543"/>
        <v>202311JPY</v>
      </c>
    </row>
    <row r="2698" spans="1:43" s="12" customFormat="1">
      <c r="A2698" s="13" t="s">
        <v>41</v>
      </c>
      <c r="B2698" s="179">
        <v>2023</v>
      </c>
      <c r="C2698" s="179">
        <v>2</v>
      </c>
      <c r="D2698" s="39" t="str">
        <f t="shared" si="532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533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534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545"/>
        <v>10600000</v>
      </c>
      <c r="AA2698" s="13">
        <v>5.4199999999999998E-2</v>
      </c>
      <c r="AB2698" s="21">
        <f t="shared" si="536"/>
        <v>574520</v>
      </c>
      <c r="AC2698" s="185">
        <f t="shared" si="537"/>
        <v>111629.236</v>
      </c>
      <c r="AD2698" s="145">
        <v>0.1943</v>
      </c>
      <c r="AE2698" s="186">
        <f t="shared" si="538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539"/>
        <v>11730565.00042478</v>
      </c>
      <c r="AJ2698" s="19">
        <f t="shared" si="540"/>
        <v>1439625.5685810829</v>
      </c>
      <c r="AK2698" s="20">
        <f t="shared" si="541"/>
        <v>0.1227243162225308</v>
      </c>
      <c r="AL2698" s="17"/>
      <c r="AM2698" s="17"/>
      <c r="AN2698" s="17"/>
      <c r="AO2698" s="17"/>
      <c r="AP2698" s="28" t="str">
        <f t="shared" si="542"/>
        <v>202311</v>
      </c>
      <c r="AQ2698" s="28" t="str">
        <f t="shared" si="543"/>
        <v>202311JPY</v>
      </c>
    </row>
    <row r="2699" spans="1:43" s="12" customFormat="1">
      <c r="A2699" s="13" t="s">
        <v>42</v>
      </c>
      <c r="B2699" s="179">
        <v>2023</v>
      </c>
      <c r="C2699" s="179">
        <v>8</v>
      </c>
      <c r="D2699" s="39" t="str">
        <f t="shared" si="532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533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534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546">IF(W2699="RMB","1.13", "1")</f>
        <v>1</v>
      </c>
      <c r="Z2699" s="18">
        <f t="shared" si="545"/>
        <v>15000000</v>
      </c>
      <c r="AA2699" s="13">
        <v>5.4199999999999998E-2</v>
      </c>
      <c r="AB2699" s="21">
        <f t="shared" si="536"/>
        <v>813000</v>
      </c>
      <c r="AC2699" s="185">
        <f t="shared" si="537"/>
        <v>97560</v>
      </c>
      <c r="AD2699" s="141">
        <v>0.12</v>
      </c>
      <c r="AE2699" s="186">
        <f t="shared" si="538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539"/>
        <v>468573419.10712183</v>
      </c>
      <c r="AJ2699" s="19">
        <f t="shared" si="540"/>
        <v>55829466.862621114</v>
      </c>
      <c r="AK2699" s="20">
        <f t="shared" si="541"/>
        <v>0.11914774629983395</v>
      </c>
      <c r="AL2699" s="17"/>
      <c r="AM2699" s="17"/>
      <c r="AN2699" s="17"/>
      <c r="AO2699" s="17"/>
      <c r="AP2699" s="28" t="str">
        <f t="shared" si="542"/>
        <v>CancelCancel</v>
      </c>
      <c r="AQ2699" s="28" t="str">
        <f t="shared" si="543"/>
        <v>CancelCancelJPY</v>
      </c>
    </row>
    <row r="2700" spans="1:43" s="12" customFormat="1">
      <c r="A2700" s="13" t="s">
        <v>42</v>
      </c>
      <c r="B2700" s="179">
        <v>2023</v>
      </c>
      <c r="C2700" s="179">
        <v>8</v>
      </c>
      <c r="D2700" s="39" t="str">
        <f t="shared" si="532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533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534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546"/>
        <v>1</v>
      </c>
      <c r="Z2700" s="18">
        <f t="shared" si="545"/>
        <v>15000000</v>
      </c>
      <c r="AA2700" s="13">
        <v>5.4199999999999998E-2</v>
      </c>
      <c r="AB2700" s="21">
        <f t="shared" si="536"/>
        <v>813000</v>
      </c>
      <c r="AC2700" s="185">
        <f t="shared" si="537"/>
        <v>97560</v>
      </c>
      <c r="AD2700" s="141">
        <v>0.12</v>
      </c>
      <c r="AE2700" s="186">
        <f t="shared" si="538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539"/>
        <v>468573419.10712183</v>
      </c>
      <c r="AJ2700" s="19">
        <f t="shared" si="540"/>
        <v>55829466.862621114</v>
      </c>
      <c r="AK2700" s="20">
        <f t="shared" si="541"/>
        <v>0.11914774629983395</v>
      </c>
      <c r="AL2700" s="17"/>
      <c r="AM2700" s="17"/>
      <c r="AN2700" s="17"/>
      <c r="AO2700" s="17"/>
      <c r="AP2700" s="28" t="str">
        <f t="shared" si="542"/>
        <v>CancelCancel</v>
      </c>
      <c r="AQ2700" s="28" t="str">
        <f t="shared" si="543"/>
        <v>CancelCancelJPY</v>
      </c>
    </row>
    <row r="2701" spans="1:43" s="12" customFormat="1">
      <c r="A2701" s="13" t="s">
        <v>42</v>
      </c>
      <c r="B2701" s="179">
        <v>2023</v>
      </c>
      <c r="C2701" s="179">
        <v>8</v>
      </c>
      <c r="D2701" s="39" t="str">
        <f t="shared" si="532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533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534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546"/>
        <v>1</v>
      </c>
      <c r="Z2701" s="18">
        <f t="shared" si="545"/>
        <v>15000000</v>
      </c>
      <c r="AA2701" s="13">
        <v>5.4199999999999998E-2</v>
      </c>
      <c r="AB2701" s="21">
        <f t="shared" si="536"/>
        <v>813000</v>
      </c>
      <c r="AC2701" s="185">
        <f t="shared" si="537"/>
        <v>97560</v>
      </c>
      <c r="AD2701" s="141">
        <v>0.12</v>
      </c>
      <c r="AE2701" s="186">
        <f t="shared" si="538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539"/>
        <v>468573419.10712183</v>
      </c>
      <c r="AJ2701" s="19">
        <f t="shared" si="540"/>
        <v>55829466.862621114</v>
      </c>
      <c r="AK2701" s="20">
        <f t="shared" si="541"/>
        <v>0.11914774629983395</v>
      </c>
      <c r="AL2701" s="17"/>
      <c r="AM2701" s="17"/>
      <c r="AN2701" s="17"/>
      <c r="AO2701" s="17"/>
      <c r="AP2701" s="28" t="str">
        <f t="shared" si="542"/>
        <v>CancelCancel</v>
      </c>
      <c r="AQ2701" s="28" t="str">
        <f t="shared" si="543"/>
        <v>CancelCancelJPY</v>
      </c>
    </row>
    <row r="2702" spans="1:43" s="12" customFormat="1">
      <c r="A2702" s="13" t="s">
        <v>42</v>
      </c>
      <c r="B2702" s="179">
        <v>2023</v>
      </c>
      <c r="C2702" s="179">
        <v>8</v>
      </c>
      <c r="D2702" s="39" t="str">
        <f t="shared" si="532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533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534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546"/>
        <v>1</v>
      </c>
      <c r="Z2702" s="18">
        <f t="shared" si="545"/>
        <v>15000000</v>
      </c>
      <c r="AA2702" s="13">
        <v>5.4199999999999998E-2</v>
      </c>
      <c r="AB2702" s="21">
        <f t="shared" si="536"/>
        <v>813000</v>
      </c>
      <c r="AC2702" s="185">
        <f t="shared" si="537"/>
        <v>97560</v>
      </c>
      <c r="AD2702" s="141">
        <v>0.12</v>
      </c>
      <c r="AE2702" s="186">
        <f t="shared" si="538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539"/>
        <v>468573419.10712183</v>
      </c>
      <c r="AJ2702" s="19">
        <f t="shared" si="540"/>
        <v>55829466.862621114</v>
      </c>
      <c r="AK2702" s="20">
        <f t="shared" si="541"/>
        <v>0.11914774629983395</v>
      </c>
      <c r="AL2702" s="17"/>
      <c r="AM2702" s="17"/>
      <c r="AN2702" s="17"/>
      <c r="AO2702" s="17"/>
      <c r="AP2702" s="28" t="str">
        <f t="shared" si="542"/>
        <v>CancelCancel</v>
      </c>
      <c r="AQ2702" s="28" t="str">
        <f t="shared" si="543"/>
        <v>CancelCancelJPY</v>
      </c>
    </row>
    <row r="2703" spans="1:43" s="12" customFormat="1">
      <c r="A2703" s="13" t="s">
        <v>42</v>
      </c>
      <c r="B2703" s="179">
        <v>2023</v>
      </c>
      <c r="C2703" s="179">
        <v>8</v>
      </c>
      <c r="D2703" s="39" t="str">
        <f t="shared" si="532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533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534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546"/>
        <v>1</v>
      </c>
      <c r="Z2703" s="18">
        <f t="shared" si="545"/>
        <v>15000000</v>
      </c>
      <c r="AA2703" s="13">
        <v>5.4199999999999998E-2</v>
      </c>
      <c r="AB2703" s="21">
        <f t="shared" si="536"/>
        <v>813000</v>
      </c>
      <c r="AC2703" s="185">
        <f t="shared" si="537"/>
        <v>97560</v>
      </c>
      <c r="AD2703" s="141">
        <v>0.12</v>
      </c>
      <c r="AE2703" s="186">
        <f t="shared" si="538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539"/>
        <v>468573419.10712183</v>
      </c>
      <c r="AJ2703" s="19">
        <f t="shared" si="540"/>
        <v>55829466.862621114</v>
      </c>
      <c r="AK2703" s="20">
        <f t="shared" si="541"/>
        <v>0.11914774629983395</v>
      </c>
      <c r="AL2703" s="17"/>
      <c r="AM2703" s="17"/>
      <c r="AN2703" s="17"/>
      <c r="AO2703" s="17"/>
      <c r="AP2703" s="28" t="str">
        <f t="shared" si="542"/>
        <v>CancelCancel</v>
      </c>
      <c r="AQ2703" s="28" t="str">
        <f t="shared" si="543"/>
        <v>CancelCancelJPY</v>
      </c>
    </row>
    <row r="2704" spans="1:43" s="12" customFormat="1">
      <c r="A2704" s="13" t="s">
        <v>42</v>
      </c>
      <c r="B2704" s="179">
        <v>2023</v>
      </c>
      <c r="C2704" s="179">
        <v>8</v>
      </c>
      <c r="D2704" s="39" t="str">
        <f t="shared" si="532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533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534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546"/>
        <v>1</v>
      </c>
      <c r="Z2704" s="18">
        <f t="shared" si="545"/>
        <v>15000000</v>
      </c>
      <c r="AA2704" s="13">
        <v>5.4199999999999998E-2</v>
      </c>
      <c r="AB2704" s="21">
        <f t="shared" si="536"/>
        <v>813000</v>
      </c>
      <c r="AC2704" s="185">
        <f t="shared" si="537"/>
        <v>97560</v>
      </c>
      <c r="AD2704" s="141">
        <v>0.12</v>
      </c>
      <c r="AE2704" s="186">
        <f t="shared" si="538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539"/>
        <v>468573419.10712183</v>
      </c>
      <c r="AJ2704" s="19">
        <f t="shared" si="540"/>
        <v>55829466.862621114</v>
      </c>
      <c r="AK2704" s="20">
        <f t="shared" si="541"/>
        <v>0.11914774629983395</v>
      </c>
      <c r="AL2704" s="17"/>
      <c r="AM2704" s="17"/>
      <c r="AN2704" s="17"/>
      <c r="AO2704" s="17"/>
      <c r="AP2704" s="28" t="str">
        <f t="shared" si="542"/>
        <v>CancelCancel</v>
      </c>
      <c r="AQ2704" s="28" t="str">
        <f t="shared" si="543"/>
        <v>CancelCancelJPY</v>
      </c>
    </row>
    <row r="2705" spans="1:43" s="12" customFormat="1">
      <c r="A2705" s="13" t="s">
        <v>42</v>
      </c>
      <c r="B2705" s="179">
        <v>2023</v>
      </c>
      <c r="C2705" s="179">
        <v>10</v>
      </c>
      <c r="D2705" s="39" t="str">
        <f t="shared" si="532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533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534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545"/>
        <v>8400000</v>
      </c>
      <c r="AA2705" s="13">
        <v>5.4199999999999998E-2</v>
      </c>
      <c r="AB2705" s="21">
        <f t="shared" si="536"/>
        <v>455280</v>
      </c>
      <c r="AC2705" s="185">
        <f t="shared" si="537"/>
        <v>54633.599999999999</v>
      </c>
      <c r="AD2705" s="141">
        <v>0.12</v>
      </c>
      <c r="AE2705" s="186">
        <f t="shared" si="538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539"/>
        <v>468573419.10712183</v>
      </c>
      <c r="AJ2705" s="19">
        <f t="shared" si="540"/>
        <v>55829466.862621114</v>
      </c>
      <c r="AK2705" s="20">
        <f t="shared" si="541"/>
        <v>0.11914774629983395</v>
      </c>
      <c r="AL2705" s="17"/>
      <c r="AM2705" s="17"/>
      <c r="AN2705" s="17"/>
      <c r="AO2705" s="17"/>
      <c r="AP2705" s="28" t="str">
        <f t="shared" si="542"/>
        <v>CancelCancel</v>
      </c>
      <c r="AQ2705" s="28" t="str">
        <f t="shared" si="543"/>
        <v>CancelCancelJPY</v>
      </c>
    </row>
    <row r="2706" spans="1:43" s="12" customFormat="1">
      <c r="A2706" s="13" t="s">
        <v>42</v>
      </c>
      <c r="B2706" s="179">
        <v>2023</v>
      </c>
      <c r="C2706" s="179">
        <v>10</v>
      </c>
      <c r="D2706" s="39" t="str">
        <f t="shared" si="532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533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534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545"/>
        <v>14000000</v>
      </c>
      <c r="AA2706" s="13">
        <v>5.4199999999999998E-2</v>
      </c>
      <c r="AB2706" s="21">
        <f t="shared" si="536"/>
        <v>758800</v>
      </c>
      <c r="AC2706" s="185">
        <f t="shared" si="537"/>
        <v>91056</v>
      </c>
      <c r="AD2706" s="141">
        <v>0.12</v>
      </c>
      <c r="AE2706" s="186">
        <f t="shared" si="538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539"/>
        <v>468573419.10712183</v>
      </c>
      <c r="AJ2706" s="19">
        <f t="shared" si="540"/>
        <v>55829466.862621114</v>
      </c>
      <c r="AK2706" s="20">
        <f t="shared" si="541"/>
        <v>0.11914774629983395</v>
      </c>
      <c r="AL2706" s="17"/>
      <c r="AM2706" s="17"/>
      <c r="AN2706" s="17"/>
      <c r="AO2706" s="17"/>
      <c r="AP2706" s="28" t="str">
        <f t="shared" si="542"/>
        <v>CancelCancel</v>
      </c>
      <c r="AQ2706" s="28" t="str">
        <f t="shared" si="543"/>
        <v>CancelCancelJPY</v>
      </c>
    </row>
    <row r="2707" spans="1:43" s="12" customFormat="1">
      <c r="A2707" s="13" t="s">
        <v>42</v>
      </c>
      <c r="B2707" s="179">
        <v>2023</v>
      </c>
      <c r="C2707" s="179">
        <v>10</v>
      </c>
      <c r="D2707" s="39" t="str">
        <f t="shared" si="532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533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534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545"/>
        <v>11800000</v>
      </c>
      <c r="AA2707" s="13">
        <v>5.6300000000000003E-2</v>
      </c>
      <c r="AB2707" s="21">
        <f t="shared" si="536"/>
        <v>664340</v>
      </c>
      <c r="AC2707" s="185">
        <f t="shared" si="537"/>
        <v>79720.800000000003</v>
      </c>
      <c r="AD2707" s="141">
        <v>0.12</v>
      </c>
      <c r="AE2707" s="186">
        <f t="shared" si="538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539"/>
        <v>468573419.10712183</v>
      </c>
      <c r="AJ2707" s="19">
        <f t="shared" si="540"/>
        <v>55829466.862621114</v>
      </c>
      <c r="AK2707" s="20">
        <f t="shared" si="541"/>
        <v>0.11914774629983395</v>
      </c>
      <c r="AL2707" s="17"/>
      <c r="AM2707" s="17"/>
      <c r="AN2707" s="17"/>
      <c r="AO2707" s="17"/>
      <c r="AP2707" s="28" t="str">
        <f t="shared" si="542"/>
        <v>CancelCancel</v>
      </c>
      <c r="AQ2707" s="28" t="str">
        <f t="shared" si="543"/>
        <v>CancelCancelJPY</v>
      </c>
    </row>
    <row r="2708" spans="1:43" s="12" customFormat="1">
      <c r="A2708" s="13" t="s">
        <v>42</v>
      </c>
      <c r="B2708" s="179">
        <v>2023</v>
      </c>
      <c r="C2708" s="179">
        <v>10</v>
      </c>
      <c r="D2708" s="39" t="str">
        <f t="shared" si="532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533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534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545"/>
        <v>11800000</v>
      </c>
      <c r="AA2708" s="13">
        <v>5.6300000000000003E-2</v>
      </c>
      <c r="AB2708" s="21">
        <f t="shared" si="536"/>
        <v>664340</v>
      </c>
      <c r="AC2708" s="185">
        <f t="shared" si="537"/>
        <v>79720.800000000003</v>
      </c>
      <c r="AD2708" s="141">
        <v>0.12</v>
      </c>
      <c r="AE2708" s="186">
        <f t="shared" si="538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539"/>
        <v>468573419.10712183</v>
      </c>
      <c r="AJ2708" s="19">
        <f t="shared" si="540"/>
        <v>55829466.862621114</v>
      </c>
      <c r="AK2708" s="20">
        <f t="shared" si="541"/>
        <v>0.11914774629983395</v>
      </c>
      <c r="AL2708" s="17"/>
      <c r="AM2708" s="17"/>
      <c r="AN2708" s="17"/>
      <c r="AO2708" s="17"/>
      <c r="AP2708" s="28" t="str">
        <f t="shared" si="542"/>
        <v>CancelCancel</v>
      </c>
      <c r="AQ2708" s="28" t="str">
        <f t="shared" si="543"/>
        <v>CancelCancelJPY</v>
      </c>
    </row>
    <row r="2709" spans="1:43" s="12" customFormat="1">
      <c r="A2709" s="13" t="s">
        <v>35</v>
      </c>
      <c r="B2709" s="179">
        <v>2021</v>
      </c>
      <c r="C2709" s="179">
        <v>3</v>
      </c>
      <c r="D2709" s="39" t="str">
        <f t="shared" si="532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533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534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547">IF(W2709="RMB","1.13", "1")</f>
        <v>1</v>
      </c>
      <c r="Z2709" s="18">
        <f t="shared" si="545"/>
        <v>13500000</v>
      </c>
      <c r="AA2709" s="13">
        <v>5.4199999999999998E-2</v>
      </c>
      <c r="AB2709" s="21">
        <f t="shared" si="536"/>
        <v>731700</v>
      </c>
      <c r="AC2709" s="185">
        <f t="shared" si="537"/>
        <v>87804</v>
      </c>
      <c r="AD2709" s="141">
        <v>0.12</v>
      </c>
      <c r="AE2709" s="186">
        <f t="shared" si="538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539"/>
        <v>468573419.10712183</v>
      </c>
      <c r="AJ2709" s="19">
        <f t="shared" si="540"/>
        <v>55829466.862621114</v>
      </c>
      <c r="AK2709" s="20">
        <f t="shared" si="541"/>
        <v>0.11914774629983395</v>
      </c>
      <c r="AL2709" s="17"/>
      <c r="AM2709" s="17"/>
      <c r="AN2709" s="17"/>
      <c r="AO2709" s="17" t="s">
        <v>2546</v>
      </c>
      <c r="AP2709" s="28" t="str">
        <f t="shared" si="542"/>
        <v>CancelCancel</v>
      </c>
      <c r="AQ2709" s="28" t="str">
        <f t="shared" si="543"/>
        <v>CancelCancelJPY</v>
      </c>
    </row>
    <row r="2710" spans="1:43" s="12" customFormat="1">
      <c r="A2710" s="13" t="s">
        <v>35</v>
      </c>
      <c r="B2710" s="179">
        <v>2021</v>
      </c>
      <c r="C2710" s="179">
        <v>3</v>
      </c>
      <c r="D2710" s="39" t="str">
        <f t="shared" si="532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533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534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547"/>
        <v>1</v>
      </c>
      <c r="Z2710" s="18">
        <f t="shared" si="545"/>
        <v>13500000</v>
      </c>
      <c r="AA2710" s="13">
        <v>5.4199999999999998E-2</v>
      </c>
      <c r="AB2710" s="21">
        <f t="shared" si="536"/>
        <v>731700</v>
      </c>
      <c r="AC2710" s="185">
        <f t="shared" si="537"/>
        <v>87804</v>
      </c>
      <c r="AD2710" s="141">
        <v>0.12</v>
      </c>
      <c r="AE2710" s="186">
        <f t="shared" si="538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539"/>
        <v>468573419.10712183</v>
      </c>
      <c r="AJ2710" s="19">
        <f t="shared" si="540"/>
        <v>55829466.862621114</v>
      </c>
      <c r="AK2710" s="20">
        <f t="shared" si="541"/>
        <v>0.11914774629983395</v>
      </c>
      <c r="AL2710" s="17"/>
      <c r="AM2710" s="17"/>
      <c r="AN2710" s="17"/>
      <c r="AO2710" s="17" t="s">
        <v>2546</v>
      </c>
      <c r="AP2710" s="28" t="str">
        <f t="shared" si="542"/>
        <v>CancelCancel</v>
      </c>
      <c r="AQ2710" s="28" t="str">
        <f t="shared" si="543"/>
        <v>CancelCancelJPY</v>
      </c>
    </row>
    <row r="2711" spans="1:43" s="12" customFormat="1">
      <c r="A2711" s="13" t="s">
        <v>35</v>
      </c>
      <c r="B2711" s="179">
        <v>2021</v>
      </c>
      <c r="C2711" s="179">
        <v>3</v>
      </c>
      <c r="D2711" s="39" t="str">
        <f t="shared" si="532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533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534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547"/>
        <v>1</v>
      </c>
      <c r="Z2711" s="18">
        <f t="shared" si="545"/>
        <v>10500000</v>
      </c>
      <c r="AA2711" s="13">
        <v>5.4199999999999998E-2</v>
      </c>
      <c r="AB2711" s="21">
        <f t="shared" si="536"/>
        <v>569100</v>
      </c>
      <c r="AC2711" s="185">
        <f t="shared" si="537"/>
        <v>68292</v>
      </c>
      <c r="AD2711" s="141">
        <v>0.12</v>
      </c>
      <c r="AE2711" s="186">
        <f t="shared" si="538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539"/>
        <v>468573419.10712183</v>
      </c>
      <c r="AJ2711" s="19">
        <f t="shared" si="540"/>
        <v>55829466.862621114</v>
      </c>
      <c r="AK2711" s="20">
        <f t="shared" si="541"/>
        <v>0.11914774629983395</v>
      </c>
      <c r="AL2711" s="17"/>
      <c r="AM2711" s="17"/>
      <c r="AN2711" s="17"/>
      <c r="AO2711" s="17" t="s">
        <v>2546</v>
      </c>
      <c r="AP2711" s="28" t="str">
        <f t="shared" si="542"/>
        <v>CancelCancel</v>
      </c>
      <c r="AQ2711" s="28" t="str">
        <f t="shared" si="543"/>
        <v>CancelCancelJPY</v>
      </c>
    </row>
    <row r="2712" spans="1:43" s="12" customFormat="1">
      <c r="A2712" s="13" t="s">
        <v>35</v>
      </c>
      <c r="B2712" s="179">
        <v>2021</v>
      </c>
      <c r="C2712" s="179">
        <v>3</v>
      </c>
      <c r="D2712" s="39" t="str">
        <f t="shared" si="532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533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534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547"/>
        <v>1</v>
      </c>
      <c r="Z2712" s="18">
        <f t="shared" si="545"/>
        <v>13600000</v>
      </c>
      <c r="AA2712" s="13">
        <v>5.4199999999999998E-2</v>
      </c>
      <c r="AB2712" s="21">
        <f t="shared" si="536"/>
        <v>737120</v>
      </c>
      <c r="AC2712" s="185">
        <f t="shared" si="537"/>
        <v>88454.399999999994</v>
      </c>
      <c r="AD2712" s="141">
        <v>0.12</v>
      </c>
      <c r="AE2712" s="186">
        <f t="shared" si="538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539"/>
        <v>26104267.423008855</v>
      </c>
      <c r="AJ2712" s="19">
        <f t="shared" si="540"/>
        <v>3063386.9757610625</v>
      </c>
      <c r="AK2712" s="20">
        <f t="shared" si="541"/>
        <v>0.11735196112268327</v>
      </c>
      <c r="AL2712" s="17"/>
      <c r="AM2712" s="17"/>
      <c r="AN2712" s="17"/>
      <c r="AO2712" s="17"/>
      <c r="AP2712" s="28" t="str">
        <f t="shared" si="542"/>
        <v>TBATBA</v>
      </c>
      <c r="AQ2712" s="28" t="str">
        <f t="shared" si="543"/>
        <v>TBATBAJPY</v>
      </c>
    </row>
    <row r="2713" spans="1:43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550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547"/>
        <v>1</v>
      </c>
      <c r="Z2713" s="18">
        <f t="shared" si="545"/>
        <v>14345000</v>
      </c>
      <c r="AA2713" s="13">
        <v>5.4199999999999998E-2</v>
      </c>
      <c r="AB2713" s="21">
        <f t="shared" ref="AB2713:AB2776" si="551">IF(AND(R2713&lt;&gt;"C66",R2713&lt;&gt;""),Z2713/Y2713*AA2713,"")</f>
        <v>777499</v>
      </c>
      <c r="AC2713" s="185">
        <f t="shared" ref="AC2713:AC2776" si="552">IF(R2713&lt;&gt;"",AB2713*AD2713,"")</f>
        <v>93299.87999999999</v>
      </c>
      <c r="AD2713" s="141">
        <v>0.12</v>
      </c>
      <c r="AE2713" s="186">
        <f t="shared" ref="AE2713:AE2776" si="553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554">IF(P2713="C66 SERVICE","",SUMIFS(AB:AB,F:F,F2713,G:G,G2713,E:E,E2713))</f>
        <v>26104267.423008855</v>
      </c>
      <c r="AJ2713" s="19">
        <f t="shared" ref="AJ2713:AJ2776" si="555">IF(P2713="C66 SERVICE","",SUMIFS(AC:AC,F:F,F2713,G:G,G2713,E:E,E2713))</f>
        <v>3063386.9757610625</v>
      </c>
      <c r="AK2713" s="20">
        <f t="shared" ref="AK2713:AK2776" si="556">IF(AJ2713&gt;0,AJ2713/AI2713,"")</f>
        <v>0.11735196112268327</v>
      </c>
      <c r="AL2713" s="17"/>
      <c r="AM2713" s="17"/>
      <c r="AN2713" s="17"/>
      <c r="AO2713" s="17"/>
      <c r="AP2713" s="28" t="str">
        <f t="shared" ref="AP2713:AP2776" si="557">IF(F2713="","",F2713&amp;G2713)</f>
        <v>TBATBA</v>
      </c>
      <c r="AQ2713" s="28" t="str">
        <f t="shared" ref="AQ2713:AQ2776" si="558">IF(W2713="","",F2713&amp;G2713&amp;W2713)</f>
        <v>TBATBAJPY</v>
      </c>
    </row>
    <row r="2714" spans="1:43" s="12" customFormat="1">
      <c r="A2714" s="13" t="s">
        <v>40</v>
      </c>
      <c r="B2714" s="179">
        <v>2021</v>
      </c>
      <c r="C2714" s="179">
        <v>6</v>
      </c>
      <c r="D2714" s="39" t="str">
        <f t="shared" si="548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549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550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547"/>
        <v>1</v>
      </c>
      <c r="Z2714" s="18">
        <f t="shared" si="545"/>
        <v>14345000</v>
      </c>
      <c r="AA2714" s="13">
        <v>5.4199999999999998E-2</v>
      </c>
      <c r="AB2714" s="21">
        <f t="shared" si="551"/>
        <v>777499</v>
      </c>
      <c r="AC2714" s="185">
        <f t="shared" si="552"/>
        <v>93299.87999999999</v>
      </c>
      <c r="AD2714" s="141">
        <v>0.12</v>
      </c>
      <c r="AE2714" s="186">
        <f t="shared" si="553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554"/>
        <v>26104267.423008855</v>
      </c>
      <c r="AJ2714" s="19">
        <f t="shared" si="555"/>
        <v>3063386.9757610625</v>
      </c>
      <c r="AK2714" s="20">
        <f t="shared" si="556"/>
        <v>0.11735196112268327</v>
      </c>
      <c r="AL2714" s="17"/>
      <c r="AM2714" s="17"/>
      <c r="AN2714" s="17"/>
      <c r="AO2714" s="17"/>
      <c r="AP2714" s="28" t="str">
        <f t="shared" si="557"/>
        <v>TBATBA</v>
      </c>
      <c r="AQ2714" s="28" t="str">
        <f t="shared" si="558"/>
        <v>TBATBAJPY</v>
      </c>
    </row>
    <row r="2715" spans="1:43" s="12" customFormat="1">
      <c r="A2715" s="13" t="s">
        <v>40</v>
      </c>
      <c r="B2715" s="179">
        <v>2021</v>
      </c>
      <c r="C2715" s="179">
        <v>6</v>
      </c>
      <c r="D2715" s="39" t="str">
        <f t="shared" si="548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549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550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547"/>
        <v>1</v>
      </c>
      <c r="Z2715" s="18">
        <f t="shared" si="545"/>
        <v>8989000</v>
      </c>
      <c r="AA2715" s="13">
        <v>5.4199999999999998E-2</v>
      </c>
      <c r="AB2715" s="21">
        <f t="shared" si="551"/>
        <v>487203.8</v>
      </c>
      <c r="AC2715" s="185">
        <f t="shared" si="552"/>
        <v>58464.455999999998</v>
      </c>
      <c r="AD2715" s="141">
        <v>0.12</v>
      </c>
      <c r="AE2715" s="186">
        <f t="shared" si="553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554"/>
        <v>26104267.423008855</v>
      </c>
      <c r="AJ2715" s="19">
        <f t="shared" si="555"/>
        <v>3063386.9757610625</v>
      </c>
      <c r="AK2715" s="20">
        <f t="shared" si="556"/>
        <v>0.11735196112268327</v>
      </c>
      <c r="AL2715" s="17"/>
      <c r="AM2715" s="17"/>
      <c r="AN2715" s="17"/>
      <c r="AO2715" s="17"/>
      <c r="AP2715" s="28" t="str">
        <f t="shared" si="557"/>
        <v>TBATBA</v>
      </c>
      <c r="AQ2715" s="28" t="str">
        <f t="shared" si="558"/>
        <v>TBATBAJPY</v>
      </c>
    </row>
    <row r="2716" spans="1:43" s="12" customFormat="1">
      <c r="A2716" s="13" t="s">
        <v>40</v>
      </c>
      <c r="B2716" s="179">
        <v>2021</v>
      </c>
      <c r="C2716" s="179">
        <v>6</v>
      </c>
      <c r="D2716" s="39" t="str">
        <f t="shared" si="548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549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550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547"/>
        <v>1</v>
      </c>
      <c r="Z2716" s="18">
        <f t="shared" si="545"/>
        <v>8989000</v>
      </c>
      <c r="AA2716" s="13">
        <v>5.4199999999999998E-2</v>
      </c>
      <c r="AB2716" s="21">
        <f t="shared" si="551"/>
        <v>487203.8</v>
      </c>
      <c r="AC2716" s="185">
        <f t="shared" si="552"/>
        <v>58464.455999999998</v>
      </c>
      <c r="AD2716" s="141">
        <v>0.12</v>
      </c>
      <c r="AE2716" s="186">
        <f t="shared" si="553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554"/>
        <v>26104267.423008855</v>
      </c>
      <c r="AJ2716" s="19">
        <f t="shared" si="555"/>
        <v>3063386.9757610625</v>
      </c>
      <c r="AK2716" s="20">
        <f t="shared" si="556"/>
        <v>0.11735196112268327</v>
      </c>
      <c r="AL2716" s="17"/>
      <c r="AM2716" s="17"/>
      <c r="AN2716" s="17"/>
      <c r="AO2716" s="17"/>
      <c r="AP2716" s="28" t="str">
        <f t="shared" si="557"/>
        <v>TBATBA</v>
      </c>
      <c r="AQ2716" s="28" t="str">
        <f t="shared" si="558"/>
        <v>TBATBAJPY</v>
      </c>
    </row>
    <row r="2717" spans="1:43" s="12" customFormat="1">
      <c r="A2717" s="13" t="s">
        <v>42</v>
      </c>
      <c r="B2717" s="179">
        <v>2023</v>
      </c>
      <c r="C2717" s="179">
        <v>11</v>
      </c>
      <c r="D2717" s="39" t="str">
        <f t="shared" si="548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549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550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545"/>
        <v>8500000</v>
      </c>
      <c r="AA2717" s="13">
        <v>5.6300000000000003E-2</v>
      </c>
      <c r="AB2717" s="21">
        <f t="shared" si="551"/>
        <v>478550</v>
      </c>
      <c r="AC2717" s="185">
        <f t="shared" si="552"/>
        <v>65178.509999999995</v>
      </c>
      <c r="AD2717" s="141">
        <v>0.13619999999999999</v>
      </c>
      <c r="AE2717" s="186">
        <f t="shared" si="553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554"/>
        <v>21594188.700884957</v>
      </c>
      <c r="AJ2717" s="19">
        <f t="shared" si="555"/>
        <v>2559339.3921844242</v>
      </c>
      <c r="AK2717" s="20">
        <f t="shared" si="556"/>
        <v>0.11851982158883048</v>
      </c>
      <c r="AL2717" s="17"/>
      <c r="AM2717" s="17"/>
      <c r="AN2717" s="17"/>
      <c r="AO2717" s="17"/>
      <c r="AP2717" s="28" t="str">
        <f t="shared" si="557"/>
        <v>20241</v>
      </c>
      <c r="AQ2717" s="28" t="str">
        <f t="shared" si="558"/>
        <v>20241JPY</v>
      </c>
    </row>
    <row r="2718" spans="1:43" s="12" customFormat="1" ht="39.6">
      <c r="A2718" s="13"/>
      <c r="B2718" s="179"/>
      <c r="C2718" s="179"/>
      <c r="D2718" s="39" t="str">
        <f t="shared" si="548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549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550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545"/>
        <v>0</v>
      </c>
      <c r="AA2718" s="13">
        <v>1.175</v>
      </c>
      <c r="AB2718" s="21">
        <f t="shared" si="551"/>
        <v>0</v>
      </c>
      <c r="AC2718" s="185">
        <f t="shared" si="552"/>
        <v>0</v>
      </c>
      <c r="AD2718" s="141"/>
      <c r="AE2718" s="186">
        <f t="shared" si="553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554"/>
        <v>48763143.537654869</v>
      </c>
      <c r="AJ2718" s="19">
        <f t="shared" si="555"/>
        <v>5924029.970215477</v>
      </c>
      <c r="AK2718" s="20">
        <f t="shared" si="556"/>
        <v>0.12148580957749257</v>
      </c>
      <c r="AL2718" s="17"/>
      <c r="AM2718" s="17"/>
      <c r="AN2718" s="17"/>
      <c r="AO2718" s="17"/>
      <c r="AP2718" s="28" t="str">
        <f t="shared" si="557"/>
        <v>202012</v>
      </c>
      <c r="AQ2718" s="28" t="str">
        <f t="shared" si="558"/>
        <v>202012RMB</v>
      </c>
    </row>
    <row r="2719" spans="1:43" s="12" customFormat="1">
      <c r="A2719" s="179" t="s">
        <v>170</v>
      </c>
      <c r="B2719" s="179"/>
      <c r="C2719" s="179" t="s">
        <v>170</v>
      </c>
      <c r="D2719" s="39" t="str">
        <f t="shared" si="548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549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550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545"/>
        <v>0</v>
      </c>
      <c r="AA2719" s="13">
        <v>1.2</v>
      </c>
      <c r="AB2719" s="21">
        <f t="shared" si="551"/>
        <v>0</v>
      </c>
      <c r="AC2719" s="185">
        <f t="shared" si="552"/>
        <v>0</v>
      </c>
      <c r="AD2719" s="141">
        <v>0.12</v>
      </c>
      <c r="AE2719" s="186">
        <f t="shared" si="553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554"/>
        <v>47458373.78761062</v>
      </c>
      <c r="AJ2719" s="19">
        <f t="shared" si="555"/>
        <v>7436880.1411522133</v>
      </c>
      <c r="AK2719" s="20">
        <f t="shared" si="556"/>
        <v>0.15670322321692509</v>
      </c>
      <c r="AL2719" s="17"/>
      <c r="AM2719" s="17"/>
      <c r="AN2719" s="17"/>
      <c r="AO2719" s="17"/>
      <c r="AP2719" s="28" t="str">
        <f t="shared" si="557"/>
        <v>20218</v>
      </c>
      <c r="AQ2719" s="28" t="str">
        <f t="shared" si="558"/>
        <v>20218RMB</v>
      </c>
    </row>
    <row r="2720" spans="1:43" s="12" customFormat="1">
      <c r="A2720" s="179" t="s">
        <v>170</v>
      </c>
      <c r="B2720" s="179"/>
      <c r="C2720" s="179" t="s">
        <v>170</v>
      </c>
      <c r="D2720" s="39" t="str">
        <f t="shared" si="548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549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550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545"/>
        <v>660000</v>
      </c>
      <c r="AA2720" s="13">
        <v>1.123</v>
      </c>
      <c r="AB2720" s="21">
        <f t="shared" si="551"/>
        <v>633487.1794871795</v>
      </c>
      <c r="AC2720" s="185">
        <f t="shared" si="552"/>
        <v>76018.461538461532</v>
      </c>
      <c r="AD2720" s="141">
        <v>0.12</v>
      </c>
      <c r="AE2720" s="186">
        <f t="shared" si="553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554"/>
        <v>468573419.10712183</v>
      </c>
      <c r="AJ2720" s="19">
        <f t="shared" si="555"/>
        <v>55829466.862621114</v>
      </c>
      <c r="AK2720" s="20">
        <f t="shared" si="556"/>
        <v>0.11914774629983395</v>
      </c>
      <c r="AL2720" s="17"/>
      <c r="AM2720" s="17"/>
      <c r="AN2720" s="17"/>
      <c r="AO2720" s="17"/>
      <c r="AP2720" s="28" t="str">
        <f t="shared" si="557"/>
        <v>CancelCancel</v>
      </c>
      <c r="AQ2720" s="28" t="str">
        <f t="shared" si="558"/>
        <v>CancelCancelRMB</v>
      </c>
    </row>
    <row r="2721" spans="1:43" s="12" customFormat="1">
      <c r="A2721" s="179" t="s">
        <v>170</v>
      </c>
      <c r="B2721" s="179"/>
      <c r="C2721" s="179" t="s">
        <v>170</v>
      </c>
      <c r="D2721" s="39" t="str">
        <f t="shared" si="548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549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550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545"/>
        <v>675821.4</v>
      </c>
      <c r="AA2721" s="13">
        <v>1.123</v>
      </c>
      <c r="AB2721" s="21">
        <f t="shared" si="551"/>
        <v>648673.01897435903</v>
      </c>
      <c r="AC2721" s="185">
        <f t="shared" si="552"/>
        <v>77840.76227692308</v>
      </c>
      <c r="AD2721" s="141">
        <v>0.12</v>
      </c>
      <c r="AE2721" s="186">
        <f t="shared" si="553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554"/>
        <v>468573419.10712183</v>
      </c>
      <c r="AJ2721" s="19">
        <f t="shared" si="555"/>
        <v>55829466.862621114</v>
      </c>
      <c r="AK2721" s="20">
        <f t="shared" si="556"/>
        <v>0.11914774629983395</v>
      </c>
      <c r="AL2721" s="17"/>
      <c r="AM2721" s="17"/>
      <c r="AN2721" s="17"/>
      <c r="AO2721" s="17"/>
      <c r="AP2721" s="28" t="str">
        <f t="shared" si="557"/>
        <v>CancelCancel</v>
      </c>
      <c r="AQ2721" s="28" t="str">
        <f t="shared" si="558"/>
        <v>CancelCancelRMB</v>
      </c>
    </row>
    <row r="2722" spans="1:43" s="12" customFormat="1">
      <c r="A2722" s="179" t="s">
        <v>170</v>
      </c>
      <c r="B2722" s="179"/>
      <c r="C2722" s="179" t="s">
        <v>170</v>
      </c>
      <c r="D2722" s="39" t="str">
        <f t="shared" si="548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549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550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545"/>
        <v>15000000</v>
      </c>
      <c r="AA2722" s="13">
        <v>7.2300000000000003E-2</v>
      </c>
      <c r="AB2722" s="21">
        <f t="shared" si="551"/>
        <v>1084500</v>
      </c>
      <c r="AC2722" s="185">
        <f t="shared" si="552"/>
        <v>130140</v>
      </c>
      <c r="AD2722" s="141">
        <v>0.12</v>
      </c>
      <c r="AE2722" s="186" t="str">
        <f t="shared" si="553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554"/>
        <v>468573419.10712183</v>
      </c>
      <c r="AJ2722" s="19">
        <f t="shared" si="555"/>
        <v>55829466.862621114</v>
      </c>
      <c r="AK2722" s="20">
        <f t="shared" si="556"/>
        <v>0.11914774629983395</v>
      </c>
      <c r="AL2722" s="17"/>
      <c r="AM2722" s="17"/>
      <c r="AN2722" s="17"/>
      <c r="AO2722" s="17"/>
      <c r="AP2722" s="28" t="str">
        <f t="shared" si="557"/>
        <v>CancelCancel</v>
      </c>
      <c r="AQ2722" s="28" t="str">
        <f t="shared" si="558"/>
        <v>CancelCancelJPY</v>
      </c>
    </row>
    <row r="2723" spans="1:43" s="12" customFormat="1">
      <c r="A2723" s="179" t="s">
        <v>170</v>
      </c>
      <c r="B2723" s="179"/>
      <c r="C2723" s="179" t="s">
        <v>170</v>
      </c>
      <c r="D2723" s="39" t="str">
        <f t="shared" si="548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549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550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545"/>
        <v>9900000</v>
      </c>
      <c r="AA2723" s="13">
        <v>7.0199999999999999E-2</v>
      </c>
      <c r="AB2723" s="21">
        <f t="shared" si="551"/>
        <v>694980</v>
      </c>
      <c r="AC2723" s="185">
        <f t="shared" si="552"/>
        <v>83397.599999999991</v>
      </c>
      <c r="AD2723" s="141">
        <v>0.12</v>
      </c>
      <c r="AE2723" s="186">
        <f t="shared" si="553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554"/>
        <v>468573419.10712183</v>
      </c>
      <c r="AJ2723" s="19">
        <f t="shared" si="555"/>
        <v>55829466.862621114</v>
      </c>
      <c r="AK2723" s="20">
        <f t="shared" si="556"/>
        <v>0.11914774629983395</v>
      </c>
      <c r="AL2723" s="17"/>
      <c r="AM2723" s="17"/>
      <c r="AN2723" s="17"/>
      <c r="AO2723" s="17"/>
      <c r="AP2723" s="28" t="str">
        <f t="shared" si="557"/>
        <v>CancelCancel</v>
      </c>
      <c r="AQ2723" s="28" t="str">
        <f t="shared" si="558"/>
        <v>CancelCancelJPY</v>
      </c>
    </row>
    <row r="2724" spans="1:43" s="12" customFormat="1">
      <c r="A2724" s="179" t="s">
        <v>170</v>
      </c>
      <c r="B2724" s="179"/>
      <c r="C2724" s="179" t="s">
        <v>170</v>
      </c>
      <c r="D2724" s="39" t="str">
        <f t="shared" si="548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549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550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545"/>
        <v>30000000</v>
      </c>
      <c r="AA2724" s="13">
        <v>7.0199999999999999E-2</v>
      </c>
      <c r="AB2724" s="21">
        <f t="shared" si="551"/>
        <v>2106000</v>
      </c>
      <c r="AC2724" s="185">
        <f t="shared" si="552"/>
        <v>252720</v>
      </c>
      <c r="AD2724" s="141">
        <v>0.12</v>
      </c>
      <c r="AE2724" s="186">
        <f t="shared" si="553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554"/>
        <v>468573419.10712183</v>
      </c>
      <c r="AJ2724" s="19">
        <f t="shared" si="555"/>
        <v>55829466.862621114</v>
      </c>
      <c r="AK2724" s="20">
        <f t="shared" si="556"/>
        <v>0.11914774629983395</v>
      </c>
      <c r="AL2724" s="17"/>
      <c r="AM2724" s="17"/>
      <c r="AN2724" s="17"/>
      <c r="AO2724" s="17"/>
      <c r="AP2724" s="28" t="str">
        <f t="shared" si="557"/>
        <v>CancelCancel</v>
      </c>
      <c r="AQ2724" s="28" t="str">
        <f t="shared" si="558"/>
        <v>CancelCancelJPY</v>
      </c>
    </row>
    <row r="2725" spans="1:43" s="12" customFormat="1">
      <c r="A2725" s="179" t="s">
        <v>170</v>
      </c>
      <c r="B2725" s="179"/>
      <c r="C2725" s="179" t="s">
        <v>170</v>
      </c>
      <c r="D2725" s="39" t="str">
        <f t="shared" si="548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549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550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545"/>
        <v>18000000</v>
      </c>
      <c r="AA2725" s="13">
        <v>7.2300000000000003E-2</v>
      </c>
      <c r="AB2725" s="21">
        <f t="shared" si="551"/>
        <v>1301400</v>
      </c>
      <c r="AC2725" s="185">
        <f t="shared" si="552"/>
        <v>156168</v>
      </c>
      <c r="AD2725" s="141">
        <v>0.12</v>
      </c>
      <c r="AE2725" s="186">
        <f t="shared" si="553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554"/>
        <v>468573419.10712183</v>
      </c>
      <c r="AJ2725" s="19">
        <f t="shared" si="555"/>
        <v>55829466.862621114</v>
      </c>
      <c r="AK2725" s="20">
        <f t="shared" si="556"/>
        <v>0.11914774629983395</v>
      </c>
      <c r="AL2725" s="17"/>
      <c r="AM2725" s="17"/>
      <c r="AN2725" s="17"/>
      <c r="AO2725" s="17"/>
      <c r="AP2725" s="28" t="str">
        <f t="shared" si="557"/>
        <v>CancelCancel</v>
      </c>
      <c r="AQ2725" s="28" t="str">
        <f t="shared" si="558"/>
        <v>CancelCancelJPY</v>
      </c>
    </row>
    <row r="2726" spans="1:43" s="12" customFormat="1">
      <c r="A2726" s="179" t="s">
        <v>170</v>
      </c>
      <c r="B2726" s="179"/>
      <c r="C2726" s="179" t="s">
        <v>170</v>
      </c>
      <c r="D2726" s="39" t="str">
        <f t="shared" si="548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549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550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545"/>
        <v>18960000</v>
      </c>
      <c r="AA2726" s="13">
        <v>7.0400000000000004E-2</v>
      </c>
      <c r="AB2726" s="21">
        <f t="shared" si="551"/>
        <v>1334784</v>
      </c>
      <c r="AC2726" s="185">
        <f t="shared" si="552"/>
        <v>160174.07999999999</v>
      </c>
      <c r="AD2726" s="141">
        <v>0.12</v>
      </c>
      <c r="AE2726" s="186">
        <f t="shared" si="553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554"/>
        <v>468573419.10712183</v>
      </c>
      <c r="AJ2726" s="19">
        <f t="shared" si="555"/>
        <v>55829466.862621114</v>
      </c>
      <c r="AK2726" s="20">
        <f t="shared" si="556"/>
        <v>0.11914774629983395</v>
      </c>
      <c r="AL2726" s="17"/>
      <c r="AM2726" s="17"/>
      <c r="AN2726" s="17"/>
      <c r="AO2726" s="17"/>
      <c r="AP2726" s="28" t="str">
        <f t="shared" si="557"/>
        <v>CancelCancel</v>
      </c>
      <c r="AQ2726" s="28" t="str">
        <f t="shared" si="558"/>
        <v>CancelCancelJPY</v>
      </c>
    </row>
    <row r="2727" spans="1:43" s="12" customFormat="1">
      <c r="A2727" s="179" t="s">
        <v>170</v>
      </c>
      <c r="B2727" s="179"/>
      <c r="C2727" s="179" t="s">
        <v>170</v>
      </c>
      <c r="D2727" s="39" t="str">
        <f t="shared" si="548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549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550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545"/>
        <v>800000</v>
      </c>
      <c r="AA2727" s="13">
        <v>1.1100000000000001</v>
      </c>
      <c r="AB2727" s="21">
        <f t="shared" si="551"/>
        <v>785840.70796460193</v>
      </c>
      <c r="AC2727" s="185">
        <f t="shared" si="552"/>
        <v>94300.884955752234</v>
      </c>
      <c r="AD2727" s="141">
        <v>0.12</v>
      </c>
      <c r="AE2727" s="186">
        <f t="shared" si="553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554"/>
        <v>468573419.10712183</v>
      </c>
      <c r="AJ2727" s="19">
        <f t="shared" si="555"/>
        <v>55829466.862621114</v>
      </c>
      <c r="AK2727" s="20">
        <f t="shared" si="556"/>
        <v>0.11914774629983395</v>
      </c>
      <c r="AL2727" s="17"/>
      <c r="AM2727" s="17"/>
      <c r="AN2727" s="17"/>
      <c r="AO2727" s="17"/>
      <c r="AP2727" s="28" t="str">
        <f t="shared" si="557"/>
        <v>CancelCancel</v>
      </c>
      <c r="AQ2727" s="28" t="str">
        <f t="shared" si="558"/>
        <v>CancelCancelRMB</v>
      </c>
    </row>
    <row r="2728" spans="1:43" s="12" customFormat="1">
      <c r="A2728" s="179" t="s">
        <v>170</v>
      </c>
      <c r="B2728" s="179"/>
      <c r="C2728" s="179" t="s">
        <v>170</v>
      </c>
      <c r="D2728" s="39" t="str">
        <f t="shared" si="548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549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550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545"/>
        <v>30000000</v>
      </c>
      <c r="AA2728" s="13">
        <v>7.2099999999999997E-2</v>
      </c>
      <c r="AB2728" s="21">
        <f t="shared" si="551"/>
        <v>2163000</v>
      </c>
      <c r="AC2728" s="185">
        <f t="shared" si="552"/>
        <v>259560</v>
      </c>
      <c r="AD2728" s="141">
        <v>0.12</v>
      </c>
      <c r="AE2728" s="186">
        <f t="shared" si="553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554"/>
        <v>468573419.10712183</v>
      </c>
      <c r="AJ2728" s="19">
        <f t="shared" si="555"/>
        <v>55829466.862621114</v>
      </c>
      <c r="AK2728" s="20">
        <f t="shared" si="556"/>
        <v>0.11914774629983395</v>
      </c>
      <c r="AL2728" s="17"/>
      <c r="AM2728" s="17"/>
      <c r="AN2728" s="17"/>
      <c r="AO2728" s="17"/>
      <c r="AP2728" s="28" t="str">
        <f t="shared" si="557"/>
        <v>CancelCancel</v>
      </c>
      <c r="AQ2728" s="28" t="str">
        <f t="shared" si="558"/>
        <v>CancelCancelJPY</v>
      </c>
    </row>
    <row r="2729" spans="1:43" s="12" customFormat="1">
      <c r="A2729" s="179" t="s">
        <v>170</v>
      </c>
      <c r="B2729" s="179"/>
      <c r="C2729" s="179" t="s">
        <v>170</v>
      </c>
      <c r="D2729" s="39" t="str">
        <f t="shared" si="548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549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550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545"/>
        <v>23880000</v>
      </c>
      <c r="AA2729" s="13">
        <v>7.2099999999999997E-2</v>
      </c>
      <c r="AB2729" s="21">
        <f t="shared" si="551"/>
        <v>1721748</v>
      </c>
      <c r="AC2729" s="185">
        <f t="shared" si="552"/>
        <v>206609.75999999998</v>
      </c>
      <c r="AD2729" s="141">
        <v>0.12</v>
      </c>
      <c r="AE2729" s="186">
        <f t="shared" si="553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554"/>
        <v>468573419.10712183</v>
      </c>
      <c r="AJ2729" s="19">
        <f t="shared" si="555"/>
        <v>55829466.862621114</v>
      </c>
      <c r="AK2729" s="20">
        <f t="shared" si="556"/>
        <v>0.11914774629983395</v>
      </c>
      <c r="AL2729" s="17"/>
      <c r="AM2729" s="17"/>
      <c r="AN2729" s="17"/>
      <c r="AO2729" s="17"/>
      <c r="AP2729" s="28" t="str">
        <f t="shared" si="557"/>
        <v>CancelCancel</v>
      </c>
      <c r="AQ2729" s="28" t="str">
        <f t="shared" si="558"/>
        <v>CancelCancelJPY</v>
      </c>
    </row>
    <row r="2730" spans="1:43" s="12" customFormat="1">
      <c r="A2730" s="179" t="s">
        <v>170</v>
      </c>
      <c r="B2730" s="179"/>
      <c r="C2730" s="179" t="s">
        <v>170</v>
      </c>
      <c r="D2730" s="39" t="str">
        <f t="shared" si="548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549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550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545"/>
        <v>10500000</v>
      </c>
      <c r="AA2730" s="13">
        <v>7.2300000000000003E-2</v>
      </c>
      <c r="AB2730" s="21">
        <f t="shared" si="551"/>
        <v>759150</v>
      </c>
      <c r="AC2730" s="185">
        <f t="shared" si="552"/>
        <v>91098</v>
      </c>
      <c r="AD2730" s="141">
        <v>0.12</v>
      </c>
      <c r="AE2730" s="186">
        <f t="shared" si="553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554"/>
        <v>468573419.10712183</v>
      </c>
      <c r="AJ2730" s="19">
        <f t="shared" si="555"/>
        <v>55829466.862621114</v>
      </c>
      <c r="AK2730" s="20">
        <f t="shared" si="556"/>
        <v>0.11914774629983395</v>
      </c>
      <c r="AL2730" s="17"/>
      <c r="AM2730" s="17"/>
      <c r="AN2730" s="17"/>
      <c r="AO2730" s="17"/>
      <c r="AP2730" s="28" t="str">
        <f t="shared" si="557"/>
        <v>CancelCancel</v>
      </c>
      <c r="AQ2730" s="28" t="str">
        <f t="shared" si="558"/>
        <v>CancelCancelJPY</v>
      </c>
    </row>
    <row r="2731" spans="1:43" s="12" customFormat="1">
      <c r="A2731" s="179" t="s">
        <v>170</v>
      </c>
      <c r="B2731" s="179"/>
      <c r="C2731" s="179" t="s">
        <v>170</v>
      </c>
      <c r="D2731" s="39" t="str">
        <f t="shared" si="548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549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550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545"/>
        <v>31500000</v>
      </c>
      <c r="AA2731" s="13">
        <v>7.22E-2</v>
      </c>
      <c r="AB2731" s="21">
        <f t="shared" si="551"/>
        <v>2274300</v>
      </c>
      <c r="AC2731" s="185">
        <f t="shared" si="552"/>
        <v>272916</v>
      </c>
      <c r="AD2731" s="141">
        <v>0.12</v>
      </c>
      <c r="AE2731" s="186">
        <f t="shared" si="553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554"/>
        <v>468573419.10712183</v>
      </c>
      <c r="AJ2731" s="19">
        <f t="shared" si="555"/>
        <v>55829466.862621114</v>
      </c>
      <c r="AK2731" s="20">
        <f t="shared" si="556"/>
        <v>0.11914774629983395</v>
      </c>
      <c r="AL2731" s="17"/>
      <c r="AM2731" s="17"/>
      <c r="AN2731" s="17"/>
      <c r="AO2731" s="17"/>
      <c r="AP2731" s="28" t="str">
        <f t="shared" si="557"/>
        <v>CancelCancel</v>
      </c>
      <c r="AQ2731" s="28" t="str">
        <f t="shared" si="558"/>
        <v>CancelCancelJPY</v>
      </c>
    </row>
    <row r="2732" spans="1:43" s="12" customFormat="1">
      <c r="A2732" s="179" t="s">
        <v>170</v>
      </c>
      <c r="B2732" s="179"/>
      <c r="C2732" s="179" t="s">
        <v>170</v>
      </c>
      <c r="D2732" s="39" t="str">
        <f t="shared" si="548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549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550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545"/>
        <v>28000000</v>
      </c>
      <c r="AA2732" s="13">
        <v>7.22E-2</v>
      </c>
      <c r="AB2732" s="21">
        <f t="shared" si="551"/>
        <v>2021600</v>
      </c>
      <c r="AC2732" s="185">
        <f t="shared" si="552"/>
        <v>242592</v>
      </c>
      <c r="AD2732" s="141">
        <v>0.12</v>
      </c>
      <c r="AE2732" s="186">
        <f t="shared" si="553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554"/>
        <v>468573419.10712183</v>
      </c>
      <c r="AJ2732" s="19">
        <f t="shared" si="555"/>
        <v>55829466.862621114</v>
      </c>
      <c r="AK2732" s="20">
        <f t="shared" si="556"/>
        <v>0.11914774629983395</v>
      </c>
      <c r="AL2732" s="17"/>
      <c r="AM2732" s="17"/>
      <c r="AN2732" s="17"/>
      <c r="AO2732" s="17"/>
      <c r="AP2732" s="28" t="str">
        <f t="shared" si="557"/>
        <v>CancelCancel</v>
      </c>
      <c r="AQ2732" s="28" t="str">
        <f t="shared" si="558"/>
        <v>CancelCancelJPY</v>
      </c>
    </row>
    <row r="2733" spans="1:43" s="12" customFormat="1">
      <c r="A2733" s="179" t="s">
        <v>170</v>
      </c>
      <c r="B2733" s="179"/>
      <c r="C2733" s="179" t="s">
        <v>170</v>
      </c>
      <c r="D2733" s="39" t="str">
        <f t="shared" si="548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549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550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545"/>
        <v>56000000</v>
      </c>
      <c r="AA2733" s="13">
        <v>7.22E-2</v>
      </c>
      <c r="AB2733" s="21">
        <f t="shared" si="551"/>
        <v>4043200</v>
      </c>
      <c r="AC2733" s="185">
        <f t="shared" si="552"/>
        <v>485184</v>
      </c>
      <c r="AD2733" s="141">
        <v>0.12</v>
      </c>
      <c r="AE2733" s="186">
        <f t="shared" si="553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554"/>
        <v>468573419.10712183</v>
      </c>
      <c r="AJ2733" s="19">
        <f t="shared" si="555"/>
        <v>55829466.862621114</v>
      </c>
      <c r="AK2733" s="20">
        <f t="shared" si="556"/>
        <v>0.11914774629983395</v>
      </c>
      <c r="AL2733" s="17"/>
      <c r="AM2733" s="17"/>
      <c r="AN2733" s="17"/>
      <c r="AO2733" s="17"/>
      <c r="AP2733" s="28" t="str">
        <f t="shared" si="557"/>
        <v>CancelCancel</v>
      </c>
      <c r="AQ2733" s="28" t="str">
        <f t="shared" si="558"/>
        <v>CancelCancelJPY</v>
      </c>
    </row>
    <row r="2734" spans="1:43" s="12" customFormat="1">
      <c r="A2734" s="179" t="s">
        <v>170</v>
      </c>
      <c r="B2734" s="179"/>
      <c r="C2734" s="179" t="s">
        <v>170</v>
      </c>
      <c r="D2734" s="39" t="str">
        <f t="shared" si="548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549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550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545"/>
        <v>21000000</v>
      </c>
      <c r="AA2734" s="13">
        <v>7.0699999999999999E-2</v>
      </c>
      <c r="AB2734" s="21">
        <f t="shared" si="551"/>
        <v>1484700</v>
      </c>
      <c r="AC2734" s="185">
        <f t="shared" si="552"/>
        <v>178164</v>
      </c>
      <c r="AD2734" s="141">
        <v>0.12</v>
      </c>
      <c r="AE2734" s="186">
        <f t="shared" si="553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554"/>
        <v>468573419.10712183</v>
      </c>
      <c r="AJ2734" s="19">
        <f t="shared" si="555"/>
        <v>55829466.862621114</v>
      </c>
      <c r="AK2734" s="20">
        <f t="shared" si="556"/>
        <v>0.11914774629983395</v>
      </c>
      <c r="AL2734" s="17"/>
      <c r="AM2734" s="17"/>
      <c r="AN2734" s="17"/>
      <c r="AO2734" s="17"/>
      <c r="AP2734" s="28" t="str">
        <f t="shared" si="557"/>
        <v>CancelCancel</v>
      </c>
      <c r="AQ2734" s="28" t="str">
        <f t="shared" si="558"/>
        <v>CancelCancelJPY</v>
      </c>
    </row>
    <row r="2735" spans="1:43" s="12" customFormat="1">
      <c r="A2735" s="179" t="s">
        <v>170</v>
      </c>
      <c r="B2735" s="179"/>
      <c r="C2735" s="179" t="s">
        <v>170</v>
      </c>
      <c r="D2735" s="39" t="str">
        <f t="shared" si="548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549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550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545"/>
        <v>56000000</v>
      </c>
      <c r="AA2735" s="13">
        <v>7.0699999999999999E-2</v>
      </c>
      <c r="AB2735" s="21">
        <f t="shared" si="551"/>
        <v>3959200</v>
      </c>
      <c r="AC2735" s="185">
        <f t="shared" si="552"/>
        <v>475104</v>
      </c>
      <c r="AD2735" s="141">
        <v>0.12</v>
      </c>
      <c r="AE2735" s="186">
        <f t="shared" si="553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554"/>
        <v>468573419.10712183</v>
      </c>
      <c r="AJ2735" s="19">
        <f t="shared" si="555"/>
        <v>55829466.862621114</v>
      </c>
      <c r="AK2735" s="20">
        <f t="shared" si="556"/>
        <v>0.11914774629983395</v>
      </c>
      <c r="AL2735" s="17"/>
      <c r="AM2735" s="17"/>
      <c r="AN2735" s="17"/>
      <c r="AO2735" s="17"/>
      <c r="AP2735" s="28" t="str">
        <f t="shared" si="557"/>
        <v>CancelCancel</v>
      </c>
      <c r="AQ2735" s="28" t="str">
        <f t="shared" si="558"/>
        <v>CancelCancelJPY</v>
      </c>
    </row>
    <row r="2736" spans="1:43" s="12" customFormat="1">
      <c r="A2736" s="179" t="s">
        <v>170</v>
      </c>
      <c r="B2736" s="179"/>
      <c r="C2736" s="179" t="s">
        <v>170</v>
      </c>
      <c r="D2736" s="39" t="str">
        <f t="shared" si="548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549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550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545"/>
        <v>28000000</v>
      </c>
      <c r="AA2736" s="13">
        <v>7.0699999999999999E-2</v>
      </c>
      <c r="AB2736" s="21">
        <f t="shared" si="551"/>
        <v>1979600</v>
      </c>
      <c r="AC2736" s="185">
        <f t="shared" si="552"/>
        <v>237552</v>
      </c>
      <c r="AD2736" s="141">
        <v>0.12</v>
      </c>
      <c r="AE2736" s="186">
        <f t="shared" si="553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554"/>
        <v>468573419.10712183</v>
      </c>
      <c r="AJ2736" s="19">
        <f t="shared" si="555"/>
        <v>55829466.862621114</v>
      </c>
      <c r="AK2736" s="20">
        <f t="shared" si="556"/>
        <v>0.11914774629983395</v>
      </c>
      <c r="AL2736" s="17"/>
      <c r="AM2736" s="17"/>
      <c r="AN2736" s="17"/>
      <c r="AO2736" s="17"/>
      <c r="AP2736" s="28" t="str">
        <f t="shared" si="557"/>
        <v>CancelCancel</v>
      </c>
      <c r="AQ2736" s="28" t="str">
        <f t="shared" si="558"/>
        <v>CancelCancelJPY</v>
      </c>
    </row>
    <row r="2737" spans="1:43" s="12" customFormat="1">
      <c r="A2737" s="179" t="s">
        <v>170</v>
      </c>
      <c r="B2737" s="179"/>
      <c r="C2737" s="179" t="s">
        <v>170</v>
      </c>
      <c r="D2737" s="39" t="str">
        <f t="shared" si="548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549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550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545"/>
        <v>28000000</v>
      </c>
      <c r="AA2737" s="13">
        <v>7.0699999999999999E-2</v>
      </c>
      <c r="AB2737" s="21">
        <f t="shared" si="551"/>
        <v>1979600</v>
      </c>
      <c r="AC2737" s="185">
        <f t="shared" si="552"/>
        <v>237552</v>
      </c>
      <c r="AD2737" s="141">
        <v>0.12</v>
      </c>
      <c r="AE2737" s="186">
        <f t="shared" si="553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554"/>
        <v>468573419.10712183</v>
      </c>
      <c r="AJ2737" s="19">
        <f t="shared" si="555"/>
        <v>55829466.862621114</v>
      </c>
      <c r="AK2737" s="20">
        <f t="shared" si="556"/>
        <v>0.11914774629983395</v>
      </c>
      <c r="AL2737" s="17"/>
      <c r="AM2737" s="17"/>
      <c r="AN2737" s="17"/>
      <c r="AO2737" s="17" t="s">
        <v>1536</v>
      </c>
      <c r="AP2737" s="28" t="str">
        <f t="shared" si="557"/>
        <v>CancelCancel</v>
      </c>
      <c r="AQ2737" s="28" t="str">
        <f t="shared" si="558"/>
        <v>CancelCancelJPY</v>
      </c>
    </row>
    <row r="2738" spans="1:43" s="12" customFormat="1">
      <c r="A2738" s="179" t="s">
        <v>170</v>
      </c>
      <c r="B2738" s="179"/>
      <c r="C2738" s="179" t="s">
        <v>170</v>
      </c>
      <c r="D2738" s="39" t="str">
        <f t="shared" si="548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549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550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545"/>
        <v>21000000</v>
      </c>
      <c r="AA2738" s="13">
        <v>7.0699999999999999E-2</v>
      </c>
      <c r="AB2738" s="21">
        <f t="shared" si="551"/>
        <v>1484700</v>
      </c>
      <c r="AC2738" s="185">
        <f t="shared" si="552"/>
        <v>178164</v>
      </c>
      <c r="AD2738" s="141">
        <v>0.12</v>
      </c>
      <c r="AE2738" s="186">
        <f t="shared" si="553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554"/>
        <v>468573419.10712183</v>
      </c>
      <c r="AJ2738" s="19">
        <f t="shared" si="555"/>
        <v>55829466.862621114</v>
      </c>
      <c r="AK2738" s="20">
        <f t="shared" si="556"/>
        <v>0.11914774629983395</v>
      </c>
      <c r="AL2738" s="17"/>
      <c r="AM2738" s="17"/>
      <c r="AN2738" s="17"/>
      <c r="AO2738" s="17"/>
      <c r="AP2738" s="28" t="str">
        <f t="shared" si="557"/>
        <v>CancelCancel</v>
      </c>
      <c r="AQ2738" s="28" t="str">
        <f t="shared" si="558"/>
        <v>CancelCancelJPY</v>
      </c>
    </row>
    <row r="2739" spans="1:43" s="12" customFormat="1">
      <c r="A2739" s="179" t="s">
        <v>170</v>
      </c>
      <c r="B2739" s="179"/>
      <c r="C2739" s="179" t="s">
        <v>170</v>
      </c>
      <c r="D2739" s="39" t="str">
        <f t="shared" si="548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549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550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545"/>
        <v>15000000</v>
      </c>
      <c r="AA2739" s="13">
        <v>7.2300000000000003E-2</v>
      </c>
      <c r="AB2739" s="21">
        <f t="shared" si="551"/>
        <v>1084500</v>
      </c>
      <c r="AC2739" s="185">
        <f t="shared" si="552"/>
        <v>130140</v>
      </c>
      <c r="AD2739" s="141">
        <v>0.12</v>
      </c>
      <c r="AE2739" s="186" t="str">
        <f t="shared" si="553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554"/>
        <v>468573419.10712183</v>
      </c>
      <c r="AJ2739" s="19">
        <f t="shared" si="555"/>
        <v>55829466.862621114</v>
      </c>
      <c r="AK2739" s="20">
        <f t="shared" si="556"/>
        <v>0.11914774629983395</v>
      </c>
      <c r="AL2739" s="17"/>
      <c r="AM2739" s="17"/>
      <c r="AN2739" s="17"/>
      <c r="AO2739" s="17"/>
      <c r="AP2739" s="28" t="str">
        <f t="shared" si="557"/>
        <v>CancelCancel</v>
      </c>
      <c r="AQ2739" s="28" t="str">
        <f t="shared" si="558"/>
        <v>CancelCancelJPY</v>
      </c>
    </row>
    <row r="2740" spans="1:43" s="12" customFormat="1">
      <c r="A2740" s="179" t="s">
        <v>170</v>
      </c>
      <c r="B2740" s="179"/>
      <c r="C2740" s="179" t="s">
        <v>170</v>
      </c>
      <c r="D2740" s="39" t="str">
        <f t="shared" si="548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549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550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545"/>
        <v>10500000</v>
      </c>
      <c r="AA2740" s="13">
        <v>7.0699999999999999E-2</v>
      </c>
      <c r="AB2740" s="21">
        <f t="shared" si="551"/>
        <v>742350</v>
      </c>
      <c r="AC2740" s="185">
        <f t="shared" si="552"/>
        <v>89082</v>
      </c>
      <c r="AD2740" s="141">
        <v>0.12</v>
      </c>
      <c r="AE2740" s="186">
        <f t="shared" si="553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554"/>
        <v>468573419.10712183</v>
      </c>
      <c r="AJ2740" s="19">
        <f t="shared" si="555"/>
        <v>55829466.862621114</v>
      </c>
      <c r="AK2740" s="20">
        <f t="shared" si="556"/>
        <v>0.11914774629983395</v>
      </c>
      <c r="AL2740" s="17"/>
      <c r="AM2740" s="17"/>
      <c r="AN2740" s="17"/>
      <c r="AO2740" s="17" t="s">
        <v>170</v>
      </c>
      <c r="AP2740" s="28" t="str">
        <f t="shared" si="557"/>
        <v>CancelCancel</v>
      </c>
      <c r="AQ2740" s="28" t="str">
        <f t="shared" si="558"/>
        <v>CancelCancelJPY</v>
      </c>
    </row>
    <row r="2741" spans="1:43" s="12" customFormat="1">
      <c r="A2741" s="179" t="s">
        <v>170</v>
      </c>
      <c r="B2741" s="179"/>
      <c r="C2741" s="179" t="s">
        <v>170</v>
      </c>
      <c r="D2741" s="39" t="str">
        <f t="shared" si="548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549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550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545"/>
        <v>10000000</v>
      </c>
      <c r="AA2741" s="13">
        <v>7.2999999999999995E-2</v>
      </c>
      <c r="AB2741" s="21">
        <f t="shared" si="551"/>
        <v>730000</v>
      </c>
      <c r="AC2741" s="185">
        <f t="shared" si="552"/>
        <v>87600</v>
      </c>
      <c r="AD2741" s="141">
        <v>0.12</v>
      </c>
      <c r="AE2741" s="186">
        <f t="shared" si="553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554"/>
        <v>468573419.10712183</v>
      </c>
      <c r="AJ2741" s="19">
        <f t="shared" si="555"/>
        <v>55829466.862621114</v>
      </c>
      <c r="AK2741" s="20">
        <f t="shared" si="556"/>
        <v>0.11914774629983395</v>
      </c>
      <c r="AL2741" s="17"/>
      <c r="AM2741" s="17"/>
      <c r="AN2741" s="17"/>
      <c r="AO2741" s="17"/>
      <c r="AP2741" s="28" t="str">
        <f t="shared" si="557"/>
        <v>CancelCancel</v>
      </c>
      <c r="AQ2741" s="28" t="str">
        <f t="shared" si="558"/>
        <v>CancelCancelJPY</v>
      </c>
    </row>
    <row r="2742" spans="1:43" s="12" customFormat="1">
      <c r="A2742" s="179" t="s">
        <v>170</v>
      </c>
      <c r="B2742" s="179"/>
      <c r="C2742" s="179" t="s">
        <v>170</v>
      </c>
      <c r="D2742" s="39" t="str">
        <f t="shared" si="548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549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550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545"/>
        <v>10000000</v>
      </c>
      <c r="AA2742" s="13">
        <v>7.2999999999999995E-2</v>
      </c>
      <c r="AB2742" s="21">
        <f t="shared" si="551"/>
        <v>730000</v>
      </c>
      <c r="AC2742" s="185">
        <f t="shared" si="552"/>
        <v>87600</v>
      </c>
      <c r="AD2742" s="141">
        <v>0.12</v>
      </c>
      <c r="AE2742" s="186">
        <f t="shared" si="553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554"/>
        <v>468573419.10712183</v>
      </c>
      <c r="AJ2742" s="19">
        <f t="shared" si="555"/>
        <v>55829466.862621114</v>
      </c>
      <c r="AK2742" s="20">
        <f t="shared" si="556"/>
        <v>0.11914774629983395</v>
      </c>
      <c r="AL2742" s="17"/>
      <c r="AM2742" s="17"/>
      <c r="AN2742" s="17"/>
      <c r="AO2742" s="17"/>
      <c r="AP2742" s="28" t="str">
        <f t="shared" si="557"/>
        <v>CancelCancel</v>
      </c>
      <c r="AQ2742" s="28" t="str">
        <f t="shared" si="558"/>
        <v>CancelCancelJPY</v>
      </c>
    </row>
    <row r="2743" spans="1:43" s="12" customFormat="1">
      <c r="A2743" s="179" t="s">
        <v>170</v>
      </c>
      <c r="B2743" s="179"/>
      <c r="C2743" s="179" t="s">
        <v>170</v>
      </c>
      <c r="D2743" s="39" t="str">
        <f t="shared" si="548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549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550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545"/>
        <v>10000000</v>
      </c>
      <c r="AA2743" s="13">
        <v>7.2999999999999995E-2</v>
      </c>
      <c r="AB2743" s="21">
        <f t="shared" si="551"/>
        <v>730000</v>
      </c>
      <c r="AC2743" s="185">
        <f t="shared" si="552"/>
        <v>87600</v>
      </c>
      <c r="AD2743" s="141">
        <v>0.12</v>
      </c>
      <c r="AE2743" s="186">
        <f t="shared" si="553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554"/>
        <v>468573419.10712183</v>
      </c>
      <c r="AJ2743" s="19">
        <f t="shared" si="555"/>
        <v>55829466.862621114</v>
      </c>
      <c r="AK2743" s="20">
        <f t="shared" si="556"/>
        <v>0.11914774629983395</v>
      </c>
      <c r="AL2743" s="17"/>
      <c r="AM2743" s="17"/>
      <c r="AN2743" s="17"/>
      <c r="AO2743" s="17"/>
      <c r="AP2743" s="28" t="str">
        <f t="shared" si="557"/>
        <v>CancelCancel</v>
      </c>
      <c r="AQ2743" s="28" t="str">
        <f t="shared" si="558"/>
        <v>CancelCancelJPY</v>
      </c>
    </row>
    <row r="2744" spans="1:43" s="12" customFormat="1">
      <c r="A2744" s="179" t="s">
        <v>170</v>
      </c>
      <c r="B2744" s="179"/>
      <c r="C2744" s="179" t="s">
        <v>170</v>
      </c>
      <c r="D2744" s="39" t="str">
        <f t="shared" si="548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549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550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545"/>
        <v>720000</v>
      </c>
      <c r="AA2744" s="13">
        <v>1.135</v>
      </c>
      <c r="AB2744" s="21">
        <f t="shared" si="551"/>
        <v>704482.75862068962</v>
      </c>
      <c r="AC2744" s="185">
        <f t="shared" si="552"/>
        <v>84537.931034482754</v>
      </c>
      <c r="AD2744" s="141">
        <v>0.12</v>
      </c>
      <c r="AE2744" s="186">
        <f t="shared" si="553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554"/>
        <v>468573419.10712183</v>
      </c>
      <c r="AJ2744" s="19">
        <f t="shared" si="555"/>
        <v>55829466.862621114</v>
      </c>
      <c r="AK2744" s="20">
        <f t="shared" si="556"/>
        <v>0.11914774629983395</v>
      </c>
      <c r="AL2744" s="17"/>
      <c r="AM2744" s="17"/>
      <c r="AN2744" s="17"/>
      <c r="AO2744" s="17"/>
      <c r="AP2744" s="28" t="str">
        <f t="shared" si="557"/>
        <v>CancelCancel</v>
      </c>
      <c r="AQ2744" s="28" t="str">
        <f t="shared" si="558"/>
        <v>CancelCancelRMB</v>
      </c>
    </row>
    <row r="2745" spans="1:43" s="12" customFormat="1">
      <c r="A2745" s="179" t="s">
        <v>170</v>
      </c>
      <c r="B2745" s="179"/>
      <c r="C2745" s="179" t="s">
        <v>170</v>
      </c>
      <c r="D2745" s="39" t="str">
        <f t="shared" si="548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549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550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545"/>
        <v>12500000</v>
      </c>
      <c r="AA2745" s="13">
        <v>7.2300000000000003E-2</v>
      </c>
      <c r="AB2745" s="21">
        <f t="shared" si="551"/>
        <v>903750</v>
      </c>
      <c r="AC2745" s="185">
        <f t="shared" si="552"/>
        <v>108450</v>
      </c>
      <c r="AD2745" s="141">
        <v>0.12</v>
      </c>
      <c r="AE2745" s="186">
        <f t="shared" si="553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554"/>
        <v>468573419.10712183</v>
      </c>
      <c r="AJ2745" s="19">
        <f t="shared" si="555"/>
        <v>55829466.862621114</v>
      </c>
      <c r="AK2745" s="20">
        <f t="shared" si="556"/>
        <v>0.11914774629983395</v>
      </c>
      <c r="AL2745" s="17"/>
      <c r="AM2745" s="17"/>
      <c r="AN2745" s="17"/>
      <c r="AO2745" s="17" t="s">
        <v>170</v>
      </c>
      <c r="AP2745" s="28" t="str">
        <f t="shared" si="557"/>
        <v>CancelCancel</v>
      </c>
      <c r="AQ2745" s="28" t="str">
        <f t="shared" si="558"/>
        <v>CancelCancelJPY</v>
      </c>
    </row>
    <row r="2746" spans="1:43" s="12" customFormat="1">
      <c r="A2746" s="179" t="s">
        <v>170</v>
      </c>
      <c r="B2746" s="179"/>
      <c r="C2746" s="179" t="s">
        <v>170</v>
      </c>
      <c r="D2746" s="39" t="str">
        <f t="shared" si="548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549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550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545"/>
        <v>12650000</v>
      </c>
      <c r="AA2746" s="13">
        <v>7.3499999999999996E-2</v>
      </c>
      <c r="AB2746" s="21">
        <f t="shared" si="551"/>
        <v>929775</v>
      </c>
      <c r="AC2746" s="185">
        <f t="shared" si="552"/>
        <v>111573</v>
      </c>
      <c r="AD2746" s="141">
        <v>0.12</v>
      </c>
      <c r="AE2746" s="186">
        <f t="shared" si="553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554"/>
        <v>468573419.10712183</v>
      </c>
      <c r="AJ2746" s="19">
        <f t="shared" si="555"/>
        <v>55829466.862621114</v>
      </c>
      <c r="AK2746" s="20">
        <f t="shared" si="556"/>
        <v>0.11914774629983395</v>
      </c>
      <c r="AL2746" s="17"/>
      <c r="AM2746" s="17"/>
      <c r="AN2746" s="17"/>
      <c r="AO2746" s="17"/>
      <c r="AP2746" s="28" t="str">
        <f t="shared" si="557"/>
        <v>CancelCancel</v>
      </c>
      <c r="AQ2746" s="28" t="str">
        <f t="shared" si="558"/>
        <v>CancelCancelJPY</v>
      </c>
    </row>
    <row r="2747" spans="1:43" s="12" customFormat="1">
      <c r="A2747" s="179" t="s">
        <v>170</v>
      </c>
      <c r="B2747" s="179"/>
      <c r="C2747" s="179" t="s">
        <v>170</v>
      </c>
      <c r="D2747" s="39" t="str">
        <f t="shared" si="548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549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550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545"/>
        <v>12650000</v>
      </c>
      <c r="AA2747" s="13">
        <v>7.3499999999999996E-2</v>
      </c>
      <c r="AB2747" s="21">
        <f t="shared" si="551"/>
        <v>929775</v>
      </c>
      <c r="AC2747" s="185">
        <f t="shared" si="552"/>
        <v>111573</v>
      </c>
      <c r="AD2747" s="141">
        <v>0.12</v>
      </c>
      <c r="AE2747" s="186">
        <f t="shared" si="553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554"/>
        <v>468573419.10712183</v>
      </c>
      <c r="AJ2747" s="19">
        <f t="shared" si="555"/>
        <v>55829466.862621114</v>
      </c>
      <c r="AK2747" s="20">
        <f t="shared" si="556"/>
        <v>0.11914774629983395</v>
      </c>
      <c r="AL2747" s="17"/>
      <c r="AM2747" s="17"/>
      <c r="AN2747" s="17"/>
      <c r="AO2747" s="17"/>
      <c r="AP2747" s="28" t="str">
        <f t="shared" si="557"/>
        <v>CancelCancel</v>
      </c>
      <c r="AQ2747" s="28" t="str">
        <f t="shared" si="558"/>
        <v>CancelCancelJPY</v>
      </c>
    </row>
    <row r="2748" spans="1:43" s="12" customFormat="1">
      <c r="A2748" s="179" t="s">
        <v>170</v>
      </c>
      <c r="B2748" s="179"/>
      <c r="C2748" s="179" t="s">
        <v>170</v>
      </c>
      <c r="D2748" s="39" t="str">
        <f t="shared" si="548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549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550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545"/>
        <v>16058000</v>
      </c>
      <c r="AA2748" s="13">
        <v>7.17E-2</v>
      </c>
      <c r="AB2748" s="21">
        <f t="shared" si="551"/>
        <v>1151358.6000000001</v>
      </c>
      <c r="AC2748" s="185">
        <f t="shared" si="552"/>
        <v>138163.03200000001</v>
      </c>
      <c r="AD2748" s="141">
        <v>0.12</v>
      </c>
      <c r="AE2748" s="186">
        <f t="shared" si="553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554"/>
        <v>468573419.10712183</v>
      </c>
      <c r="AJ2748" s="19">
        <f t="shared" si="555"/>
        <v>55829466.862621114</v>
      </c>
      <c r="AK2748" s="20">
        <f t="shared" si="556"/>
        <v>0.11914774629983395</v>
      </c>
      <c r="AL2748" s="17"/>
      <c r="AM2748" s="17"/>
      <c r="AN2748" s="17"/>
      <c r="AO2748" s="17"/>
      <c r="AP2748" s="28" t="str">
        <f t="shared" si="557"/>
        <v>CancelCancel</v>
      </c>
      <c r="AQ2748" s="28" t="str">
        <f t="shared" si="558"/>
        <v>CancelCancelJPY</v>
      </c>
    </row>
    <row r="2749" spans="1:43" s="12" customFormat="1">
      <c r="A2749" s="179" t="s">
        <v>170</v>
      </c>
      <c r="B2749" s="179"/>
      <c r="C2749" s="179" t="s">
        <v>170</v>
      </c>
      <c r="D2749" s="39" t="str">
        <f t="shared" si="548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549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550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545"/>
        <v>720000</v>
      </c>
      <c r="AA2749" s="13">
        <v>1.135</v>
      </c>
      <c r="AB2749" s="21">
        <f t="shared" si="551"/>
        <v>723185.84070796461</v>
      </c>
      <c r="AC2749" s="185">
        <f t="shared" si="552"/>
        <v>86782.300884955752</v>
      </c>
      <c r="AD2749" s="141">
        <v>0.12</v>
      </c>
      <c r="AE2749" s="186">
        <f t="shared" si="553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554"/>
        <v>468573419.10712183</v>
      </c>
      <c r="AJ2749" s="19">
        <f t="shared" si="555"/>
        <v>55829466.862621114</v>
      </c>
      <c r="AK2749" s="20">
        <f t="shared" si="556"/>
        <v>0.11914774629983395</v>
      </c>
      <c r="AL2749" s="17"/>
      <c r="AM2749" s="17"/>
      <c r="AN2749" s="17"/>
      <c r="AO2749" s="17"/>
      <c r="AP2749" s="28" t="str">
        <f t="shared" si="557"/>
        <v>CancelCancel</v>
      </c>
      <c r="AQ2749" s="28" t="str">
        <f t="shared" si="558"/>
        <v>CancelCancelRMB</v>
      </c>
    </row>
    <row r="2750" spans="1:43" s="12" customFormat="1">
      <c r="A2750" s="179" t="s">
        <v>170</v>
      </c>
      <c r="B2750" s="179"/>
      <c r="C2750" s="179" t="s">
        <v>170</v>
      </c>
      <c r="D2750" s="39" t="str">
        <f t="shared" si="548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549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550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545"/>
        <v>15000000</v>
      </c>
      <c r="AA2750" s="13">
        <v>7.5200000000000003E-2</v>
      </c>
      <c r="AB2750" s="21">
        <f t="shared" si="551"/>
        <v>1128000</v>
      </c>
      <c r="AC2750" s="185">
        <f t="shared" si="552"/>
        <v>135360</v>
      </c>
      <c r="AD2750" s="141">
        <v>0.12</v>
      </c>
      <c r="AE2750" s="186">
        <f t="shared" si="553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554"/>
        <v>468573419.10712183</v>
      </c>
      <c r="AJ2750" s="19">
        <f t="shared" si="555"/>
        <v>55829466.862621114</v>
      </c>
      <c r="AK2750" s="20">
        <f t="shared" si="556"/>
        <v>0.11914774629983395</v>
      </c>
      <c r="AL2750" s="17"/>
      <c r="AM2750" s="17"/>
      <c r="AN2750" s="17"/>
      <c r="AO2750" s="17"/>
      <c r="AP2750" s="28" t="str">
        <f t="shared" si="557"/>
        <v>CancelCancel</v>
      </c>
      <c r="AQ2750" s="28" t="str">
        <f t="shared" si="558"/>
        <v>CancelCancelJPY</v>
      </c>
    </row>
    <row r="2751" spans="1:43" s="12" customFormat="1">
      <c r="A2751" s="179" t="s">
        <v>170</v>
      </c>
      <c r="B2751" s="179"/>
      <c r="C2751" s="179" t="s">
        <v>170</v>
      </c>
      <c r="D2751" s="39" t="str">
        <f t="shared" si="548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549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550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545"/>
        <v>15000000</v>
      </c>
      <c r="AA2751" s="13">
        <v>7.3999999999999996E-2</v>
      </c>
      <c r="AB2751" s="21">
        <f t="shared" si="551"/>
        <v>1110000</v>
      </c>
      <c r="AC2751" s="185">
        <f t="shared" si="552"/>
        <v>133200</v>
      </c>
      <c r="AD2751" s="141">
        <v>0.12</v>
      </c>
      <c r="AE2751" s="186">
        <f t="shared" si="553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554"/>
        <v>468573419.10712183</v>
      </c>
      <c r="AJ2751" s="19">
        <f t="shared" si="555"/>
        <v>55829466.862621114</v>
      </c>
      <c r="AK2751" s="20">
        <f t="shared" si="556"/>
        <v>0.11914774629983395</v>
      </c>
      <c r="AL2751" s="17"/>
      <c r="AM2751" s="17"/>
      <c r="AN2751" s="17"/>
      <c r="AO2751" s="17"/>
      <c r="AP2751" s="28" t="str">
        <f t="shared" si="557"/>
        <v>CancelCancel</v>
      </c>
      <c r="AQ2751" s="28" t="str">
        <f t="shared" si="558"/>
        <v>CancelCancelJPY</v>
      </c>
    </row>
    <row r="2752" spans="1:43" s="12" customFormat="1">
      <c r="A2752" s="179" t="s">
        <v>170</v>
      </c>
      <c r="B2752" s="179"/>
      <c r="C2752" s="179" t="s">
        <v>170</v>
      </c>
      <c r="D2752" s="39" t="str">
        <f t="shared" si="548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549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550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545"/>
        <v>15000000</v>
      </c>
      <c r="AA2752" s="13">
        <v>7.3999999999999996E-2</v>
      </c>
      <c r="AB2752" s="21">
        <f t="shared" si="551"/>
        <v>1110000</v>
      </c>
      <c r="AC2752" s="185">
        <f t="shared" si="552"/>
        <v>133200</v>
      </c>
      <c r="AD2752" s="141">
        <v>0.12</v>
      </c>
      <c r="AE2752" s="186">
        <f t="shared" si="553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554"/>
        <v>468573419.10712183</v>
      </c>
      <c r="AJ2752" s="19">
        <f t="shared" si="555"/>
        <v>55829466.862621114</v>
      </c>
      <c r="AK2752" s="20">
        <f t="shared" si="556"/>
        <v>0.11914774629983395</v>
      </c>
      <c r="AL2752" s="17"/>
      <c r="AM2752" s="17"/>
      <c r="AN2752" s="17"/>
      <c r="AO2752" s="17"/>
      <c r="AP2752" s="28" t="str">
        <f t="shared" si="557"/>
        <v>CancelCancel</v>
      </c>
      <c r="AQ2752" s="28" t="str">
        <f t="shared" si="558"/>
        <v>CancelCancelJPY</v>
      </c>
    </row>
    <row r="2753" spans="1:43" s="12" customFormat="1">
      <c r="A2753" s="179" t="s">
        <v>170</v>
      </c>
      <c r="B2753" s="179"/>
      <c r="C2753" s="179" t="s">
        <v>170</v>
      </c>
      <c r="D2753" s="39" t="str">
        <f t="shared" si="548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549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550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545"/>
        <v>12000000</v>
      </c>
      <c r="AA2753" s="13">
        <v>7.3999999999999996E-2</v>
      </c>
      <c r="AB2753" s="21">
        <f t="shared" si="551"/>
        <v>888000</v>
      </c>
      <c r="AC2753" s="185">
        <f t="shared" si="552"/>
        <v>106560</v>
      </c>
      <c r="AD2753" s="141">
        <v>0.12</v>
      </c>
      <c r="AE2753" s="186">
        <f t="shared" si="553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554"/>
        <v>468573419.10712183</v>
      </c>
      <c r="AJ2753" s="19">
        <f t="shared" si="555"/>
        <v>55829466.862621114</v>
      </c>
      <c r="AK2753" s="20">
        <f t="shared" si="556"/>
        <v>0.11914774629983395</v>
      </c>
      <c r="AL2753" s="17"/>
      <c r="AM2753" s="17"/>
      <c r="AN2753" s="17"/>
      <c r="AO2753" s="17"/>
      <c r="AP2753" s="28" t="str">
        <f t="shared" si="557"/>
        <v>CancelCancel</v>
      </c>
      <c r="AQ2753" s="28" t="str">
        <f t="shared" si="558"/>
        <v>CancelCancelJPY</v>
      </c>
    </row>
    <row r="2754" spans="1:43" s="12" customFormat="1">
      <c r="A2754" s="179" t="s">
        <v>170</v>
      </c>
      <c r="B2754" s="179"/>
      <c r="C2754" s="179" t="s">
        <v>170</v>
      </c>
      <c r="D2754" s="39" t="str">
        <f t="shared" si="548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549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550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545"/>
        <v>12000000</v>
      </c>
      <c r="AA2754" s="13">
        <v>7.3999999999999996E-2</v>
      </c>
      <c r="AB2754" s="21">
        <f t="shared" si="551"/>
        <v>888000</v>
      </c>
      <c r="AC2754" s="185">
        <f t="shared" si="552"/>
        <v>106560</v>
      </c>
      <c r="AD2754" s="141">
        <v>0.12</v>
      </c>
      <c r="AE2754" s="186">
        <f t="shared" si="553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554"/>
        <v>468573419.10712183</v>
      </c>
      <c r="AJ2754" s="19">
        <f t="shared" si="555"/>
        <v>55829466.862621114</v>
      </c>
      <c r="AK2754" s="20">
        <f t="shared" si="556"/>
        <v>0.11914774629983395</v>
      </c>
      <c r="AL2754" s="17"/>
      <c r="AM2754" s="17"/>
      <c r="AN2754" s="17"/>
      <c r="AO2754" s="17"/>
      <c r="AP2754" s="28" t="str">
        <f t="shared" si="557"/>
        <v>CancelCancel</v>
      </c>
      <c r="AQ2754" s="28" t="str">
        <f t="shared" si="558"/>
        <v>CancelCancelJPY</v>
      </c>
    </row>
    <row r="2755" spans="1:43" s="12" customFormat="1">
      <c r="A2755" s="179" t="s">
        <v>170</v>
      </c>
      <c r="B2755" s="179"/>
      <c r="C2755" s="179" t="s">
        <v>170</v>
      </c>
      <c r="D2755" s="39" t="str">
        <f t="shared" si="548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549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550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545"/>
        <v>12000000</v>
      </c>
      <c r="AA2755" s="13">
        <v>7.3999999999999996E-2</v>
      </c>
      <c r="AB2755" s="21">
        <f t="shared" si="551"/>
        <v>888000</v>
      </c>
      <c r="AC2755" s="185">
        <f t="shared" si="552"/>
        <v>106560</v>
      </c>
      <c r="AD2755" s="141">
        <v>0.12</v>
      </c>
      <c r="AE2755" s="186">
        <f t="shared" si="553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554"/>
        <v>468573419.10712183</v>
      </c>
      <c r="AJ2755" s="19">
        <f t="shared" si="555"/>
        <v>55829466.862621114</v>
      </c>
      <c r="AK2755" s="20">
        <f t="shared" si="556"/>
        <v>0.11914774629983395</v>
      </c>
      <c r="AL2755" s="17"/>
      <c r="AM2755" s="17"/>
      <c r="AN2755" s="17"/>
      <c r="AO2755" s="17"/>
      <c r="AP2755" s="28" t="str">
        <f t="shared" si="557"/>
        <v>CancelCancel</v>
      </c>
      <c r="AQ2755" s="28" t="str">
        <f t="shared" si="558"/>
        <v>CancelCancelJPY</v>
      </c>
    </row>
    <row r="2756" spans="1:43" s="12" customFormat="1">
      <c r="A2756" s="179" t="s">
        <v>170</v>
      </c>
      <c r="B2756" s="179"/>
      <c r="C2756" s="179" t="s">
        <v>1530</v>
      </c>
      <c r="D2756" s="39" t="str">
        <f t="shared" si="548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549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550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545"/>
        <v>12786600</v>
      </c>
      <c r="AA2756" s="13">
        <v>7.3999999999999996E-2</v>
      </c>
      <c r="AB2756" s="21">
        <f t="shared" si="551"/>
        <v>946208.39999999991</v>
      </c>
      <c r="AC2756" s="185">
        <f t="shared" si="552"/>
        <v>113545.00799999999</v>
      </c>
      <c r="AD2756" s="141">
        <v>0.12</v>
      </c>
      <c r="AE2756" s="186">
        <f t="shared" si="553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554"/>
        <v>468573419.10712183</v>
      </c>
      <c r="AJ2756" s="19">
        <f t="shared" si="555"/>
        <v>55829466.862621114</v>
      </c>
      <c r="AK2756" s="20">
        <f t="shared" si="556"/>
        <v>0.11914774629983395</v>
      </c>
      <c r="AL2756" s="17"/>
      <c r="AM2756" s="17"/>
      <c r="AN2756" s="17"/>
      <c r="AO2756" s="17"/>
      <c r="AP2756" s="28" t="str">
        <f t="shared" si="557"/>
        <v>CancelCancel</v>
      </c>
      <c r="AQ2756" s="28" t="str">
        <f t="shared" si="558"/>
        <v>CancelCancelJPY</v>
      </c>
    </row>
    <row r="2757" spans="1:43" s="12" customFormat="1">
      <c r="A2757" s="179" t="s">
        <v>170</v>
      </c>
      <c r="B2757" s="179"/>
      <c r="C2757" s="179" t="s">
        <v>170</v>
      </c>
      <c r="D2757" s="39" t="str">
        <f t="shared" si="548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549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550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545"/>
        <v>12786600</v>
      </c>
      <c r="AA2757" s="13">
        <v>7.2300000000000003E-2</v>
      </c>
      <c r="AB2757" s="21">
        <f t="shared" si="551"/>
        <v>924471.18</v>
      </c>
      <c r="AC2757" s="185">
        <f t="shared" si="552"/>
        <v>110936.5416</v>
      </c>
      <c r="AD2757" s="141">
        <v>0.12</v>
      </c>
      <c r="AE2757" s="186">
        <f t="shared" si="553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554"/>
        <v>468573419.10712183</v>
      </c>
      <c r="AJ2757" s="19">
        <f t="shared" si="555"/>
        <v>55829466.862621114</v>
      </c>
      <c r="AK2757" s="20">
        <f t="shared" si="556"/>
        <v>0.11914774629983395</v>
      </c>
      <c r="AL2757" s="17"/>
      <c r="AM2757" s="17"/>
      <c r="AN2757" s="17"/>
      <c r="AO2757" s="17"/>
      <c r="AP2757" s="28" t="str">
        <f t="shared" si="557"/>
        <v>CancelCancel</v>
      </c>
      <c r="AQ2757" s="28" t="str">
        <f t="shared" si="558"/>
        <v>CancelCancelJPY</v>
      </c>
    </row>
    <row r="2758" spans="1:43" s="12" customFormat="1">
      <c r="A2758" s="179" t="s">
        <v>170</v>
      </c>
      <c r="B2758" s="179"/>
      <c r="C2758" s="179" t="s">
        <v>170</v>
      </c>
      <c r="D2758" s="39" t="str">
        <f t="shared" si="548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549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550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559">IF(X2758="","",X2758*MAX(O2758,N2758))</f>
        <v>12650000</v>
      </c>
      <c r="AA2758" s="13">
        <v>7.3499999999999996E-2</v>
      </c>
      <c r="AB2758" s="21">
        <f t="shared" si="551"/>
        <v>929775</v>
      </c>
      <c r="AC2758" s="185">
        <f t="shared" si="552"/>
        <v>111573</v>
      </c>
      <c r="AD2758" s="141">
        <v>0.12</v>
      </c>
      <c r="AE2758" s="186">
        <f t="shared" si="553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554"/>
        <v>468573419.10712183</v>
      </c>
      <c r="AJ2758" s="19">
        <f t="shared" si="555"/>
        <v>55829466.862621114</v>
      </c>
      <c r="AK2758" s="20">
        <f t="shared" si="556"/>
        <v>0.11914774629983395</v>
      </c>
      <c r="AL2758" s="17"/>
      <c r="AM2758" s="17"/>
      <c r="AN2758" s="17"/>
      <c r="AO2758" s="17"/>
      <c r="AP2758" s="28" t="str">
        <f t="shared" si="557"/>
        <v>CancelCancel</v>
      </c>
      <c r="AQ2758" s="28" t="str">
        <f t="shared" si="558"/>
        <v>CancelCancelJPY</v>
      </c>
    </row>
    <row r="2759" spans="1:43" s="12" customFormat="1">
      <c r="A2759" s="179" t="s">
        <v>170</v>
      </c>
      <c r="B2759" s="179"/>
      <c r="C2759" s="179" t="s">
        <v>170</v>
      </c>
      <c r="D2759" s="39" t="str">
        <f t="shared" si="548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549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550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559"/>
        <v>12650000</v>
      </c>
      <c r="AA2759" s="13">
        <v>7.3499999999999996E-2</v>
      </c>
      <c r="AB2759" s="21">
        <f t="shared" si="551"/>
        <v>929775</v>
      </c>
      <c r="AC2759" s="185">
        <f t="shared" si="552"/>
        <v>111573</v>
      </c>
      <c r="AD2759" s="141">
        <v>0.12</v>
      </c>
      <c r="AE2759" s="186">
        <f t="shared" si="553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554"/>
        <v>468573419.10712183</v>
      </c>
      <c r="AJ2759" s="19">
        <f t="shared" si="555"/>
        <v>55829466.862621114</v>
      </c>
      <c r="AK2759" s="20">
        <f t="shared" si="556"/>
        <v>0.11914774629983395</v>
      </c>
      <c r="AL2759" s="17"/>
      <c r="AM2759" s="17"/>
      <c r="AN2759" s="17"/>
      <c r="AO2759" s="17"/>
      <c r="AP2759" s="28" t="str">
        <f t="shared" si="557"/>
        <v>CancelCancel</v>
      </c>
      <c r="AQ2759" s="28" t="str">
        <f t="shared" si="558"/>
        <v>CancelCancelJPY</v>
      </c>
    </row>
    <row r="2760" spans="1:43" s="12" customFormat="1">
      <c r="A2760" s="179" t="s">
        <v>170</v>
      </c>
      <c r="B2760" s="179"/>
      <c r="C2760" s="179" t="s">
        <v>170</v>
      </c>
      <c r="D2760" s="39" t="str">
        <f t="shared" si="548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549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550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559"/>
        <v>12650000</v>
      </c>
      <c r="AA2760" s="13">
        <v>7.3499999999999996E-2</v>
      </c>
      <c r="AB2760" s="21">
        <f t="shared" si="551"/>
        <v>929775</v>
      </c>
      <c r="AC2760" s="185">
        <f t="shared" si="552"/>
        <v>111573</v>
      </c>
      <c r="AD2760" s="141">
        <v>0.12</v>
      </c>
      <c r="AE2760" s="186">
        <f t="shared" si="553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554"/>
        <v>468573419.10712183</v>
      </c>
      <c r="AJ2760" s="19">
        <f t="shared" si="555"/>
        <v>55829466.862621114</v>
      </c>
      <c r="AK2760" s="20">
        <f t="shared" si="556"/>
        <v>0.11914774629983395</v>
      </c>
      <c r="AL2760" s="17"/>
      <c r="AM2760" s="17"/>
      <c r="AN2760" s="17"/>
      <c r="AO2760" s="17"/>
      <c r="AP2760" s="28" t="str">
        <f t="shared" si="557"/>
        <v>CancelCancel</v>
      </c>
      <c r="AQ2760" s="28" t="str">
        <f t="shared" si="558"/>
        <v>CancelCancelJPY</v>
      </c>
    </row>
    <row r="2761" spans="1:43" s="12" customFormat="1">
      <c r="A2761" s="179" t="s">
        <v>170</v>
      </c>
      <c r="B2761" s="179"/>
      <c r="C2761" s="179" t="s">
        <v>170</v>
      </c>
      <c r="D2761" s="39" t="str">
        <f t="shared" si="548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549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550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559"/>
        <v>12500000</v>
      </c>
      <c r="AA2761" s="13">
        <v>7.2300000000000003E-2</v>
      </c>
      <c r="AB2761" s="21">
        <f t="shared" si="551"/>
        <v>903750</v>
      </c>
      <c r="AC2761" s="185">
        <f t="shared" si="552"/>
        <v>108450</v>
      </c>
      <c r="AD2761" s="141">
        <v>0.12</v>
      </c>
      <c r="AE2761" s="186">
        <f t="shared" si="553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554"/>
        <v>468573419.10712183</v>
      </c>
      <c r="AJ2761" s="19">
        <f t="shared" si="555"/>
        <v>55829466.862621114</v>
      </c>
      <c r="AK2761" s="20">
        <f t="shared" si="556"/>
        <v>0.11914774629983395</v>
      </c>
      <c r="AL2761" s="17"/>
      <c r="AM2761" s="17"/>
      <c r="AN2761" s="17"/>
      <c r="AO2761" s="17" t="s">
        <v>170</v>
      </c>
      <c r="AP2761" s="28" t="str">
        <f t="shared" si="557"/>
        <v>CancelCancel</v>
      </c>
      <c r="AQ2761" s="28" t="str">
        <f t="shared" si="558"/>
        <v>CancelCancelJPY</v>
      </c>
    </row>
    <row r="2762" spans="1:43" s="12" customFormat="1">
      <c r="A2762" s="179" t="s">
        <v>170</v>
      </c>
      <c r="B2762" s="179"/>
      <c r="C2762" s="179" t="s">
        <v>170</v>
      </c>
      <c r="D2762" s="39" t="str">
        <f t="shared" si="548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549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550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559"/>
        <v>9350000</v>
      </c>
      <c r="AA2762" s="13">
        <v>7.2300000000000003E-2</v>
      </c>
      <c r="AB2762" s="21">
        <f t="shared" si="551"/>
        <v>676005</v>
      </c>
      <c r="AC2762" s="185">
        <f t="shared" si="552"/>
        <v>81120.599999999991</v>
      </c>
      <c r="AD2762" s="141">
        <v>0.12</v>
      </c>
      <c r="AE2762" s="186">
        <f t="shared" si="553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554"/>
        <v>468573419.10712183</v>
      </c>
      <c r="AJ2762" s="19">
        <f t="shared" si="555"/>
        <v>55829466.862621114</v>
      </c>
      <c r="AK2762" s="20">
        <f t="shared" si="556"/>
        <v>0.11914774629983395</v>
      </c>
      <c r="AL2762" s="17"/>
      <c r="AM2762" s="17"/>
      <c r="AN2762" s="17"/>
      <c r="AO2762" s="17"/>
      <c r="AP2762" s="28" t="str">
        <f t="shared" si="557"/>
        <v>CancelCancel</v>
      </c>
      <c r="AQ2762" s="28" t="str">
        <f t="shared" si="558"/>
        <v>CancelCancelJPY</v>
      </c>
    </row>
    <row r="2763" spans="1:43" s="12" customFormat="1">
      <c r="A2763" s="179" t="s">
        <v>170</v>
      </c>
      <c r="B2763" s="179"/>
      <c r="C2763" s="179" t="s">
        <v>170</v>
      </c>
      <c r="D2763" s="39" t="str">
        <f t="shared" si="548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549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550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559"/>
        <v>9350000</v>
      </c>
      <c r="AA2763" s="13">
        <v>7.2300000000000003E-2</v>
      </c>
      <c r="AB2763" s="21">
        <f t="shared" si="551"/>
        <v>676005</v>
      </c>
      <c r="AC2763" s="185">
        <f t="shared" si="552"/>
        <v>81120.599999999991</v>
      </c>
      <c r="AD2763" s="141">
        <v>0.12</v>
      </c>
      <c r="AE2763" s="186">
        <f t="shared" si="553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554"/>
        <v>468573419.10712183</v>
      </c>
      <c r="AJ2763" s="19">
        <f t="shared" si="555"/>
        <v>55829466.862621114</v>
      </c>
      <c r="AK2763" s="20">
        <f t="shared" si="556"/>
        <v>0.11914774629983395</v>
      </c>
      <c r="AL2763" s="17"/>
      <c r="AM2763" s="17"/>
      <c r="AN2763" s="17"/>
      <c r="AO2763" s="17"/>
      <c r="AP2763" s="28" t="str">
        <f t="shared" si="557"/>
        <v>CancelCancel</v>
      </c>
      <c r="AQ2763" s="28" t="str">
        <f t="shared" si="558"/>
        <v>CancelCancelJPY</v>
      </c>
    </row>
    <row r="2764" spans="1:43" s="12" customFormat="1">
      <c r="A2764" s="179" t="s">
        <v>170</v>
      </c>
      <c r="B2764" s="179"/>
      <c r="C2764" s="179" t="s">
        <v>170</v>
      </c>
      <c r="D2764" s="39" t="str">
        <f t="shared" si="548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549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550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559"/>
        <v>9350000</v>
      </c>
      <c r="AA2764" s="13">
        <v>7.2300000000000003E-2</v>
      </c>
      <c r="AB2764" s="21">
        <f t="shared" si="551"/>
        <v>676005</v>
      </c>
      <c r="AC2764" s="185">
        <f t="shared" si="552"/>
        <v>81120.599999999991</v>
      </c>
      <c r="AD2764" s="141">
        <v>0.12</v>
      </c>
      <c r="AE2764" s="186">
        <f t="shared" si="553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554"/>
        <v>468573419.10712183</v>
      </c>
      <c r="AJ2764" s="19">
        <f t="shared" si="555"/>
        <v>55829466.862621114</v>
      </c>
      <c r="AK2764" s="20">
        <f t="shared" si="556"/>
        <v>0.11914774629983395</v>
      </c>
      <c r="AL2764" s="17"/>
      <c r="AM2764" s="17"/>
      <c r="AN2764" s="17"/>
      <c r="AO2764" s="17"/>
      <c r="AP2764" s="28" t="str">
        <f t="shared" si="557"/>
        <v>CancelCancel</v>
      </c>
      <c r="AQ2764" s="28" t="str">
        <f t="shared" si="558"/>
        <v>CancelCancelJPY</v>
      </c>
    </row>
    <row r="2765" spans="1:43" s="12" customFormat="1">
      <c r="A2765" s="179" t="s">
        <v>170</v>
      </c>
      <c r="B2765" s="179"/>
      <c r="C2765" s="179" t="s">
        <v>170</v>
      </c>
      <c r="D2765" s="39" t="str">
        <f t="shared" si="548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549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550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559"/>
        <v>9350000</v>
      </c>
      <c r="AA2765" s="13">
        <v>7.2300000000000003E-2</v>
      </c>
      <c r="AB2765" s="21">
        <f t="shared" si="551"/>
        <v>676005</v>
      </c>
      <c r="AC2765" s="185">
        <f t="shared" si="552"/>
        <v>81120.599999999991</v>
      </c>
      <c r="AD2765" s="141">
        <v>0.12</v>
      </c>
      <c r="AE2765" s="186">
        <f t="shared" si="553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554"/>
        <v>468573419.10712183</v>
      </c>
      <c r="AJ2765" s="19">
        <f t="shared" si="555"/>
        <v>55829466.862621114</v>
      </c>
      <c r="AK2765" s="20">
        <f t="shared" si="556"/>
        <v>0.11914774629983395</v>
      </c>
      <c r="AL2765" s="17"/>
      <c r="AM2765" s="17"/>
      <c r="AN2765" s="17"/>
      <c r="AO2765" s="17"/>
      <c r="AP2765" s="28" t="str">
        <f t="shared" si="557"/>
        <v>CancelCancel</v>
      </c>
      <c r="AQ2765" s="28" t="str">
        <f t="shared" si="558"/>
        <v>CancelCancelJPY</v>
      </c>
    </row>
    <row r="2766" spans="1:43" s="12" customFormat="1">
      <c r="A2766" s="179" t="s">
        <v>170</v>
      </c>
      <c r="B2766" s="179"/>
      <c r="C2766" s="179" t="s">
        <v>170</v>
      </c>
      <c r="D2766" s="39" t="str">
        <f t="shared" si="548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549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550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559"/>
        <v>9350000</v>
      </c>
      <c r="AA2766" s="13">
        <v>7.2300000000000003E-2</v>
      </c>
      <c r="AB2766" s="21">
        <f t="shared" si="551"/>
        <v>676005</v>
      </c>
      <c r="AC2766" s="185">
        <f t="shared" si="552"/>
        <v>81120.599999999991</v>
      </c>
      <c r="AD2766" s="141">
        <v>0.12</v>
      </c>
      <c r="AE2766" s="186">
        <f t="shared" si="553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554"/>
        <v>468573419.10712183</v>
      </c>
      <c r="AJ2766" s="19">
        <f t="shared" si="555"/>
        <v>55829466.862621114</v>
      </c>
      <c r="AK2766" s="20">
        <f t="shared" si="556"/>
        <v>0.11914774629983395</v>
      </c>
      <c r="AL2766" s="17"/>
      <c r="AM2766" s="17"/>
      <c r="AN2766" s="17"/>
      <c r="AO2766" s="17"/>
      <c r="AP2766" s="28" t="str">
        <f t="shared" si="557"/>
        <v>CancelCancel</v>
      </c>
      <c r="AQ2766" s="28" t="str">
        <f t="shared" si="558"/>
        <v>CancelCancelJPY</v>
      </c>
    </row>
    <row r="2767" spans="1:43" s="12" customFormat="1">
      <c r="A2767" s="179" t="s">
        <v>170</v>
      </c>
      <c r="B2767" s="179"/>
      <c r="C2767" s="179" t="s">
        <v>170</v>
      </c>
      <c r="D2767" s="39" t="str">
        <f t="shared" si="548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549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550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559"/>
        <v>9350000</v>
      </c>
      <c r="AA2767" s="13">
        <v>7.2300000000000003E-2</v>
      </c>
      <c r="AB2767" s="21">
        <f t="shared" si="551"/>
        <v>676005</v>
      </c>
      <c r="AC2767" s="185">
        <f t="shared" si="552"/>
        <v>81120.599999999991</v>
      </c>
      <c r="AD2767" s="141">
        <v>0.12</v>
      </c>
      <c r="AE2767" s="186">
        <f t="shared" si="553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554"/>
        <v>468573419.10712183</v>
      </c>
      <c r="AJ2767" s="19">
        <f t="shared" si="555"/>
        <v>55829466.862621114</v>
      </c>
      <c r="AK2767" s="20">
        <f t="shared" si="556"/>
        <v>0.11914774629983395</v>
      </c>
      <c r="AL2767" s="17"/>
      <c r="AM2767" s="17"/>
      <c r="AN2767" s="17"/>
      <c r="AO2767" s="17"/>
      <c r="AP2767" s="28" t="str">
        <f t="shared" si="557"/>
        <v>CancelCancel</v>
      </c>
      <c r="AQ2767" s="28" t="str">
        <f t="shared" si="558"/>
        <v>CancelCancelJPY</v>
      </c>
    </row>
    <row r="2768" spans="1:43" s="12" customFormat="1">
      <c r="A2768" s="179" t="s">
        <v>170</v>
      </c>
      <c r="B2768" s="179"/>
      <c r="C2768" s="179" t="s">
        <v>170</v>
      </c>
      <c r="D2768" s="39" t="str">
        <f t="shared" si="548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549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550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559"/>
        <v>12770000</v>
      </c>
      <c r="AA2768" s="13">
        <v>7.2300000000000003E-2</v>
      </c>
      <c r="AB2768" s="21">
        <f t="shared" si="551"/>
        <v>923271</v>
      </c>
      <c r="AC2768" s="185">
        <f t="shared" si="552"/>
        <v>110792.51999999999</v>
      </c>
      <c r="AD2768" s="141">
        <v>0.12</v>
      </c>
      <c r="AE2768" s="186">
        <f t="shared" si="553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554"/>
        <v>468573419.10712183</v>
      </c>
      <c r="AJ2768" s="19">
        <f t="shared" si="555"/>
        <v>55829466.862621114</v>
      </c>
      <c r="AK2768" s="20">
        <f t="shared" si="556"/>
        <v>0.11914774629983395</v>
      </c>
      <c r="AL2768" s="17"/>
      <c r="AM2768" s="17"/>
      <c r="AN2768" s="17"/>
      <c r="AO2768" s="17"/>
      <c r="AP2768" s="28" t="str">
        <f t="shared" si="557"/>
        <v>CancelCancel</v>
      </c>
      <c r="AQ2768" s="28" t="str">
        <f t="shared" si="558"/>
        <v>CancelCancelJPY</v>
      </c>
    </row>
    <row r="2769" spans="1:43" s="12" customFormat="1">
      <c r="A2769" s="179" t="s">
        <v>170</v>
      </c>
      <c r="B2769" s="179"/>
      <c r="C2769" s="179" t="s">
        <v>170</v>
      </c>
      <c r="D2769" s="39" t="str">
        <f t="shared" si="548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549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550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559"/>
        <v>12770000</v>
      </c>
      <c r="AA2769" s="13">
        <v>7.2300000000000003E-2</v>
      </c>
      <c r="AB2769" s="21">
        <f t="shared" si="551"/>
        <v>923271</v>
      </c>
      <c r="AC2769" s="185">
        <f t="shared" si="552"/>
        <v>110792.51999999999</v>
      </c>
      <c r="AD2769" s="141">
        <v>0.12</v>
      </c>
      <c r="AE2769" s="186">
        <f t="shared" si="553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554"/>
        <v>468573419.10712183</v>
      </c>
      <c r="AJ2769" s="19">
        <f t="shared" si="555"/>
        <v>55829466.862621114</v>
      </c>
      <c r="AK2769" s="20">
        <f t="shared" si="556"/>
        <v>0.11914774629983395</v>
      </c>
      <c r="AL2769" s="17"/>
      <c r="AM2769" s="17"/>
      <c r="AN2769" s="17"/>
      <c r="AO2769" s="17"/>
      <c r="AP2769" s="28" t="str">
        <f t="shared" si="557"/>
        <v>CancelCancel</v>
      </c>
      <c r="AQ2769" s="28" t="str">
        <f t="shared" si="558"/>
        <v>CancelCancelJPY</v>
      </c>
    </row>
    <row r="2770" spans="1:43" s="12" customFormat="1">
      <c r="A2770" s="179" t="s">
        <v>170</v>
      </c>
      <c r="B2770" s="179"/>
      <c r="C2770" s="179" t="s">
        <v>170</v>
      </c>
      <c r="D2770" s="39" t="str">
        <f t="shared" si="548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549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550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559"/>
        <v>12770000</v>
      </c>
      <c r="AA2770" s="13">
        <v>7.2300000000000003E-2</v>
      </c>
      <c r="AB2770" s="21">
        <f t="shared" si="551"/>
        <v>923271</v>
      </c>
      <c r="AC2770" s="185">
        <f t="shared" si="552"/>
        <v>110792.51999999999</v>
      </c>
      <c r="AD2770" s="141">
        <v>0.12</v>
      </c>
      <c r="AE2770" s="186">
        <f t="shared" si="553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554"/>
        <v>468573419.10712183</v>
      </c>
      <c r="AJ2770" s="19">
        <f t="shared" si="555"/>
        <v>55829466.862621114</v>
      </c>
      <c r="AK2770" s="20">
        <f t="shared" si="556"/>
        <v>0.11914774629983395</v>
      </c>
      <c r="AL2770" s="17"/>
      <c r="AM2770" s="17"/>
      <c r="AN2770" s="17"/>
      <c r="AO2770" s="17"/>
      <c r="AP2770" s="28" t="str">
        <f t="shared" si="557"/>
        <v>CancelCancel</v>
      </c>
      <c r="AQ2770" s="28" t="str">
        <f t="shared" si="558"/>
        <v>CancelCancelJPY</v>
      </c>
    </row>
    <row r="2771" spans="1:43" s="12" customFormat="1">
      <c r="A2771" s="179" t="s">
        <v>170</v>
      </c>
      <c r="B2771" s="179"/>
      <c r="C2771" s="179" t="s">
        <v>170</v>
      </c>
      <c r="D2771" s="39" t="str">
        <f t="shared" si="548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549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550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559"/>
        <v>2337501</v>
      </c>
      <c r="AA2771" s="13">
        <v>1.1599999999999999</v>
      </c>
      <c r="AB2771" s="21">
        <f t="shared" si="551"/>
        <v>2399558.5486725662</v>
      </c>
      <c r="AC2771" s="185">
        <f t="shared" si="552"/>
        <v>287947.02584070794</v>
      </c>
      <c r="AD2771" s="141">
        <v>0.12</v>
      </c>
      <c r="AE2771" s="186">
        <f t="shared" si="553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554"/>
        <v>468573419.10712183</v>
      </c>
      <c r="AJ2771" s="19">
        <f t="shared" si="555"/>
        <v>55829466.862621114</v>
      </c>
      <c r="AK2771" s="20">
        <f t="shared" si="556"/>
        <v>0.11914774629983395</v>
      </c>
      <c r="AL2771" s="17"/>
      <c r="AM2771" s="17"/>
      <c r="AN2771" s="17"/>
      <c r="AO2771" s="17"/>
      <c r="AP2771" s="28" t="str">
        <f t="shared" si="557"/>
        <v>CancelCancel</v>
      </c>
      <c r="AQ2771" s="28" t="str">
        <f t="shared" si="558"/>
        <v>CancelCancelRMB</v>
      </c>
    </row>
    <row r="2772" spans="1:43" s="12" customFormat="1">
      <c r="A2772" s="179" t="s">
        <v>170</v>
      </c>
      <c r="B2772" s="179"/>
      <c r="C2772" s="179" t="s">
        <v>170</v>
      </c>
      <c r="D2772" s="39" t="str">
        <f t="shared" si="548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549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550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559"/>
        <v>1147500</v>
      </c>
      <c r="AA2772" s="13">
        <v>1.1599999999999999</v>
      </c>
      <c r="AB2772" s="21">
        <f t="shared" si="551"/>
        <v>1177964.6017699116</v>
      </c>
      <c r="AC2772" s="185">
        <f t="shared" si="552"/>
        <v>141355.75221238937</v>
      </c>
      <c r="AD2772" s="141">
        <v>0.12</v>
      </c>
      <c r="AE2772" s="186">
        <f t="shared" si="553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554"/>
        <v>468573419.10712183</v>
      </c>
      <c r="AJ2772" s="19">
        <f t="shared" si="555"/>
        <v>55829466.862621114</v>
      </c>
      <c r="AK2772" s="20">
        <f t="shared" si="556"/>
        <v>0.11914774629983395</v>
      </c>
      <c r="AL2772" s="17"/>
      <c r="AM2772" s="17"/>
      <c r="AN2772" s="17"/>
      <c r="AO2772" s="17"/>
      <c r="AP2772" s="28" t="str">
        <f t="shared" si="557"/>
        <v>CancelCancel</v>
      </c>
      <c r="AQ2772" s="28" t="str">
        <f t="shared" si="558"/>
        <v>CancelCancelRMB</v>
      </c>
    </row>
    <row r="2773" spans="1:43" s="12" customFormat="1">
      <c r="A2773" s="179" t="s">
        <v>170</v>
      </c>
      <c r="B2773" s="179"/>
      <c r="C2773" s="179" t="s">
        <v>170</v>
      </c>
      <c r="D2773" s="39" t="str">
        <f t="shared" si="548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549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550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559"/>
        <v>1520000</v>
      </c>
      <c r="AA2773" s="13">
        <v>1.1599999999999999</v>
      </c>
      <c r="AB2773" s="21">
        <f t="shared" si="551"/>
        <v>1560353.9823008848</v>
      </c>
      <c r="AC2773" s="185">
        <f t="shared" si="552"/>
        <v>187242.47787610616</v>
      </c>
      <c r="AD2773" s="141">
        <v>0.12</v>
      </c>
      <c r="AE2773" s="186">
        <f t="shared" si="553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554"/>
        <v>468573419.10712183</v>
      </c>
      <c r="AJ2773" s="19">
        <f t="shared" si="555"/>
        <v>55829466.862621114</v>
      </c>
      <c r="AK2773" s="20">
        <f t="shared" si="556"/>
        <v>0.11914774629983395</v>
      </c>
      <c r="AL2773" s="17"/>
      <c r="AM2773" s="17"/>
      <c r="AN2773" s="17"/>
      <c r="AO2773" s="17"/>
      <c r="AP2773" s="28" t="str">
        <f t="shared" si="557"/>
        <v>CancelCancel</v>
      </c>
      <c r="AQ2773" s="28" t="str">
        <f t="shared" si="558"/>
        <v>CancelCancelRMB</v>
      </c>
    </row>
    <row r="2774" spans="1:43" s="12" customFormat="1">
      <c r="A2774" s="179" t="s">
        <v>170</v>
      </c>
      <c r="B2774" s="179"/>
      <c r="C2774" s="179" t="s">
        <v>170</v>
      </c>
      <c r="D2774" s="39" t="str">
        <f t="shared" si="548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549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550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559"/>
        <v>8150000</v>
      </c>
      <c r="AA2774" s="13">
        <v>7.17E-2</v>
      </c>
      <c r="AB2774" s="21">
        <f t="shared" si="551"/>
        <v>584355</v>
      </c>
      <c r="AC2774" s="185">
        <f t="shared" si="552"/>
        <v>78595.747499999998</v>
      </c>
      <c r="AD2774" s="141">
        <v>0.13450000000000001</v>
      </c>
      <c r="AE2774" s="186">
        <f t="shared" si="553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554"/>
        <v>468573419.10712183</v>
      </c>
      <c r="AJ2774" s="19">
        <f t="shared" si="555"/>
        <v>55829466.862621114</v>
      </c>
      <c r="AK2774" s="20">
        <f t="shared" si="556"/>
        <v>0.11914774629983395</v>
      </c>
      <c r="AL2774" s="17"/>
      <c r="AM2774" s="17"/>
      <c r="AN2774" s="17"/>
      <c r="AO2774" s="17"/>
      <c r="AP2774" s="28" t="str">
        <f t="shared" si="557"/>
        <v>CancelCancel</v>
      </c>
      <c r="AQ2774" s="28" t="str">
        <f t="shared" si="558"/>
        <v>CancelCancelJPY</v>
      </c>
    </row>
    <row r="2775" spans="1:43" s="12" customFormat="1">
      <c r="A2775" s="179" t="s">
        <v>170</v>
      </c>
      <c r="B2775" s="179"/>
      <c r="C2775" s="179" t="s">
        <v>170</v>
      </c>
      <c r="D2775" s="39" t="str">
        <f t="shared" si="548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549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550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559"/>
        <v>8150000</v>
      </c>
      <c r="AA2775" s="13">
        <v>7.17E-2</v>
      </c>
      <c r="AB2775" s="21">
        <f t="shared" si="551"/>
        <v>584355</v>
      </c>
      <c r="AC2775" s="185">
        <f t="shared" si="552"/>
        <v>70122.599999999991</v>
      </c>
      <c r="AD2775" s="141">
        <v>0.12</v>
      </c>
      <c r="AE2775" s="186">
        <f t="shared" si="553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554"/>
        <v>468573419.10712183</v>
      </c>
      <c r="AJ2775" s="19">
        <f t="shared" si="555"/>
        <v>55829466.862621114</v>
      </c>
      <c r="AK2775" s="20">
        <f t="shared" si="556"/>
        <v>0.11914774629983395</v>
      </c>
      <c r="AL2775" s="17"/>
      <c r="AM2775" s="17"/>
      <c r="AN2775" s="17"/>
      <c r="AO2775" s="17"/>
      <c r="AP2775" s="28" t="str">
        <f t="shared" si="557"/>
        <v>CancelCancel</v>
      </c>
      <c r="AQ2775" s="28" t="str">
        <f t="shared" si="558"/>
        <v>CancelCancelJPY</v>
      </c>
    </row>
    <row r="2776" spans="1:43" s="12" customFormat="1">
      <c r="A2776" s="179" t="s">
        <v>170</v>
      </c>
      <c r="B2776" s="179"/>
      <c r="C2776" s="179" t="s">
        <v>1530</v>
      </c>
      <c r="D2776" s="39" t="str">
        <f t="shared" si="548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549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550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559"/>
        <v>14642375</v>
      </c>
      <c r="AA2776" s="13">
        <v>7.3400000000000007E-2</v>
      </c>
      <c r="AB2776" s="21">
        <f t="shared" si="551"/>
        <v>1074750.3250000002</v>
      </c>
      <c r="AC2776" s="185">
        <f t="shared" si="552"/>
        <v>128970.03900000002</v>
      </c>
      <c r="AD2776" s="141">
        <v>0.12</v>
      </c>
      <c r="AE2776" s="186">
        <f t="shared" si="553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554"/>
        <v>468573419.10712183</v>
      </c>
      <c r="AJ2776" s="19">
        <f t="shared" si="555"/>
        <v>55829466.862621114</v>
      </c>
      <c r="AK2776" s="20">
        <f t="shared" si="556"/>
        <v>0.11914774629983395</v>
      </c>
      <c r="AL2776" s="17"/>
      <c r="AM2776" s="17"/>
      <c r="AN2776" s="17"/>
      <c r="AO2776" s="17"/>
      <c r="AP2776" s="28" t="str">
        <f t="shared" si="557"/>
        <v>CancelCancel</v>
      </c>
      <c r="AQ2776" s="28" t="str">
        <f t="shared" si="558"/>
        <v>CancelCancelJPY</v>
      </c>
    </row>
    <row r="2777" spans="1:43" s="12" customFormat="1">
      <c r="A2777" s="179" t="s">
        <v>170</v>
      </c>
      <c r="B2777" s="179"/>
      <c r="C2777" s="179" t="s">
        <v>1530</v>
      </c>
      <c r="D2777" s="39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562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559"/>
        <v>14642375</v>
      </c>
      <c r="AA2777" s="13">
        <v>7.3400000000000007E-2</v>
      </c>
      <c r="AB2777" s="21">
        <f t="shared" ref="AB2777:AB2840" si="563">IF(AND(R2777&lt;&gt;"C66",R2777&lt;&gt;""),Z2777/Y2777*AA2777,"")</f>
        <v>1074750.3250000002</v>
      </c>
      <c r="AC2777" s="185">
        <f t="shared" ref="AC2777:AC2840" si="564">IF(R2777&lt;&gt;"",AB2777*AD2777,"")</f>
        <v>128970.03900000002</v>
      </c>
      <c r="AD2777" s="141">
        <v>0.12</v>
      </c>
      <c r="AE2777" s="186">
        <f t="shared" ref="AE2777:AE2840" si="565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566">IF(P2777="C66 SERVICE","",SUMIFS(AB:AB,F:F,F2777,G:G,G2777,E:E,E2777))</f>
        <v>468573419.10712183</v>
      </c>
      <c r="AJ2777" s="19">
        <f t="shared" ref="AJ2777:AJ2840" si="567">IF(P2777="C66 SERVICE","",SUMIFS(AC:AC,F:F,F2777,G:G,G2777,E:E,E2777))</f>
        <v>55829466.862621114</v>
      </c>
      <c r="AK2777" s="20">
        <f t="shared" ref="AK2777:AK2840" si="568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569">IF(F2777="","",F2777&amp;G2777)</f>
        <v>CancelCancel</v>
      </c>
      <c r="AQ2777" s="28" t="str">
        <f t="shared" ref="AQ2777:AQ2840" si="570">IF(W2777="","",F2777&amp;G2777&amp;W2777)</f>
        <v>CancelCancelJPY</v>
      </c>
    </row>
    <row r="2778" spans="1:43" s="12" customFormat="1">
      <c r="A2778" s="179" t="s">
        <v>170</v>
      </c>
      <c r="B2778" s="179"/>
      <c r="C2778" s="179" t="s">
        <v>170</v>
      </c>
      <c r="D2778" s="39" t="str">
        <f t="shared" si="560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561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562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559"/>
        <v>613750</v>
      </c>
      <c r="AA2778" s="13">
        <v>1.135</v>
      </c>
      <c r="AB2778" s="21">
        <f t="shared" si="563"/>
        <v>616465.70796460181</v>
      </c>
      <c r="AC2778" s="185">
        <f t="shared" si="564"/>
        <v>73975.884955752219</v>
      </c>
      <c r="AD2778" s="141">
        <v>0.12</v>
      </c>
      <c r="AE2778" s="186">
        <f t="shared" si="565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566"/>
        <v>468573419.10712183</v>
      </c>
      <c r="AJ2778" s="19">
        <f t="shared" si="567"/>
        <v>55829466.862621114</v>
      </c>
      <c r="AK2778" s="20">
        <f t="shared" si="568"/>
        <v>0.11914774629983395</v>
      </c>
      <c r="AL2778" s="17"/>
      <c r="AM2778" s="17"/>
      <c r="AN2778" s="17"/>
      <c r="AO2778" s="17"/>
      <c r="AP2778" s="28" t="str">
        <f t="shared" si="569"/>
        <v>CancelCancel</v>
      </c>
      <c r="AQ2778" s="28" t="str">
        <f t="shared" si="570"/>
        <v>CancelCancelRMB</v>
      </c>
    </row>
    <row r="2779" spans="1:43" s="12" customFormat="1">
      <c r="A2779" s="179" t="s">
        <v>170</v>
      </c>
      <c r="B2779" s="179"/>
      <c r="C2779" s="179" t="s">
        <v>170</v>
      </c>
      <c r="D2779" s="39" t="str">
        <f t="shared" si="560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561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562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559"/>
        <v>760000</v>
      </c>
      <c r="AA2779" s="13">
        <v>1.135</v>
      </c>
      <c r="AB2779" s="21">
        <f t="shared" si="563"/>
        <v>763362.83185840712</v>
      </c>
      <c r="AC2779" s="185">
        <f t="shared" si="564"/>
        <v>91603.539823008847</v>
      </c>
      <c r="AD2779" s="141">
        <v>0.12</v>
      </c>
      <c r="AE2779" s="186">
        <f t="shared" si="565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566"/>
        <v>468573419.10712183</v>
      </c>
      <c r="AJ2779" s="19">
        <f t="shared" si="567"/>
        <v>55829466.862621114</v>
      </c>
      <c r="AK2779" s="20">
        <f t="shared" si="568"/>
        <v>0.11914774629983395</v>
      </c>
      <c r="AL2779" s="17"/>
      <c r="AM2779" s="17"/>
      <c r="AN2779" s="17"/>
      <c r="AO2779" s="17"/>
      <c r="AP2779" s="28" t="str">
        <f t="shared" si="569"/>
        <v>CancelCancel</v>
      </c>
      <c r="AQ2779" s="28" t="str">
        <f t="shared" si="570"/>
        <v>CancelCancelRMB</v>
      </c>
    </row>
    <row r="2780" spans="1:43" s="12" customFormat="1">
      <c r="A2780" s="179" t="s">
        <v>170</v>
      </c>
      <c r="B2780" s="179"/>
      <c r="C2780" s="179" t="s">
        <v>170</v>
      </c>
      <c r="D2780" s="39" t="str">
        <f t="shared" si="560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561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562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559"/>
        <v>613750</v>
      </c>
      <c r="AA2780" s="13">
        <v>1.135</v>
      </c>
      <c r="AB2780" s="21">
        <f t="shared" si="563"/>
        <v>616465.70796460181</v>
      </c>
      <c r="AC2780" s="185">
        <f t="shared" si="564"/>
        <v>73975.884955752219</v>
      </c>
      <c r="AD2780" s="141">
        <v>0.12</v>
      </c>
      <c r="AE2780" s="186">
        <f t="shared" si="565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566"/>
        <v>468573419.10712183</v>
      </c>
      <c r="AJ2780" s="19">
        <f t="shared" si="567"/>
        <v>55829466.862621114</v>
      </c>
      <c r="AK2780" s="20">
        <f t="shared" si="568"/>
        <v>0.11914774629983395</v>
      </c>
      <c r="AL2780" s="17"/>
      <c r="AM2780" s="17"/>
      <c r="AN2780" s="17"/>
      <c r="AO2780" s="17"/>
      <c r="AP2780" s="28" t="str">
        <f t="shared" si="569"/>
        <v>CancelCancel</v>
      </c>
      <c r="AQ2780" s="28" t="str">
        <f t="shared" si="570"/>
        <v>CancelCancelRMB</v>
      </c>
    </row>
    <row r="2781" spans="1:43" s="12" customFormat="1">
      <c r="A2781" s="179" t="s">
        <v>170</v>
      </c>
      <c r="B2781" s="179"/>
      <c r="C2781" s="179" t="s">
        <v>170</v>
      </c>
      <c r="D2781" s="39" t="str">
        <f t="shared" si="560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561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562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559"/>
        <v>1528750</v>
      </c>
      <c r="AA2781" s="13">
        <v>1.135</v>
      </c>
      <c r="AB2781" s="21">
        <f t="shared" si="563"/>
        <v>1535514.3805309734</v>
      </c>
      <c r="AC2781" s="185">
        <f t="shared" si="564"/>
        <v>184261.72566371682</v>
      </c>
      <c r="AD2781" s="141">
        <v>0.12</v>
      </c>
      <c r="AE2781" s="186">
        <f t="shared" si="565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566"/>
        <v>468573419.10712183</v>
      </c>
      <c r="AJ2781" s="19">
        <f t="shared" si="567"/>
        <v>55829466.862621114</v>
      </c>
      <c r="AK2781" s="20">
        <f t="shared" si="568"/>
        <v>0.11914774629983395</v>
      </c>
      <c r="AL2781" s="17"/>
      <c r="AM2781" s="17"/>
      <c r="AN2781" s="17"/>
      <c r="AO2781" s="17"/>
      <c r="AP2781" s="28" t="str">
        <f t="shared" si="569"/>
        <v>CancelCancel</v>
      </c>
      <c r="AQ2781" s="28" t="str">
        <f t="shared" si="570"/>
        <v>CancelCancelRMB</v>
      </c>
    </row>
    <row r="2782" spans="1:43" s="12" customFormat="1">
      <c r="A2782" s="179" t="s">
        <v>170</v>
      </c>
      <c r="B2782" s="179"/>
      <c r="C2782" s="179" t="s">
        <v>170</v>
      </c>
      <c r="D2782" s="39" t="str">
        <f t="shared" si="560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561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562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559"/>
        <v>9000000</v>
      </c>
      <c r="AA2782" s="13">
        <v>7.17E-2</v>
      </c>
      <c r="AB2782" s="21">
        <f t="shared" si="563"/>
        <v>645300</v>
      </c>
      <c r="AC2782" s="185">
        <f t="shared" si="564"/>
        <v>77436</v>
      </c>
      <c r="AD2782" s="141">
        <v>0.12</v>
      </c>
      <c r="AE2782" s="186">
        <f t="shared" si="565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566"/>
        <v>468573419.10712183</v>
      </c>
      <c r="AJ2782" s="19">
        <f t="shared" si="567"/>
        <v>55829466.862621114</v>
      </c>
      <c r="AK2782" s="20">
        <f t="shared" si="568"/>
        <v>0.11914774629983395</v>
      </c>
      <c r="AL2782" s="17"/>
      <c r="AM2782" s="17"/>
      <c r="AN2782" s="17"/>
      <c r="AO2782" s="17"/>
      <c r="AP2782" s="28" t="str">
        <f t="shared" si="569"/>
        <v>CancelCancel</v>
      </c>
      <c r="AQ2782" s="28" t="str">
        <f t="shared" si="570"/>
        <v>CancelCancelJPY</v>
      </c>
    </row>
    <row r="2783" spans="1:43" s="12" customFormat="1">
      <c r="A2783" s="179" t="s">
        <v>170</v>
      </c>
      <c r="B2783" s="179"/>
      <c r="C2783" s="179" t="s">
        <v>170</v>
      </c>
      <c r="D2783" s="39" t="str">
        <f t="shared" si="560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561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562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559"/>
        <v>9000000</v>
      </c>
      <c r="AA2783" s="13">
        <v>7.17E-2</v>
      </c>
      <c r="AB2783" s="21">
        <f t="shared" si="563"/>
        <v>645300</v>
      </c>
      <c r="AC2783" s="185">
        <f t="shared" si="564"/>
        <v>77436</v>
      </c>
      <c r="AD2783" s="141">
        <v>0.12</v>
      </c>
      <c r="AE2783" s="186">
        <f t="shared" si="565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566"/>
        <v>468573419.10712183</v>
      </c>
      <c r="AJ2783" s="19">
        <f t="shared" si="567"/>
        <v>55829466.862621114</v>
      </c>
      <c r="AK2783" s="20">
        <f t="shared" si="568"/>
        <v>0.11914774629983395</v>
      </c>
      <c r="AL2783" s="17"/>
      <c r="AM2783" s="17"/>
      <c r="AN2783" s="17"/>
      <c r="AO2783" s="17"/>
      <c r="AP2783" s="28" t="str">
        <f t="shared" si="569"/>
        <v>CancelCancel</v>
      </c>
      <c r="AQ2783" s="28" t="str">
        <f t="shared" si="570"/>
        <v>CancelCancelJPY</v>
      </c>
    </row>
    <row r="2784" spans="1:43" s="12" customFormat="1">
      <c r="A2784" s="179" t="s">
        <v>170</v>
      </c>
      <c r="B2784" s="179"/>
      <c r="C2784" s="179" t="s">
        <v>170</v>
      </c>
      <c r="D2784" s="39" t="str">
        <f t="shared" si="560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561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562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559"/>
        <v>13275000</v>
      </c>
      <c r="AA2784" s="13">
        <v>7.1599999999999997E-2</v>
      </c>
      <c r="AB2784" s="21">
        <f t="shared" si="563"/>
        <v>950490</v>
      </c>
      <c r="AC2784" s="185">
        <f t="shared" si="564"/>
        <v>114058.8</v>
      </c>
      <c r="AD2784" s="141">
        <v>0.12</v>
      </c>
      <c r="AE2784" s="186">
        <f t="shared" si="565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566"/>
        <v>468573419.10712183</v>
      </c>
      <c r="AJ2784" s="19">
        <f t="shared" si="567"/>
        <v>55829466.862621114</v>
      </c>
      <c r="AK2784" s="20">
        <f t="shared" si="568"/>
        <v>0.11914774629983395</v>
      </c>
      <c r="AL2784" s="17"/>
      <c r="AM2784" s="17"/>
      <c r="AN2784" s="17"/>
      <c r="AO2784" s="17"/>
      <c r="AP2784" s="28" t="str">
        <f t="shared" si="569"/>
        <v>CancelCancel</v>
      </c>
      <c r="AQ2784" s="28" t="str">
        <f t="shared" si="570"/>
        <v>CancelCancelJPY</v>
      </c>
    </row>
    <row r="2785" spans="1:43" s="12" customFormat="1">
      <c r="A2785" s="179" t="s">
        <v>170</v>
      </c>
      <c r="B2785" s="179"/>
      <c r="C2785" s="179" t="s">
        <v>170</v>
      </c>
      <c r="D2785" s="39" t="str">
        <f t="shared" si="560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561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562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559"/>
        <v>13275000</v>
      </c>
      <c r="AA2785" s="13">
        <v>7.17E-2</v>
      </c>
      <c r="AB2785" s="21">
        <f t="shared" si="563"/>
        <v>951817.5</v>
      </c>
      <c r="AC2785" s="185">
        <f t="shared" si="564"/>
        <v>114218.09999999999</v>
      </c>
      <c r="AD2785" s="141">
        <v>0.12</v>
      </c>
      <c r="AE2785" s="186">
        <f t="shared" si="565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566"/>
        <v>468573419.10712183</v>
      </c>
      <c r="AJ2785" s="19">
        <f t="shared" si="567"/>
        <v>55829466.862621114</v>
      </c>
      <c r="AK2785" s="20">
        <f t="shared" si="568"/>
        <v>0.11914774629983395</v>
      </c>
      <c r="AL2785" s="17"/>
      <c r="AM2785" s="17"/>
      <c r="AN2785" s="17"/>
      <c r="AO2785" s="17"/>
      <c r="AP2785" s="28" t="str">
        <f t="shared" si="569"/>
        <v>CancelCancel</v>
      </c>
      <c r="AQ2785" s="28" t="str">
        <f t="shared" si="570"/>
        <v>CancelCancelJPY</v>
      </c>
    </row>
    <row r="2786" spans="1:43" s="12" customFormat="1">
      <c r="A2786" s="179" t="s">
        <v>170</v>
      </c>
      <c r="B2786" s="179"/>
      <c r="C2786" s="179" t="s">
        <v>170</v>
      </c>
      <c r="D2786" s="39" t="str">
        <f t="shared" si="560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561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562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559"/>
        <v>9000000</v>
      </c>
      <c r="AA2786" s="13">
        <v>7.1599999999999997E-2</v>
      </c>
      <c r="AB2786" s="21">
        <f t="shared" si="563"/>
        <v>644400</v>
      </c>
      <c r="AC2786" s="185">
        <f t="shared" si="564"/>
        <v>77328</v>
      </c>
      <c r="AD2786" s="141">
        <v>0.12</v>
      </c>
      <c r="AE2786" s="186">
        <f t="shared" si="565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566"/>
        <v>468573419.10712183</v>
      </c>
      <c r="AJ2786" s="19">
        <f t="shared" si="567"/>
        <v>55829466.862621114</v>
      </c>
      <c r="AK2786" s="20">
        <f t="shared" si="568"/>
        <v>0.11914774629983395</v>
      </c>
      <c r="AL2786" s="17"/>
      <c r="AM2786" s="17"/>
      <c r="AN2786" s="17"/>
      <c r="AO2786" s="17"/>
      <c r="AP2786" s="28" t="str">
        <f t="shared" si="569"/>
        <v>CancelCancel</v>
      </c>
      <c r="AQ2786" s="28" t="str">
        <f t="shared" si="570"/>
        <v>CancelCancelJPY</v>
      </c>
    </row>
    <row r="2787" spans="1:43" s="12" customFormat="1">
      <c r="A2787" s="179" t="s">
        <v>170</v>
      </c>
      <c r="B2787" s="179"/>
      <c r="C2787" s="179" t="s">
        <v>170</v>
      </c>
      <c r="D2787" s="39" t="str">
        <f t="shared" si="560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561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562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559"/>
        <v>13500000</v>
      </c>
      <c r="AA2787" s="13">
        <v>7.1599999999999997E-2</v>
      </c>
      <c r="AB2787" s="21">
        <f t="shared" si="563"/>
        <v>966600</v>
      </c>
      <c r="AC2787" s="185">
        <f t="shared" si="564"/>
        <v>115992</v>
      </c>
      <c r="AD2787" s="141">
        <v>0.12</v>
      </c>
      <c r="AE2787" s="186">
        <f t="shared" si="565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566"/>
        <v>468573419.10712183</v>
      </c>
      <c r="AJ2787" s="19">
        <f t="shared" si="567"/>
        <v>55829466.862621114</v>
      </c>
      <c r="AK2787" s="20">
        <f t="shared" si="568"/>
        <v>0.11914774629983395</v>
      </c>
      <c r="AL2787" s="17"/>
      <c r="AM2787" s="17"/>
      <c r="AN2787" s="17"/>
      <c r="AO2787" s="17"/>
      <c r="AP2787" s="28" t="str">
        <f t="shared" si="569"/>
        <v>CancelCancel</v>
      </c>
      <c r="AQ2787" s="28" t="str">
        <f t="shared" si="570"/>
        <v>CancelCancelJPY</v>
      </c>
    </row>
    <row r="2788" spans="1:43" s="12" customFormat="1">
      <c r="A2788" s="179" t="s">
        <v>170</v>
      </c>
      <c r="B2788" s="179"/>
      <c r="C2788" s="179" t="s">
        <v>170</v>
      </c>
      <c r="D2788" s="39" t="str">
        <f t="shared" si="560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561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562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559"/>
        <v>13500000</v>
      </c>
      <c r="AA2788" s="13">
        <v>7.1599999999999997E-2</v>
      </c>
      <c r="AB2788" s="21">
        <f t="shared" si="563"/>
        <v>966600</v>
      </c>
      <c r="AC2788" s="185">
        <f t="shared" si="564"/>
        <v>115992</v>
      </c>
      <c r="AD2788" s="141">
        <v>0.12</v>
      </c>
      <c r="AE2788" s="186">
        <f t="shared" si="565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566"/>
        <v>468573419.10712183</v>
      </c>
      <c r="AJ2788" s="19">
        <f t="shared" si="567"/>
        <v>55829466.862621114</v>
      </c>
      <c r="AK2788" s="20">
        <f t="shared" si="568"/>
        <v>0.11914774629983395</v>
      </c>
      <c r="AL2788" s="17"/>
      <c r="AM2788" s="17"/>
      <c r="AN2788" s="17"/>
      <c r="AO2788" s="17"/>
      <c r="AP2788" s="28" t="str">
        <f t="shared" si="569"/>
        <v>CancelCancel</v>
      </c>
      <c r="AQ2788" s="28" t="str">
        <f t="shared" si="570"/>
        <v>CancelCancelJPY</v>
      </c>
    </row>
    <row r="2789" spans="1:43" s="12" customFormat="1">
      <c r="A2789" s="179" t="s">
        <v>170</v>
      </c>
      <c r="B2789" s="179"/>
      <c r="C2789" s="179" t="s">
        <v>170</v>
      </c>
      <c r="D2789" s="39" t="str">
        <f t="shared" si="560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561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562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559"/>
        <v>12650000</v>
      </c>
      <c r="AA2789" s="13">
        <v>7.3499999999999996E-2</v>
      </c>
      <c r="AB2789" s="21">
        <f t="shared" si="563"/>
        <v>929775</v>
      </c>
      <c r="AC2789" s="185">
        <f t="shared" si="564"/>
        <v>111573</v>
      </c>
      <c r="AD2789" s="141">
        <v>0.12</v>
      </c>
      <c r="AE2789" s="186">
        <f t="shared" si="565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566"/>
        <v>468573419.10712183</v>
      </c>
      <c r="AJ2789" s="19">
        <f t="shared" si="567"/>
        <v>55829466.862621114</v>
      </c>
      <c r="AK2789" s="20">
        <f t="shared" si="568"/>
        <v>0.11914774629983395</v>
      </c>
      <c r="AL2789" s="17"/>
      <c r="AM2789" s="17"/>
      <c r="AN2789" s="17"/>
      <c r="AO2789" s="17"/>
      <c r="AP2789" s="28" t="str">
        <f t="shared" si="569"/>
        <v>CancelCancel</v>
      </c>
      <c r="AQ2789" s="28" t="str">
        <f t="shared" si="570"/>
        <v>CancelCancelJPY</v>
      </c>
    </row>
    <row r="2790" spans="1:43" s="12" customFormat="1">
      <c r="A2790" s="179" t="s">
        <v>170</v>
      </c>
      <c r="B2790" s="179"/>
      <c r="C2790" s="179" t="s">
        <v>170</v>
      </c>
      <c r="D2790" s="39" t="str">
        <f t="shared" si="560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561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562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559"/>
        <v>12650000</v>
      </c>
      <c r="AA2790" s="13">
        <v>7.3499999999999996E-2</v>
      </c>
      <c r="AB2790" s="21">
        <f t="shared" si="563"/>
        <v>929775</v>
      </c>
      <c r="AC2790" s="185">
        <f t="shared" si="564"/>
        <v>111573</v>
      </c>
      <c r="AD2790" s="141">
        <v>0.12</v>
      </c>
      <c r="AE2790" s="186">
        <f t="shared" si="565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566"/>
        <v>468573419.10712183</v>
      </c>
      <c r="AJ2790" s="19">
        <f t="shared" si="567"/>
        <v>55829466.862621114</v>
      </c>
      <c r="AK2790" s="20">
        <f t="shared" si="568"/>
        <v>0.11914774629983395</v>
      </c>
      <c r="AL2790" s="17"/>
      <c r="AM2790" s="17"/>
      <c r="AN2790" s="17"/>
      <c r="AO2790" s="17"/>
      <c r="AP2790" s="28" t="str">
        <f t="shared" si="569"/>
        <v>CancelCancel</v>
      </c>
      <c r="AQ2790" s="28" t="str">
        <f t="shared" si="570"/>
        <v>CancelCancelJPY</v>
      </c>
    </row>
    <row r="2791" spans="1:43" s="12" customFormat="1">
      <c r="A2791" s="179" t="s">
        <v>170</v>
      </c>
      <c r="B2791" s="179"/>
      <c r="C2791" s="179" t="s">
        <v>170</v>
      </c>
      <c r="D2791" s="39" t="str">
        <f t="shared" si="560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561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562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559"/>
        <v>12650000</v>
      </c>
      <c r="AA2791" s="13">
        <v>7.3499999999999996E-2</v>
      </c>
      <c r="AB2791" s="21">
        <f t="shared" si="563"/>
        <v>929775</v>
      </c>
      <c r="AC2791" s="185">
        <f t="shared" si="564"/>
        <v>111573</v>
      </c>
      <c r="AD2791" s="141">
        <v>0.12</v>
      </c>
      <c r="AE2791" s="186">
        <f t="shared" si="565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566"/>
        <v>468573419.10712183</v>
      </c>
      <c r="AJ2791" s="19">
        <f t="shared" si="567"/>
        <v>55829466.862621114</v>
      </c>
      <c r="AK2791" s="20">
        <f t="shared" si="568"/>
        <v>0.11914774629983395</v>
      </c>
      <c r="AL2791" s="17"/>
      <c r="AM2791" s="17"/>
      <c r="AN2791" s="17"/>
      <c r="AO2791" s="17"/>
      <c r="AP2791" s="28" t="str">
        <f t="shared" si="569"/>
        <v>CancelCancel</v>
      </c>
      <c r="AQ2791" s="28" t="str">
        <f t="shared" si="570"/>
        <v>CancelCancelJPY</v>
      </c>
    </row>
    <row r="2792" spans="1:43" s="12" customFormat="1">
      <c r="A2792" s="179" t="s">
        <v>170</v>
      </c>
      <c r="B2792" s="179"/>
      <c r="C2792" s="179" t="s">
        <v>170</v>
      </c>
      <c r="D2792" s="39" t="str">
        <f t="shared" si="560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561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562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559"/>
        <v>12650000</v>
      </c>
      <c r="AA2792" s="13">
        <v>7.3499999999999996E-2</v>
      </c>
      <c r="AB2792" s="21">
        <f t="shared" si="563"/>
        <v>929775</v>
      </c>
      <c r="AC2792" s="185">
        <f t="shared" si="564"/>
        <v>111573</v>
      </c>
      <c r="AD2792" s="141">
        <v>0.12</v>
      </c>
      <c r="AE2792" s="186">
        <f t="shared" si="565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566"/>
        <v>468573419.10712183</v>
      </c>
      <c r="AJ2792" s="19">
        <f t="shared" si="567"/>
        <v>55829466.862621114</v>
      </c>
      <c r="AK2792" s="20">
        <f t="shared" si="568"/>
        <v>0.11914774629983395</v>
      </c>
      <c r="AL2792" s="17"/>
      <c r="AM2792" s="17"/>
      <c r="AN2792" s="17"/>
      <c r="AO2792" s="17"/>
      <c r="AP2792" s="28" t="str">
        <f t="shared" si="569"/>
        <v>CancelCancel</v>
      </c>
      <c r="AQ2792" s="28" t="str">
        <f t="shared" si="570"/>
        <v>CancelCancelJPY</v>
      </c>
    </row>
    <row r="2793" spans="1:43" s="12" customFormat="1">
      <c r="A2793" s="179" t="s">
        <v>170</v>
      </c>
      <c r="B2793" s="179"/>
      <c r="C2793" s="179" t="s">
        <v>170</v>
      </c>
      <c r="D2793" s="39" t="str">
        <f t="shared" si="560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561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562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559"/>
        <v>12650000</v>
      </c>
      <c r="AA2793" s="13">
        <v>7.3499999999999996E-2</v>
      </c>
      <c r="AB2793" s="21">
        <f t="shared" si="563"/>
        <v>929775</v>
      </c>
      <c r="AC2793" s="185">
        <f t="shared" si="564"/>
        <v>111573</v>
      </c>
      <c r="AD2793" s="141">
        <v>0.12</v>
      </c>
      <c r="AE2793" s="186">
        <f t="shared" si="565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566"/>
        <v>468573419.10712183</v>
      </c>
      <c r="AJ2793" s="19">
        <f t="shared" si="567"/>
        <v>55829466.862621114</v>
      </c>
      <c r="AK2793" s="20">
        <f t="shared" si="568"/>
        <v>0.11914774629983395</v>
      </c>
      <c r="AL2793" s="17"/>
      <c r="AM2793" s="17"/>
      <c r="AN2793" s="17"/>
      <c r="AO2793" s="17"/>
      <c r="AP2793" s="28" t="str">
        <f t="shared" si="569"/>
        <v>CancelCancel</v>
      </c>
      <c r="AQ2793" s="28" t="str">
        <f t="shared" si="570"/>
        <v>CancelCancelJPY</v>
      </c>
    </row>
    <row r="2794" spans="1:43" s="12" customFormat="1">
      <c r="A2794" s="179" t="s">
        <v>170</v>
      </c>
      <c r="B2794" s="179"/>
      <c r="C2794" s="179" t="s">
        <v>170</v>
      </c>
      <c r="D2794" s="39" t="str">
        <f t="shared" si="560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561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562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559"/>
        <v>9100000</v>
      </c>
      <c r="AA2794" s="13">
        <v>7.5200000000000003E-2</v>
      </c>
      <c r="AB2794" s="21">
        <f t="shared" si="563"/>
        <v>684320</v>
      </c>
      <c r="AC2794" s="185">
        <f t="shared" si="564"/>
        <v>82118.399999999994</v>
      </c>
      <c r="AD2794" s="141">
        <v>0.12</v>
      </c>
      <c r="AE2794" s="186">
        <f t="shared" si="565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566"/>
        <v>468573419.10712183</v>
      </c>
      <c r="AJ2794" s="19">
        <f t="shared" si="567"/>
        <v>55829466.862621114</v>
      </c>
      <c r="AK2794" s="20">
        <f t="shared" si="568"/>
        <v>0.11914774629983395</v>
      </c>
      <c r="AL2794" s="17"/>
      <c r="AM2794" s="17"/>
      <c r="AN2794" s="17"/>
      <c r="AO2794" s="17"/>
      <c r="AP2794" s="28" t="str">
        <f t="shared" si="569"/>
        <v>CancelCancel</v>
      </c>
      <c r="AQ2794" s="28" t="str">
        <f t="shared" si="570"/>
        <v>CancelCancelJPY</v>
      </c>
    </row>
    <row r="2795" spans="1:43" s="12" customFormat="1">
      <c r="A2795" s="179" t="s">
        <v>170</v>
      </c>
      <c r="B2795" s="179"/>
      <c r="C2795" s="179" t="s">
        <v>170</v>
      </c>
      <c r="D2795" s="39" t="str">
        <f t="shared" si="560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561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562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559"/>
        <v>9100000</v>
      </c>
      <c r="AA2795" s="13">
        <v>7.5200000000000003E-2</v>
      </c>
      <c r="AB2795" s="21">
        <f t="shared" si="563"/>
        <v>684320</v>
      </c>
      <c r="AC2795" s="185">
        <f t="shared" si="564"/>
        <v>82118.399999999994</v>
      </c>
      <c r="AD2795" s="141">
        <v>0.12</v>
      </c>
      <c r="AE2795" s="186">
        <f t="shared" si="565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566"/>
        <v>468573419.10712183</v>
      </c>
      <c r="AJ2795" s="19">
        <f t="shared" si="567"/>
        <v>55829466.862621114</v>
      </c>
      <c r="AK2795" s="20">
        <f t="shared" si="568"/>
        <v>0.11914774629983395</v>
      </c>
      <c r="AL2795" s="17"/>
      <c r="AM2795" s="17"/>
      <c r="AN2795" s="17"/>
      <c r="AO2795" s="17"/>
      <c r="AP2795" s="28" t="str">
        <f t="shared" si="569"/>
        <v>CancelCancel</v>
      </c>
      <c r="AQ2795" s="28" t="str">
        <f t="shared" si="570"/>
        <v>CancelCancelJPY</v>
      </c>
    </row>
    <row r="2796" spans="1:43" s="12" customFormat="1">
      <c r="A2796" s="179" t="s">
        <v>170</v>
      </c>
      <c r="B2796" s="179"/>
      <c r="C2796" s="179" t="s">
        <v>170</v>
      </c>
      <c r="D2796" s="39" t="str">
        <f t="shared" si="560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561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562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559"/>
        <v>9100000</v>
      </c>
      <c r="AA2796" s="13">
        <v>7.5200000000000003E-2</v>
      </c>
      <c r="AB2796" s="21">
        <f t="shared" si="563"/>
        <v>684320</v>
      </c>
      <c r="AC2796" s="185">
        <f t="shared" si="564"/>
        <v>82118.399999999994</v>
      </c>
      <c r="AD2796" s="141">
        <v>0.12</v>
      </c>
      <c r="AE2796" s="186">
        <f t="shared" si="565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566"/>
        <v>468573419.10712183</v>
      </c>
      <c r="AJ2796" s="19">
        <f t="shared" si="567"/>
        <v>55829466.862621114</v>
      </c>
      <c r="AK2796" s="20">
        <f t="shared" si="568"/>
        <v>0.11914774629983395</v>
      </c>
      <c r="AL2796" s="17"/>
      <c r="AM2796" s="17"/>
      <c r="AN2796" s="17"/>
      <c r="AO2796" s="17"/>
      <c r="AP2796" s="28" t="str">
        <f t="shared" si="569"/>
        <v>CancelCancel</v>
      </c>
      <c r="AQ2796" s="28" t="str">
        <f t="shared" si="570"/>
        <v>CancelCancelJPY</v>
      </c>
    </row>
    <row r="2797" spans="1:43" s="12" customFormat="1">
      <c r="A2797" s="179" t="s">
        <v>170</v>
      </c>
      <c r="B2797" s="179"/>
      <c r="C2797" s="179" t="s">
        <v>170</v>
      </c>
      <c r="D2797" s="39" t="str">
        <f t="shared" si="560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561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562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559"/>
        <v>12274000</v>
      </c>
      <c r="AA2797" s="13">
        <v>7.2999999999999995E-2</v>
      </c>
      <c r="AB2797" s="21">
        <f t="shared" si="563"/>
        <v>896002</v>
      </c>
      <c r="AC2797" s="185">
        <f t="shared" si="564"/>
        <v>107520.23999999999</v>
      </c>
      <c r="AD2797" s="141">
        <v>0.12</v>
      </c>
      <c r="AE2797" s="186">
        <f t="shared" si="565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566"/>
        <v>468573419.10712183</v>
      </c>
      <c r="AJ2797" s="19">
        <f t="shared" si="567"/>
        <v>55829466.862621114</v>
      </c>
      <c r="AK2797" s="20">
        <f t="shared" si="568"/>
        <v>0.11914774629983395</v>
      </c>
      <c r="AL2797" s="17"/>
      <c r="AM2797" s="17"/>
      <c r="AN2797" s="17"/>
      <c r="AO2797" s="17"/>
      <c r="AP2797" s="28" t="str">
        <f t="shared" si="569"/>
        <v>CancelCancel</v>
      </c>
      <c r="AQ2797" s="28" t="str">
        <f t="shared" si="570"/>
        <v>CancelCancelJPY</v>
      </c>
    </row>
    <row r="2798" spans="1:43" s="12" customFormat="1">
      <c r="A2798" s="179" t="s">
        <v>170</v>
      </c>
      <c r="B2798" s="179"/>
      <c r="C2798" s="179" t="s">
        <v>170</v>
      </c>
      <c r="D2798" s="39" t="str">
        <f t="shared" si="560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561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562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559"/>
        <v>12650000</v>
      </c>
      <c r="AA2798" s="13">
        <v>7.3499999999999996E-2</v>
      </c>
      <c r="AB2798" s="21">
        <f t="shared" si="563"/>
        <v>929775</v>
      </c>
      <c r="AC2798" s="185">
        <f t="shared" si="564"/>
        <v>111573</v>
      </c>
      <c r="AD2798" s="141">
        <v>0.12</v>
      </c>
      <c r="AE2798" s="186">
        <f t="shared" si="565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566"/>
        <v>468573419.10712183</v>
      </c>
      <c r="AJ2798" s="19">
        <f t="shared" si="567"/>
        <v>55829466.862621114</v>
      </c>
      <c r="AK2798" s="20">
        <f t="shared" si="568"/>
        <v>0.11914774629983395</v>
      </c>
      <c r="AL2798" s="17"/>
      <c r="AM2798" s="17"/>
      <c r="AN2798" s="17"/>
      <c r="AO2798" s="17"/>
      <c r="AP2798" s="28" t="str">
        <f t="shared" si="569"/>
        <v>CancelCancel</v>
      </c>
      <c r="AQ2798" s="28" t="str">
        <f t="shared" si="570"/>
        <v>CancelCancelJPY</v>
      </c>
    </row>
    <row r="2799" spans="1:43" s="12" customFormat="1">
      <c r="A2799" s="179" t="s">
        <v>170</v>
      </c>
      <c r="B2799" s="179"/>
      <c r="C2799" s="179" t="s">
        <v>170</v>
      </c>
      <c r="D2799" s="39" t="str">
        <f t="shared" si="560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561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562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559"/>
        <v>891600</v>
      </c>
      <c r="AA2799" s="13">
        <v>1.135</v>
      </c>
      <c r="AB2799" s="21">
        <f t="shared" si="563"/>
        <v>895545.13274336292</v>
      </c>
      <c r="AC2799" s="185">
        <f t="shared" si="564"/>
        <v>107465.41592920355</v>
      </c>
      <c r="AD2799" s="141">
        <v>0.12</v>
      </c>
      <c r="AE2799" s="186">
        <f t="shared" si="565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566"/>
        <v>468573419.10712183</v>
      </c>
      <c r="AJ2799" s="19">
        <f t="shared" si="567"/>
        <v>55829466.862621114</v>
      </c>
      <c r="AK2799" s="20">
        <f t="shared" si="568"/>
        <v>0.11914774629983395</v>
      </c>
      <c r="AL2799" s="17"/>
      <c r="AM2799" s="17"/>
      <c r="AN2799" s="17"/>
      <c r="AO2799" s="17"/>
      <c r="AP2799" s="28" t="str">
        <f t="shared" si="569"/>
        <v>CancelCancel</v>
      </c>
      <c r="AQ2799" s="28" t="str">
        <f t="shared" si="570"/>
        <v>CancelCancelRMB</v>
      </c>
    </row>
    <row r="2800" spans="1:43" s="12" customFormat="1">
      <c r="A2800" s="179" t="s">
        <v>170</v>
      </c>
      <c r="B2800" s="179"/>
      <c r="C2800" s="179" t="s">
        <v>170</v>
      </c>
      <c r="D2800" s="39" t="str">
        <f t="shared" si="560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561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562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559"/>
        <v>818400</v>
      </c>
      <c r="AA2800" s="13">
        <v>1.135</v>
      </c>
      <c r="AB2800" s="21">
        <f t="shared" si="563"/>
        <v>822021.23893805325</v>
      </c>
      <c r="AC2800" s="185">
        <f t="shared" si="564"/>
        <v>98642.548672566394</v>
      </c>
      <c r="AD2800" s="141">
        <v>0.12</v>
      </c>
      <c r="AE2800" s="186">
        <f t="shared" si="565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566"/>
        <v>468573419.10712183</v>
      </c>
      <c r="AJ2800" s="19">
        <f t="shared" si="567"/>
        <v>55829466.862621114</v>
      </c>
      <c r="AK2800" s="20">
        <f t="shared" si="568"/>
        <v>0.11914774629983395</v>
      </c>
      <c r="AL2800" s="17"/>
      <c r="AM2800" s="17"/>
      <c r="AN2800" s="17"/>
      <c r="AO2800" s="17"/>
      <c r="AP2800" s="28" t="str">
        <f t="shared" si="569"/>
        <v>CancelCancel</v>
      </c>
      <c r="AQ2800" s="28" t="str">
        <f t="shared" si="570"/>
        <v>CancelCancelRMB</v>
      </c>
    </row>
    <row r="2801" spans="1:43" s="12" customFormat="1">
      <c r="A2801" s="179" t="s">
        <v>170</v>
      </c>
      <c r="B2801" s="179"/>
      <c r="C2801" s="179" t="s">
        <v>170</v>
      </c>
      <c r="D2801" s="39" t="str">
        <f t="shared" si="560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561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562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559"/>
        <v>920000</v>
      </c>
      <c r="AA2801" s="13">
        <v>1.135</v>
      </c>
      <c r="AB2801" s="21">
        <f t="shared" si="563"/>
        <v>924070.79646017705</v>
      </c>
      <c r="AC2801" s="185">
        <f t="shared" si="564"/>
        <v>110888.49557522124</v>
      </c>
      <c r="AD2801" s="141">
        <v>0.12</v>
      </c>
      <c r="AE2801" s="186">
        <f t="shared" si="565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566"/>
        <v>468573419.10712183</v>
      </c>
      <c r="AJ2801" s="19">
        <f t="shared" si="567"/>
        <v>55829466.862621114</v>
      </c>
      <c r="AK2801" s="20">
        <f t="shared" si="568"/>
        <v>0.11914774629983395</v>
      </c>
      <c r="AL2801" s="17"/>
      <c r="AM2801" s="17"/>
      <c r="AN2801" s="17"/>
      <c r="AO2801" s="17"/>
      <c r="AP2801" s="28" t="str">
        <f t="shared" si="569"/>
        <v>CancelCancel</v>
      </c>
      <c r="AQ2801" s="28" t="str">
        <f t="shared" si="570"/>
        <v>CancelCancelRMB</v>
      </c>
    </row>
    <row r="2802" spans="1:43" s="12" customFormat="1">
      <c r="A2802" s="179" t="s">
        <v>170</v>
      </c>
      <c r="B2802" s="179"/>
      <c r="C2802" s="179" t="s">
        <v>170</v>
      </c>
      <c r="D2802" s="39" t="str">
        <f t="shared" si="560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561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562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559"/>
        <v>12650000</v>
      </c>
      <c r="AA2802" s="13">
        <v>7.3499999999999996E-2</v>
      </c>
      <c r="AB2802" s="21">
        <f t="shared" si="563"/>
        <v>929775</v>
      </c>
      <c r="AC2802" s="185">
        <f t="shared" si="564"/>
        <v>111573</v>
      </c>
      <c r="AD2802" s="141">
        <v>0.12</v>
      </c>
      <c r="AE2802" s="186">
        <f t="shared" si="565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566"/>
        <v>468573419.10712183</v>
      </c>
      <c r="AJ2802" s="19">
        <f t="shared" si="567"/>
        <v>55829466.862621114</v>
      </c>
      <c r="AK2802" s="20">
        <f t="shared" si="568"/>
        <v>0.11914774629983395</v>
      </c>
      <c r="AL2802" s="17"/>
      <c r="AM2802" s="17"/>
      <c r="AN2802" s="17"/>
      <c r="AO2802" s="17"/>
      <c r="AP2802" s="28" t="str">
        <f t="shared" si="569"/>
        <v>CancelCancel</v>
      </c>
      <c r="AQ2802" s="28" t="str">
        <f t="shared" si="570"/>
        <v>CancelCancelJPY</v>
      </c>
    </row>
    <row r="2803" spans="1:43" s="12" customFormat="1">
      <c r="A2803" s="179" t="s">
        <v>170</v>
      </c>
      <c r="B2803" s="179"/>
      <c r="C2803" s="179" t="s">
        <v>170</v>
      </c>
      <c r="D2803" s="39" t="str">
        <f t="shared" si="560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561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562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559"/>
        <v>910000</v>
      </c>
      <c r="AA2803" s="13">
        <v>1.095</v>
      </c>
      <c r="AB2803" s="21">
        <f t="shared" si="563"/>
        <v>881814.15929203539</v>
      </c>
      <c r="AC2803" s="185">
        <f t="shared" si="564"/>
        <v>105817.69911504425</v>
      </c>
      <c r="AD2803" s="141">
        <v>0.12</v>
      </c>
      <c r="AE2803" s="186">
        <f t="shared" si="565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566"/>
        <v>468573419.10712183</v>
      </c>
      <c r="AJ2803" s="19">
        <f t="shared" si="567"/>
        <v>55829466.862621114</v>
      </c>
      <c r="AK2803" s="20">
        <f t="shared" si="568"/>
        <v>0.11914774629983395</v>
      </c>
      <c r="AL2803" s="17"/>
      <c r="AM2803" s="17"/>
      <c r="AN2803" s="17"/>
      <c r="AO2803" s="17"/>
      <c r="AP2803" s="28" t="str">
        <f t="shared" si="569"/>
        <v>CancelCancel</v>
      </c>
      <c r="AQ2803" s="28" t="str">
        <f t="shared" si="570"/>
        <v>CancelCancelRMB</v>
      </c>
    </row>
    <row r="2804" spans="1:43" s="12" customFormat="1">
      <c r="A2804" s="179" t="s">
        <v>170</v>
      </c>
      <c r="B2804" s="179"/>
      <c r="C2804" s="179" t="s">
        <v>170</v>
      </c>
      <c r="D2804" s="39" t="str">
        <f t="shared" si="560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561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562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559"/>
        <v>1416800</v>
      </c>
      <c r="AA2804" s="13">
        <v>1.095</v>
      </c>
      <c r="AB2804" s="21">
        <f t="shared" si="563"/>
        <v>1372916.814159292</v>
      </c>
      <c r="AC2804" s="185">
        <f t="shared" si="564"/>
        <v>164750.01769911504</v>
      </c>
      <c r="AD2804" s="141">
        <v>0.12</v>
      </c>
      <c r="AE2804" s="186">
        <f t="shared" si="565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566"/>
        <v>468573419.10712183</v>
      </c>
      <c r="AJ2804" s="19">
        <f t="shared" si="567"/>
        <v>55829466.862621114</v>
      </c>
      <c r="AK2804" s="20">
        <f t="shared" si="568"/>
        <v>0.11914774629983395</v>
      </c>
      <c r="AL2804" s="17"/>
      <c r="AM2804" s="17"/>
      <c r="AN2804" s="17"/>
      <c r="AO2804" s="17"/>
      <c r="AP2804" s="28" t="str">
        <f t="shared" si="569"/>
        <v>CancelCancel</v>
      </c>
      <c r="AQ2804" s="28" t="str">
        <f t="shared" si="570"/>
        <v>CancelCancelRMB</v>
      </c>
    </row>
    <row r="2805" spans="1:43" s="12" customFormat="1">
      <c r="A2805" s="179" t="s">
        <v>170</v>
      </c>
      <c r="B2805" s="179"/>
      <c r="C2805" s="179" t="s">
        <v>170</v>
      </c>
      <c r="D2805" s="39" t="str">
        <f t="shared" si="560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561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562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559"/>
        <v>1416800</v>
      </c>
      <c r="AA2805" s="13">
        <v>1.095</v>
      </c>
      <c r="AB2805" s="21">
        <f t="shared" si="563"/>
        <v>1372916.814159292</v>
      </c>
      <c r="AC2805" s="185">
        <f t="shared" si="564"/>
        <v>164750.01769911504</v>
      </c>
      <c r="AD2805" s="141">
        <v>0.12</v>
      </c>
      <c r="AE2805" s="186">
        <f t="shared" si="565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566"/>
        <v>468573419.10712183</v>
      </c>
      <c r="AJ2805" s="19">
        <f t="shared" si="567"/>
        <v>55829466.862621114</v>
      </c>
      <c r="AK2805" s="20">
        <f t="shared" si="568"/>
        <v>0.11914774629983395</v>
      </c>
      <c r="AL2805" s="17"/>
      <c r="AM2805" s="17"/>
      <c r="AN2805" s="17"/>
      <c r="AO2805" s="17"/>
      <c r="AP2805" s="28" t="str">
        <f t="shared" si="569"/>
        <v>CancelCancel</v>
      </c>
      <c r="AQ2805" s="28" t="str">
        <f t="shared" si="570"/>
        <v>CancelCancelRMB</v>
      </c>
    </row>
    <row r="2806" spans="1:43" s="12" customFormat="1">
      <c r="A2806" s="179" t="s">
        <v>170</v>
      </c>
      <c r="B2806" s="179"/>
      <c r="C2806" s="179" t="s">
        <v>170</v>
      </c>
      <c r="D2806" s="39" t="str">
        <f t="shared" si="560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561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562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559"/>
        <v>1416800</v>
      </c>
      <c r="AA2806" s="13">
        <v>1.095</v>
      </c>
      <c r="AB2806" s="21">
        <f t="shared" si="563"/>
        <v>1372916.814159292</v>
      </c>
      <c r="AC2806" s="185">
        <f t="shared" si="564"/>
        <v>164750.01769911504</v>
      </c>
      <c r="AD2806" s="141">
        <v>0.12</v>
      </c>
      <c r="AE2806" s="186">
        <f t="shared" si="565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566"/>
        <v>468573419.10712183</v>
      </c>
      <c r="AJ2806" s="19">
        <f t="shared" si="567"/>
        <v>55829466.862621114</v>
      </c>
      <c r="AK2806" s="20">
        <f t="shared" si="568"/>
        <v>0.11914774629983395</v>
      </c>
      <c r="AL2806" s="17"/>
      <c r="AM2806" s="17"/>
      <c r="AN2806" s="17"/>
      <c r="AO2806" s="17"/>
      <c r="AP2806" s="28" t="str">
        <f t="shared" si="569"/>
        <v>CancelCancel</v>
      </c>
      <c r="AQ2806" s="28" t="str">
        <f t="shared" si="570"/>
        <v>CancelCancelRMB</v>
      </c>
    </row>
    <row r="2807" spans="1:43" s="12" customFormat="1">
      <c r="A2807" s="179" t="s">
        <v>170</v>
      </c>
      <c r="B2807" s="179"/>
      <c r="C2807" s="179" t="s">
        <v>170</v>
      </c>
      <c r="D2807" s="39" t="str">
        <f t="shared" si="560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561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562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559"/>
        <v>1416800</v>
      </c>
      <c r="AA2807" s="13">
        <v>1.095</v>
      </c>
      <c r="AB2807" s="21">
        <f t="shared" si="563"/>
        <v>1372916.814159292</v>
      </c>
      <c r="AC2807" s="185">
        <f t="shared" si="564"/>
        <v>164750.01769911504</v>
      </c>
      <c r="AD2807" s="141">
        <v>0.12</v>
      </c>
      <c r="AE2807" s="186">
        <f t="shared" si="565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566"/>
        <v>468573419.10712183</v>
      </c>
      <c r="AJ2807" s="19">
        <f t="shared" si="567"/>
        <v>55829466.862621114</v>
      </c>
      <c r="AK2807" s="20">
        <f t="shared" si="568"/>
        <v>0.11914774629983395</v>
      </c>
      <c r="AL2807" s="17"/>
      <c r="AM2807" s="17"/>
      <c r="AN2807" s="17"/>
      <c r="AO2807" s="17"/>
      <c r="AP2807" s="28" t="str">
        <f t="shared" si="569"/>
        <v>CancelCancel</v>
      </c>
      <c r="AQ2807" s="28" t="str">
        <f t="shared" si="570"/>
        <v>CancelCancelRMB</v>
      </c>
    </row>
    <row r="2808" spans="1:43" s="12" customFormat="1">
      <c r="A2808" s="179" t="s">
        <v>170</v>
      </c>
      <c r="B2808" s="179"/>
      <c r="C2808" s="179" t="s">
        <v>170</v>
      </c>
      <c r="D2808" s="39" t="str">
        <f t="shared" si="560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561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562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559"/>
        <v>1416800</v>
      </c>
      <c r="AA2808" s="13">
        <v>1.095</v>
      </c>
      <c r="AB2808" s="21">
        <f t="shared" si="563"/>
        <v>1372916.814159292</v>
      </c>
      <c r="AC2808" s="185">
        <f t="shared" si="564"/>
        <v>164750.01769911504</v>
      </c>
      <c r="AD2808" s="141">
        <v>0.12</v>
      </c>
      <c r="AE2808" s="186">
        <f t="shared" si="565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566"/>
        <v>468573419.10712183</v>
      </c>
      <c r="AJ2808" s="19">
        <f t="shared" si="567"/>
        <v>55829466.862621114</v>
      </c>
      <c r="AK2808" s="20">
        <f t="shared" si="568"/>
        <v>0.11914774629983395</v>
      </c>
      <c r="AL2808" s="17"/>
      <c r="AM2808" s="17"/>
      <c r="AN2808" s="17"/>
      <c r="AO2808" s="17"/>
      <c r="AP2808" s="28" t="str">
        <f t="shared" si="569"/>
        <v>CancelCancel</v>
      </c>
      <c r="AQ2808" s="28" t="str">
        <f t="shared" si="570"/>
        <v>CancelCancelRMB</v>
      </c>
    </row>
    <row r="2809" spans="1:43" s="12" customFormat="1">
      <c r="A2809" s="179" t="s">
        <v>170</v>
      </c>
      <c r="B2809" s="179"/>
      <c r="C2809" s="179" t="s">
        <v>170</v>
      </c>
      <c r="D2809" s="39" t="str">
        <f t="shared" si="560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561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562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559"/>
        <v>1416800</v>
      </c>
      <c r="AA2809" s="13">
        <v>1.095</v>
      </c>
      <c r="AB2809" s="21">
        <f t="shared" si="563"/>
        <v>1372916.814159292</v>
      </c>
      <c r="AC2809" s="185">
        <f t="shared" si="564"/>
        <v>164750.01769911504</v>
      </c>
      <c r="AD2809" s="141">
        <v>0.12</v>
      </c>
      <c r="AE2809" s="186">
        <f t="shared" si="565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566"/>
        <v>468573419.10712183</v>
      </c>
      <c r="AJ2809" s="19">
        <f t="shared" si="567"/>
        <v>55829466.862621114</v>
      </c>
      <c r="AK2809" s="20">
        <f t="shared" si="568"/>
        <v>0.11914774629983395</v>
      </c>
      <c r="AL2809" s="17"/>
      <c r="AM2809" s="17"/>
      <c r="AN2809" s="17"/>
      <c r="AO2809" s="17"/>
      <c r="AP2809" s="28" t="str">
        <f t="shared" si="569"/>
        <v>CancelCancel</v>
      </c>
      <c r="AQ2809" s="28" t="str">
        <f t="shared" si="570"/>
        <v>CancelCancelRMB</v>
      </c>
    </row>
    <row r="2810" spans="1:43" s="12" customFormat="1">
      <c r="A2810" s="179" t="s">
        <v>170</v>
      </c>
      <c r="B2810" s="179"/>
      <c r="C2810" s="179" t="s">
        <v>170</v>
      </c>
      <c r="D2810" s="39" t="str">
        <f t="shared" si="560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561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562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559"/>
        <v>18880000</v>
      </c>
      <c r="AA2810" s="13">
        <v>7.4099999999999999E-2</v>
      </c>
      <c r="AB2810" s="21">
        <f t="shared" si="563"/>
        <v>1399008</v>
      </c>
      <c r="AC2810" s="185">
        <f t="shared" si="564"/>
        <v>167880.95999999999</v>
      </c>
      <c r="AD2810" s="141">
        <v>0.12</v>
      </c>
      <c r="AE2810" s="186">
        <f t="shared" si="565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566"/>
        <v>468573419.10712183</v>
      </c>
      <c r="AJ2810" s="19">
        <f t="shared" si="567"/>
        <v>55829466.862621114</v>
      </c>
      <c r="AK2810" s="20">
        <f t="shared" si="568"/>
        <v>0.11914774629983395</v>
      </c>
      <c r="AL2810" s="17"/>
      <c r="AM2810" s="17"/>
      <c r="AN2810" s="17"/>
      <c r="AO2810" s="17"/>
      <c r="AP2810" s="28" t="str">
        <f t="shared" si="569"/>
        <v>CancelCancel</v>
      </c>
      <c r="AQ2810" s="28" t="str">
        <f t="shared" si="570"/>
        <v>CancelCancelJPY</v>
      </c>
    </row>
    <row r="2811" spans="1:43" s="12" customFormat="1">
      <c r="A2811" s="179" t="s">
        <v>170</v>
      </c>
      <c r="B2811" s="179"/>
      <c r="C2811" s="179" t="s">
        <v>170</v>
      </c>
      <c r="D2811" s="39" t="str">
        <f t="shared" si="560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561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562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559"/>
        <v>18880000</v>
      </c>
      <c r="AA2811" s="13">
        <v>7.4099999999999999E-2</v>
      </c>
      <c r="AB2811" s="21">
        <f t="shared" si="563"/>
        <v>1399008</v>
      </c>
      <c r="AC2811" s="185">
        <f t="shared" si="564"/>
        <v>167880.95999999999</v>
      </c>
      <c r="AD2811" s="141">
        <v>0.12</v>
      </c>
      <c r="AE2811" s="186">
        <f t="shared" si="565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566"/>
        <v>468573419.10712183</v>
      </c>
      <c r="AJ2811" s="19">
        <f t="shared" si="567"/>
        <v>55829466.862621114</v>
      </c>
      <c r="AK2811" s="20">
        <f t="shared" si="568"/>
        <v>0.11914774629983395</v>
      </c>
      <c r="AL2811" s="17"/>
      <c r="AM2811" s="17"/>
      <c r="AN2811" s="17"/>
      <c r="AO2811" s="17"/>
      <c r="AP2811" s="28" t="str">
        <f t="shared" si="569"/>
        <v>CancelCancel</v>
      </c>
      <c r="AQ2811" s="28" t="str">
        <f t="shared" si="570"/>
        <v>CancelCancelJPY</v>
      </c>
    </row>
    <row r="2812" spans="1:43" s="12" customFormat="1">
      <c r="A2812" s="179" t="s">
        <v>170</v>
      </c>
      <c r="B2812" s="179"/>
      <c r="C2812" s="179" t="s">
        <v>170</v>
      </c>
      <c r="D2812" s="39" t="str">
        <f t="shared" si="560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561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562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559"/>
        <v>18880000</v>
      </c>
      <c r="AA2812" s="13">
        <v>7.4099999999999999E-2</v>
      </c>
      <c r="AB2812" s="21">
        <f t="shared" si="563"/>
        <v>1399008</v>
      </c>
      <c r="AC2812" s="185">
        <f t="shared" si="564"/>
        <v>167880.95999999999</v>
      </c>
      <c r="AD2812" s="141">
        <v>0.12</v>
      </c>
      <c r="AE2812" s="186">
        <f t="shared" si="565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566"/>
        <v>468573419.10712183</v>
      </c>
      <c r="AJ2812" s="19">
        <f t="shared" si="567"/>
        <v>55829466.862621114</v>
      </c>
      <c r="AK2812" s="20">
        <f t="shared" si="568"/>
        <v>0.11914774629983395</v>
      </c>
      <c r="AL2812" s="17"/>
      <c r="AM2812" s="17"/>
      <c r="AN2812" s="17"/>
      <c r="AO2812" s="17"/>
      <c r="AP2812" s="28" t="str">
        <f t="shared" si="569"/>
        <v>CancelCancel</v>
      </c>
      <c r="AQ2812" s="28" t="str">
        <f t="shared" si="570"/>
        <v>CancelCancelJPY</v>
      </c>
    </row>
    <row r="2813" spans="1:43" s="12" customFormat="1">
      <c r="A2813" s="179" t="s">
        <v>170</v>
      </c>
      <c r="B2813" s="179"/>
      <c r="C2813" s="179" t="s">
        <v>170</v>
      </c>
      <c r="D2813" s="39" t="str">
        <f t="shared" si="560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561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562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559"/>
        <v>18880000</v>
      </c>
      <c r="AA2813" s="13">
        <v>7.4099999999999999E-2</v>
      </c>
      <c r="AB2813" s="21">
        <f t="shared" si="563"/>
        <v>1399008</v>
      </c>
      <c r="AC2813" s="185">
        <f t="shared" si="564"/>
        <v>167880.95999999999</v>
      </c>
      <c r="AD2813" s="141">
        <v>0.12</v>
      </c>
      <c r="AE2813" s="186">
        <f t="shared" si="565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566"/>
        <v>468573419.10712183</v>
      </c>
      <c r="AJ2813" s="19">
        <f t="shared" si="567"/>
        <v>55829466.862621114</v>
      </c>
      <c r="AK2813" s="20">
        <f t="shared" si="568"/>
        <v>0.11914774629983395</v>
      </c>
      <c r="AL2813" s="17"/>
      <c r="AM2813" s="17"/>
      <c r="AN2813" s="17"/>
      <c r="AO2813" s="17"/>
      <c r="AP2813" s="28" t="str">
        <f t="shared" si="569"/>
        <v>CancelCancel</v>
      </c>
      <c r="AQ2813" s="28" t="str">
        <f t="shared" si="570"/>
        <v>CancelCancelJPY</v>
      </c>
    </row>
    <row r="2814" spans="1:43" s="12" customFormat="1">
      <c r="A2814" s="179" t="s">
        <v>170</v>
      </c>
      <c r="B2814" s="179"/>
      <c r="C2814" s="179" t="s">
        <v>170</v>
      </c>
      <c r="D2814" s="39" t="str">
        <f t="shared" si="560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561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562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559"/>
        <v>18880000</v>
      </c>
      <c r="AA2814" s="13">
        <v>7.4099999999999999E-2</v>
      </c>
      <c r="AB2814" s="21">
        <f t="shared" si="563"/>
        <v>1399008</v>
      </c>
      <c r="AC2814" s="185">
        <f t="shared" si="564"/>
        <v>167880.95999999999</v>
      </c>
      <c r="AD2814" s="141">
        <v>0.12</v>
      </c>
      <c r="AE2814" s="186">
        <f t="shared" si="565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566"/>
        <v>468573419.10712183</v>
      </c>
      <c r="AJ2814" s="19">
        <f t="shared" si="567"/>
        <v>55829466.862621114</v>
      </c>
      <c r="AK2814" s="20">
        <f t="shared" si="568"/>
        <v>0.11914774629983395</v>
      </c>
      <c r="AL2814" s="17"/>
      <c r="AM2814" s="17"/>
      <c r="AN2814" s="17"/>
      <c r="AO2814" s="17"/>
      <c r="AP2814" s="28" t="str">
        <f t="shared" si="569"/>
        <v>CancelCancel</v>
      </c>
      <c r="AQ2814" s="28" t="str">
        <f t="shared" si="570"/>
        <v>CancelCancelJPY</v>
      </c>
    </row>
    <row r="2815" spans="1:43" s="12" customFormat="1">
      <c r="A2815" s="179" t="s">
        <v>170</v>
      </c>
      <c r="B2815" s="179"/>
      <c r="C2815" s="179" t="s">
        <v>170</v>
      </c>
      <c r="D2815" s="39" t="str">
        <f t="shared" si="560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561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562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559"/>
        <v>18880000</v>
      </c>
      <c r="AA2815" s="13">
        <v>7.4099999999999999E-2</v>
      </c>
      <c r="AB2815" s="21">
        <f t="shared" si="563"/>
        <v>1399008</v>
      </c>
      <c r="AC2815" s="185">
        <f t="shared" si="564"/>
        <v>167880.95999999999</v>
      </c>
      <c r="AD2815" s="141">
        <v>0.12</v>
      </c>
      <c r="AE2815" s="186">
        <f t="shared" si="565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566"/>
        <v>468573419.10712183</v>
      </c>
      <c r="AJ2815" s="19">
        <f t="shared" si="567"/>
        <v>55829466.862621114</v>
      </c>
      <c r="AK2815" s="20">
        <f t="shared" si="568"/>
        <v>0.11914774629983395</v>
      </c>
      <c r="AL2815" s="17"/>
      <c r="AM2815" s="17"/>
      <c r="AN2815" s="17"/>
      <c r="AO2815" s="17"/>
      <c r="AP2815" s="28" t="str">
        <f t="shared" si="569"/>
        <v>CancelCancel</v>
      </c>
      <c r="AQ2815" s="28" t="str">
        <f t="shared" si="570"/>
        <v>CancelCancelJPY</v>
      </c>
    </row>
    <row r="2816" spans="1:43" s="12" customFormat="1">
      <c r="A2816" s="179" t="s">
        <v>170</v>
      </c>
      <c r="B2816" s="179"/>
      <c r="C2816" s="179" t="s">
        <v>170</v>
      </c>
      <c r="D2816" s="39" t="str">
        <f t="shared" si="560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561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562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559"/>
        <v>10705500</v>
      </c>
      <c r="AA2816" s="13">
        <v>7.3400000000000007E-2</v>
      </c>
      <c r="AB2816" s="21">
        <f t="shared" si="563"/>
        <v>785783.70000000007</v>
      </c>
      <c r="AC2816" s="185">
        <f t="shared" si="564"/>
        <v>94294.044000000009</v>
      </c>
      <c r="AD2816" s="141">
        <v>0.12</v>
      </c>
      <c r="AE2816" s="186">
        <f t="shared" si="565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566"/>
        <v>468573419.10712183</v>
      </c>
      <c r="AJ2816" s="19">
        <f t="shared" si="567"/>
        <v>55829466.862621114</v>
      </c>
      <c r="AK2816" s="20">
        <f t="shared" si="568"/>
        <v>0.11914774629983395</v>
      </c>
      <c r="AL2816" s="17"/>
      <c r="AM2816" s="17"/>
      <c r="AN2816" s="17"/>
      <c r="AO2816" s="17"/>
      <c r="AP2816" s="28" t="str">
        <f t="shared" si="569"/>
        <v>CancelCancel</v>
      </c>
      <c r="AQ2816" s="28" t="str">
        <f t="shared" si="570"/>
        <v>CancelCancelJPY</v>
      </c>
    </row>
    <row r="2817" spans="1:43" s="12" customFormat="1">
      <c r="A2817" s="179" t="s">
        <v>170</v>
      </c>
      <c r="B2817" s="179"/>
      <c r="C2817" s="179" t="s">
        <v>170</v>
      </c>
      <c r="D2817" s="39" t="str">
        <f t="shared" si="560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561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562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559"/>
        <v>13794500</v>
      </c>
      <c r="AA2817" s="13">
        <v>7.3400000000000007E-2</v>
      </c>
      <c r="AB2817" s="21">
        <f t="shared" si="563"/>
        <v>1012516.3</v>
      </c>
      <c r="AC2817" s="185">
        <f t="shared" si="564"/>
        <v>121501.95600000001</v>
      </c>
      <c r="AD2817" s="141">
        <v>0.12</v>
      </c>
      <c r="AE2817" s="186">
        <f t="shared" si="565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566"/>
        <v>468573419.10712183</v>
      </c>
      <c r="AJ2817" s="19">
        <f t="shared" si="567"/>
        <v>55829466.862621114</v>
      </c>
      <c r="AK2817" s="20">
        <f t="shared" si="568"/>
        <v>0.11914774629983395</v>
      </c>
      <c r="AL2817" s="17"/>
      <c r="AM2817" s="17"/>
      <c r="AN2817" s="17"/>
      <c r="AO2817" s="17"/>
      <c r="AP2817" s="28" t="str">
        <f t="shared" si="569"/>
        <v>CancelCancel</v>
      </c>
      <c r="AQ2817" s="28" t="str">
        <f t="shared" si="570"/>
        <v>CancelCancelJPY</v>
      </c>
    </row>
    <row r="2818" spans="1:43" s="12" customFormat="1">
      <c r="A2818" s="179" t="s">
        <v>170</v>
      </c>
      <c r="B2818" s="179"/>
      <c r="C2818" s="179" t="s">
        <v>170</v>
      </c>
      <c r="D2818" s="39" t="str">
        <f t="shared" si="560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561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562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559"/>
        <v>10705500</v>
      </c>
      <c r="AA2818" s="13">
        <v>7.3999999999999996E-2</v>
      </c>
      <c r="AB2818" s="21">
        <f t="shared" si="563"/>
        <v>792207</v>
      </c>
      <c r="AC2818" s="185">
        <f t="shared" si="564"/>
        <v>95064.84</v>
      </c>
      <c r="AD2818" s="141">
        <v>0.12</v>
      </c>
      <c r="AE2818" s="186">
        <f t="shared" si="565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566"/>
        <v>468573419.10712183</v>
      </c>
      <c r="AJ2818" s="19">
        <f t="shared" si="567"/>
        <v>55829466.862621114</v>
      </c>
      <c r="AK2818" s="20">
        <f t="shared" si="568"/>
        <v>0.11914774629983395</v>
      </c>
      <c r="AL2818" s="17"/>
      <c r="AM2818" s="17"/>
      <c r="AN2818" s="17"/>
      <c r="AO2818" s="17"/>
      <c r="AP2818" s="28" t="str">
        <f t="shared" si="569"/>
        <v>CancelCancel</v>
      </c>
      <c r="AQ2818" s="28" t="str">
        <f t="shared" si="570"/>
        <v>CancelCancelJPY</v>
      </c>
    </row>
    <row r="2819" spans="1:43" s="12" customFormat="1">
      <c r="A2819" s="179" t="s">
        <v>170</v>
      </c>
      <c r="B2819" s="179"/>
      <c r="C2819" s="179" t="s">
        <v>170</v>
      </c>
      <c r="D2819" s="39" t="str">
        <f t="shared" si="560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561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562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559"/>
        <v>13794500</v>
      </c>
      <c r="AA2819" s="13">
        <v>7.3999999999999996E-2</v>
      </c>
      <c r="AB2819" s="21">
        <f t="shared" si="563"/>
        <v>1020793</v>
      </c>
      <c r="AC2819" s="185">
        <f t="shared" si="564"/>
        <v>122495.15999999999</v>
      </c>
      <c r="AD2819" s="141">
        <v>0.12</v>
      </c>
      <c r="AE2819" s="186">
        <f t="shared" si="565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566"/>
        <v>468573419.10712183</v>
      </c>
      <c r="AJ2819" s="19">
        <f t="shared" si="567"/>
        <v>55829466.862621114</v>
      </c>
      <c r="AK2819" s="20">
        <f t="shared" si="568"/>
        <v>0.11914774629983395</v>
      </c>
      <c r="AL2819" s="17"/>
      <c r="AM2819" s="17"/>
      <c r="AN2819" s="17"/>
      <c r="AO2819" s="17"/>
      <c r="AP2819" s="28" t="str">
        <f t="shared" si="569"/>
        <v>CancelCancel</v>
      </c>
      <c r="AQ2819" s="28" t="str">
        <f t="shared" si="570"/>
        <v>CancelCancelJPY</v>
      </c>
    </row>
    <row r="2820" spans="1:43" s="12" customFormat="1">
      <c r="A2820" s="179" t="s">
        <v>170</v>
      </c>
      <c r="B2820" s="179"/>
      <c r="C2820" s="179" t="s">
        <v>170</v>
      </c>
      <c r="D2820" s="39" t="str">
        <f t="shared" si="560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561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562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559"/>
        <v>8150000</v>
      </c>
      <c r="AA2820" s="13">
        <v>7.3999999999999996E-2</v>
      </c>
      <c r="AB2820" s="21">
        <f t="shared" si="563"/>
        <v>603100</v>
      </c>
      <c r="AC2820" s="185">
        <f t="shared" si="564"/>
        <v>72372</v>
      </c>
      <c r="AD2820" s="141">
        <v>0.12</v>
      </c>
      <c r="AE2820" s="186">
        <f t="shared" si="565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566"/>
        <v>468573419.10712183</v>
      </c>
      <c r="AJ2820" s="19">
        <f t="shared" si="567"/>
        <v>55829466.862621114</v>
      </c>
      <c r="AK2820" s="20">
        <f t="shared" si="568"/>
        <v>0.11914774629983395</v>
      </c>
      <c r="AL2820" s="17"/>
      <c r="AM2820" s="17"/>
      <c r="AN2820" s="17"/>
      <c r="AO2820" s="17"/>
      <c r="AP2820" s="28" t="str">
        <f t="shared" si="569"/>
        <v>CancelCancel</v>
      </c>
      <c r="AQ2820" s="28" t="str">
        <f t="shared" si="570"/>
        <v>CancelCancelJPY</v>
      </c>
    </row>
    <row r="2821" spans="1:43" s="12" customFormat="1">
      <c r="A2821" s="179" t="s">
        <v>170</v>
      </c>
      <c r="B2821" s="179"/>
      <c r="C2821" s="179" t="s">
        <v>170</v>
      </c>
      <c r="D2821" s="39" t="str">
        <f t="shared" si="560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561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562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559"/>
        <v>10000000</v>
      </c>
      <c r="AA2821" s="13">
        <v>7.17E-2</v>
      </c>
      <c r="AB2821" s="21">
        <f t="shared" si="563"/>
        <v>717000</v>
      </c>
      <c r="AC2821" s="185">
        <f t="shared" si="564"/>
        <v>86040</v>
      </c>
      <c r="AD2821" s="141">
        <v>0.12</v>
      </c>
      <c r="AE2821" s="186">
        <f t="shared" si="565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566"/>
        <v>468573419.10712183</v>
      </c>
      <c r="AJ2821" s="19">
        <f t="shared" si="567"/>
        <v>55829466.862621114</v>
      </c>
      <c r="AK2821" s="20">
        <f t="shared" si="568"/>
        <v>0.11914774629983395</v>
      </c>
      <c r="AL2821" s="17"/>
      <c r="AM2821" s="17"/>
      <c r="AN2821" s="17"/>
      <c r="AO2821" s="17"/>
      <c r="AP2821" s="28" t="str">
        <f t="shared" si="569"/>
        <v>CancelCancel</v>
      </c>
      <c r="AQ2821" s="28" t="str">
        <f t="shared" si="570"/>
        <v>CancelCancelJPY</v>
      </c>
    </row>
    <row r="2822" spans="1:43" s="12" customFormat="1">
      <c r="A2822" s="179" t="s">
        <v>170</v>
      </c>
      <c r="B2822" s="179"/>
      <c r="C2822" s="179" t="s">
        <v>170</v>
      </c>
      <c r="D2822" s="39" t="str">
        <f t="shared" si="560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561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562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571">IF(X2822="","",X2822*MAX(O2822,N2822))</f>
        <v>10000000</v>
      </c>
      <c r="AA2822" s="13">
        <v>7.17E-2</v>
      </c>
      <c r="AB2822" s="21">
        <f t="shared" si="563"/>
        <v>717000</v>
      </c>
      <c r="AC2822" s="185">
        <f t="shared" si="564"/>
        <v>86040</v>
      </c>
      <c r="AD2822" s="141">
        <v>0.12</v>
      </c>
      <c r="AE2822" s="186">
        <f t="shared" si="565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566"/>
        <v>468573419.10712183</v>
      </c>
      <c r="AJ2822" s="19">
        <f t="shared" si="567"/>
        <v>55829466.862621114</v>
      </c>
      <c r="AK2822" s="20">
        <f t="shared" si="568"/>
        <v>0.11914774629983395</v>
      </c>
      <c r="AL2822" s="17"/>
      <c r="AM2822" s="17"/>
      <c r="AN2822" s="17"/>
      <c r="AO2822" s="17"/>
      <c r="AP2822" s="28" t="str">
        <f t="shared" si="569"/>
        <v>CancelCancel</v>
      </c>
      <c r="AQ2822" s="28" t="str">
        <f t="shared" si="570"/>
        <v>CancelCancelJPY</v>
      </c>
    </row>
    <row r="2823" spans="1:43" s="12" customFormat="1">
      <c r="A2823" s="179" t="s">
        <v>170</v>
      </c>
      <c r="B2823" s="179"/>
      <c r="C2823" s="179" t="s">
        <v>170</v>
      </c>
      <c r="D2823" s="39" t="str">
        <f t="shared" si="560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561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562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571"/>
        <v>15800000</v>
      </c>
      <c r="AA2823" s="13">
        <v>7.17E-2</v>
      </c>
      <c r="AB2823" s="21">
        <f t="shared" si="563"/>
        <v>1132860</v>
      </c>
      <c r="AC2823" s="185">
        <f t="shared" si="564"/>
        <v>135943.19999999998</v>
      </c>
      <c r="AD2823" s="141">
        <v>0.12</v>
      </c>
      <c r="AE2823" s="186">
        <f t="shared" si="565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566"/>
        <v>468573419.10712183</v>
      </c>
      <c r="AJ2823" s="19">
        <f t="shared" si="567"/>
        <v>55829466.862621114</v>
      </c>
      <c r="AK2823" s="20">
        <f t="shared" si="568"/>
        <v>0.11914774629983395</v>
      </c>
      <c r="AL2823" s="17"/>
      <c r="AM2823" s="17"/>
      <c r="AN2823" s="17"/>
      <c r="AO2823" s="17"/>
      <c r="AP2823" s="28" t="str">
        <f t="shared" si="569"/>
        <v>CancelCancel</v>
      </c>
      <c r="AQ2823" s="28" t="str">
        <f t="shared" si="570"/>
        <v>CancelCancelJPY</v>
      </c>
    </row>
    <row r="2824" spans="1:43" s="12" customFormat="1">
      <c r="A2824" s="179" t="s">
        <v>170</v>
      </c>
      <c r="B2824" s="179"/>
      <c r="C2824" s="179" t="s">
        <v>170</v>
      </c>
      <c r="D2824" s="39" t="str">
        <f t="shared" si="560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561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562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571"/>
        <v>15800000</v>
      </c>
      <c r="AA2824" s="13">
        <v>7.17E-2</v>
      </c>
      <c r="AB2824" s="21">
        <f t="shared" si="563"/>
        <v>1132860</v>
      </c>
      <c r="AC2824" s="185">
        <f t="shared" si="564"/>
        <v>135943.19999999998</v>
      </c>
      <c r="AD2824" s="141">
        <v>0.12</v>
      </c>
      <c r="AE2824" s="186">
        <f t="shared" si="565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566"/>
        <v>468573419.10712183</v>
      </c>
      <c r="AJ2824" s="19">
        <f t="shared" si="567"/>
        <v>55829466.862621114</v>
      </c>
      <c r="AK2824" s="20">
        <f t="shared" si="568"/>
        <v>0.11914774629983395</v>
      </c>
      <c r="AL2824" s="17"/>
      <c r="AM2824" s="17"/>
      <c r="AN2824" s="17"/>
      <c r="AO2824" s="17"/>
      <c r="AP2824" s="28" t="str">
        <f t="shared" si="569"/>
        <v>CancelCancel</v>
      </c>
      <c r="AQ2824" s="28" t="str">
        <f t="shared" si="570"/>
        <v>CancelCancelJPY</v>
      </c>
    </row>
    <row r="2825" spans="1:43" s="12" customFormat="1">
      <c r="A2825" s="179" t="s">
        <v>170</v>
      </c>
      <c r="B2825" s="179"/>
      <c r="C2825" s="179" t="s">
        <v>170</v>
      </c>
      <c r="D2825" s="39" t="str">
        <f t="shared" si="560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561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562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571"/>
        <v>11000000</v>
      </c>
      <c r="AA2825" s="13">
        <v>7.0199999999999999E-2</v>
      </c>
      <c r="AB2825" s="21">
        <f t="shared" si="563"/>
        <v>772200</v>
      </c>
      <c r="AC2825" s="185">
        <f t="shared" si="564"/>
        <v>92664</v>
      </c>
      <c r="AD2825" s="141">
        <v>0.12</v>
      </c>
      <c r="AE2825" s="186">
        <f t="shared" si="565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566"/>
        <v>468573419.10712183</v>
      </c>
      <c r="AJ2825" s="19">
        <f t="shared" si="567"/>
        <v>55829466.862621114</v>
      </c>
      <c r="AK2825" s="20">
        <f t="shared" si="568"/>
        <v>0.11914774629983395</v>
      </c>
      <c r="AL2825" s="17"/>
      <c r="AM2825" s="17"/>
      <c r="AN2825" s="17"/>
      <c r="AO2825" s="17"/>
      <c r="AP2825" s="28" t="str">
        <f t="shared" si="569"/>
        <v>CancelCancel</v>
      </c>
      <c r="AQ2825" s="28" t="str">
        <f t="shared" si="570"/>
        <v>CancelCancelJPY</v>
      </c>
    </row>
    <row r="2826" spans="1:43" s="12" customFormat="1">
      <c r="A2826" s="179" t="s">
        <v>170</v>
      </c>
      <c r="B2826" s="179"/>
      <c r="C2826" s="179" t="s">
        <v>170</v>
      </c>
      <c r="D2826" s="39" t="str">
        <f t="shared" si="560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561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562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571"/>
        <v>14700000</v>
      </c>
      <c r="AA2826" s="13">
        <v>7.2900000000000006E-2</v>
      </c>
      <c r="AB2826" s="21">
        <f t="shared" si="563"/>
        <v>1071630</v>
      </c>
      <c r="AC2826" s="185">
        <f t="shared" si="564"/>
        <v>128595.59999999999</v>
      </c>
      <c r="AD2826" s="141">
        <v>0.12</v>
      </c>
      <c r="AE2826" s="186">
        <f t="shared" si="565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566"/>
        <v>468573419.10712183</v>
      </c>
      <c r="AJ2826" s="19">
        <f t="shared" si="567"/>
        <v>55829466.862621114</v>
      </c>
      <c r="AK2826" s="20">
        <f t="shared" si="568"/>
        <v>0.11914774629983395</v>
      </c>
      <c r="AL2826" s="17"/>
      <c r="AM2826" s="17"/>
      <c r="AN2826" s="17"/>
      <c r="AO2826" s="17"/>
      <c r="AP2826" s="28" t="str">
        <f t="shared" si="569"/>
        <v>CancelCancel</v>
      </c>
      <c r="AQ2826" s="28" t="str">
        <f t="shared" si="570"/>
        <v>CancelCancelJPY</v>
      </c>
    </row>
    <row r="2827" spans="1:43" s="12" customFormat="1">
      <c r="A2827" s="179" t="s">
        <v>170</v>
      </c>
      <c r="B2827" s="179"/>
      <c r="C2827" s="179" t="s">
        <v>170</v>
      </c>
      <c r="D2827" s="39" t="str">
        <f t="shared" si="560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561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562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571"/>
        <v>8544600</v>
      </c>
      <c r="AA2827" s="13">
        <v>7.2999999999999995E-2</v>
      </c>
      <c r="AB2827" s="21">
        <f t="shared" si="563"/>
        <v>623755.79999999993</v>
      </c>
      <c r="AC2827" s="185">
        <f t="shared" si="564"/>
        <v>74850.695999999982</v>
      </c>
      <c r="AD2827" s="141">
        <v>0.12</v>
      </c>
      <c r="AE2827" s="186">
        <f t="shared" si="565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566"/>
        <v>468573419.10712183</v>
      </c>
      <c r="AJ2827" s="19">
        <f t="shared" si="567"/>
        <v>55829466.862621114</v>
      </c>
      <c r="AK2827" s="20">
        <f t="shared" si="568"/>
        <v>0.11914774629983395</v>
      </c>
      <c r="AL2827" s="17"/>
      <c r="AM2827" s="17"/>
      <c r="AN2827" s="17"/>
      <c r="AO2827" s="17"/>
      <c r="AP2827" s="28" t="str">
        <f t="shared" si="569"/>
        <v>CancelCancel</v>
      </c>
      <c r="AQ2827" s="28" t="str">
        <f t="shared" si="570"/>
        <v>CancelCancelJPY</v>
      </c>
    </row>
    <row r="2828" spans="1:43" s="12" customFormat="1">
      <c r="A2828" s="179" t="s">
        <v>170</v>
      </c>
      <c r="B2828" s="179"/>
      <c r="C2828" s="179" t="s">
        <v>170</v>
      </c>
      <c r="D2828" s="39" t="str">
        <f t="shared" si="560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561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562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571"/>
        <v>8544600</v>
      </c>
      <c r="AA2828" s="13">
        <v>7.2999999999999995E-2</v>
      </c>
      <c r="AB2828" s="21">
        <f t="shared" si="563"/>
        <v>623755.79999999993</v>
      </c>
      <c r="AC2828" s="185">
        <f t="shared" si="564"/>
        <v>74850.695999999982</v>
      </c>
      <c r="AD2828" s="141">
        <v>0.12</v>
      </c>
      <c r="AE2828" s="186">
        <f t="shared" si="565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566"/>
        <v>468573419.10712183</v>
      </c>
      <c r="AJ2828" s="19">
        <f t="shared" si="567"/>
        <v>55829466.862621114</v>
      </c>
      <c r="AK2828" s="20">
        <f t="shared" si="568"/>
        <v>0.11914774629983395</v>
      </c>
      <c r="AL2828" s="17"/>
      <c r="AM2828" s="17"/>
      <c r="AN2828" s="17"/>
      <c r="AO2828" s="17"/>
      <c r="AP2828" s="28" t="str">
        <f t="shared" si="569"/>
        <v>CancelCancel</v>
      </c>
      <c r="AQ2828" s="28" t="str">
        <f t="shared" si="570"/>
        <v>CancelCancelJPY</v>
      </c>
    </row>
    <row r="2829" spans="1:43" s="12" customFormat="1">
      <c r="A2829" s="179" t="s">
        <v>170</v>
      </c>
      <c r="B2829" s="179"/>
      <c r="C2829" s="179" t="s">
        <v>170</v>
      </c>
      <c r="D2829" s="39" t="str">
        <f t="shared" si="560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561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562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571"/>
        <v>16150000</v>
      </c>
      <c r="AA2829" s="13">
        <v>7.2999999999999995E-2</v>
      </c>
      <c r="AB2829" s="21">
        <f t="shared" si="563"/>
        <v>1178950</v>
      </c>
      <c r="AC2829" s="185">
        <f t="shared" si="564"/>
        <v>141474</v>
      </c>
      <c r="AD2829" s="141">
        <v>0.12</v>
      </c>
      <c r="AE2829" s="186">
        <f t="shared" si="565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566"/>
        <v>468573419.10712183</v>
      </c>
      <c r="AJ2829" s="19">
        <f t="shared" si="567"/>
        <v>55829466.862621114</v>
      </c>
      <c r="AK2829" s="20">
        <f t="shared" si="568"/>
        <v>0.11914774629983395</v>
      </c>
      <c r="AL2829" s="17"/>
      <c r="AM2829" s="17"/>
      <c r="AN2829" s="17"/>
      <c r="AO2829" s="17"/>
      <c r="AP2829" s="28" t="str">
        <f t="shared" si="569"/>
        <v>CancelCancel</v>
      </c>
      <c r="AQ2829" s="28" t="str">
        <f t="shared" si="570"/>
        <v>CancelCancelJPY</v>
      </c>
    </row>
    <row r="2830" spans="1:43" s="12" customFormat="1">
      <c r="A2830" s="179" t="s">
        <v>170</v>
      </c>
      <c r="B2830" s="179"/>
      <c r="C2830" s="179" t="s">
        <v>170</v>
      </c>
      <c r="D2830" s="39" t="str">
        <f t="shared" si="560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561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562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571"/>
        <v>16150000</v>
      </c>
      <c r="AA2830" s="13">
        <v>7.2999999999999995E-2</v>
      </c>
      <c r="AB2830" s="21">
        <f t="shared" si="563"/>
        <v>1178950</v>
      </c>
      <c r="AC2830" s="185">
        <f t="shared" si="564"/>
        <v>141474</v>
      </c>
      <c r="AD2830" s="141">
        <v>0.12</v>
      </c>
      <c r="AE2830" s="186">
        <f t="shared" si="565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566"/>
        <v>468573419.10712183</v>
      </c>
      <c r="AJ2830" s="19">
        <f t="shared" si="567"/>
        <v>55829466.862621114</v>
      </c>
      <c r="AK2830" s="20">
        <f t="shared" si="568"/>
        <v>0.11914774629983395</v>
      </c>
      <c r="AL2830" s="17"/>
      <c r="AM2830" s="17"/>
      <c r="AN2830" s="17"/>
      <c r="AO2830" s="17"/>
      <c r="AP2830" s="28" t="str">
        <f t="shared" si="569"/>
        <v>CancelCancel</v>
      </c>
      <c r="AQ2830" s="28" t="str">
        <f t="shared" si="570"/>
        <v>CancelCancelJPY</v>
      </c>
    </row>
    <row r="2831" spans="1:43" s="12" customFormat="1">
      <c r="A2831" s="179" t="s">
        <v>170</v>
      </c>
      <c r="B2831" s="179"/>
      <c r="C2831" s="179" t="s">
        <v>170</v>
      </c>
      <c r="D2831" s="39" t="str">
        <f t="shared" si="560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561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562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571"/>
        <v>11840000</v>
      </c>
      <c r="AA2831" s="13">
        <v>7.2999999999999995E-2</v>
      </c>
      <c r="AB2831" s="21">
        <f t="shared" si="563"/>
        <v>864320</v>
      </c>
      <c r="AC2831" s="185">
        <f t="shared" si="564"/>
        <v>103718.39999999999</v>
      </c>
      <c r="AD2831" s="141">
        <v>0.12</v>
      </c>
      <c r="AE2831" s="186">
        <f t="shared" si="565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566"/>
        <v>468573419.10712183</v>
      </c>
      <c r="AJ2831" s="19">
        <f t="shared" si="567"/>
        <v>55829466.862621114</v>
      </c>
      <c r="AK2831" s="20">
        <f t="shared" si="568"/>
        <v>0.11914774629983395</v>
      </c>
      <c r="AL2831" s="17"/>
      <c r="AM2831" s="17"/>
      <c r="AN2831" s="17"/>
      <c r="AO2831" s="17"/>
      <c r="AP2831" s="28" t="str">
        <f t="shared" si="569"/>
        <v>CancelCancel</v>
      </c>
      <c r="AQ2831" s="28" t="str">
        <f t="shared" si="570"/>
        <v>CancelCancelJPY</v>
      </c>
    </row>
    <row r="2832" spans="1:43" s="12" customFormat="1">
      <c r="A2832" s="179" t="s">
        <v>170</v>
      </c>
      <c r="B2832" s="179"/>
      <c r="C2832" s="179" t="s">
        <v>170</v>
      </c>
      <c r="D2832" s="39" t="str">
        <f t="shared" si="560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561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562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571"/>
        <v>810000</v>
      </c>
      <c r="AA2832" s="13">
        <v>1.1100000000000001</v>
      </c>
      <c r="AB2832" s="21">
        <f t="shared" si="563"/>
        <v>795663.71681415953</v>
      </c>
      <c r="AC2832" s="185">
        <f t="shared" si="564"/>
        <v>95479.646017699139</v>
      </c>
      <c r="AD2832" s="141">
        <v>0.12</v>
      </c>
      <c r="AE2832" s="186">
        <f t="shared" si="565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566"/>
        <v>468573419.10712183</v>
      </c>
      <c r="AJ2832" s="19">
        <f t="shared" si="567"/>
        <v>55829466.862621114</v>
      </c>
      <c r="AK2832" s="20">
        <f t="shared" si="568"/>
        <v>0.11914774629983395</v>
      </c>
      <c r="AL2832" s="17"/>
      <c r="AM2832" s="17"/>
      <c r="AN2832" s="17"/>
      <c r="AO2832" s="17"/>
      <c r="AP2832" s="28" t="str">
        <f t="shared" si="569"/>
        <v>CancelCancel</v>
      </c>
      <c r="AQ2832" s="28" t="str">
        <f t="shared" si="570"/>
        <v>CancelCancelRMB</v>
      </c>
    </row>
    <row r="2833" spans="1:43" s="12" customFormat="1">
      <c r="A2833" s="179" t="s">
        <v>170</v>
      </c>
      <c r="B2833" s="179"/>
      <c r="C2833" s="179" t="s">
        <v>170</v>
      </c>
      <c r="D2833" s="39" t="str">
        <f t="shared" si="560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561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562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571"/>
        <v>690000</v>
      </c>
      <c r="AA2833" s="13">
        <v>1.1100000000000001</v>
      </c>
      <c r="AB2833" s="21">
        <f t="shared" si="563"/>
        <v>677787.6106194692</v>
      </c>
      <c r="AC2833" s="185">
        <f t="shared" si="564"/>
        <v>81334.513274336306</v>
      </c>
      <c r="AD2833" s="141">
        <v>0.12</v>
      </c>
      <c r="AE2833" s="186">
        <f t="shared" si="565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566"/>
        <v>468573419.10712183</v>
      </c>
      <c r="AJ2833" s="19">
        <f t="shared" si="567"/>
        <v>55829466.862621114</v>
      </c>
      <c r="AK2833" s="20">
        <f t="shared" si="568"/>
        <v>0.11914774629983395</v>
      </c>
      <c r="AL2833" s="17"/>
      <c r="AM2833" s="17"/>
      <c r="AN2833" s="17"/>
      <c r="AO2833" s="17"/>
      <c r="AP2833" s="28" t="str">
        <f t="shared" si="569"/>
        <v>CancelCancel</v>
      </c>
      <c r="AQ2833" s="28" t="str">
        <f t="shared" si="570"/>
        <v>CancelCancelRMB</v>
      </c>
    </row>
    <row r="2834" spans="1:43" s="12" customFormat="1">
      <c r="A2834" s="179" t="s">
        <v>170</v>
      </c>
      <c r="B2834" s="179"/>
      <c r="C2834" s="179" t="s">
        <v>170</v>
      </c>
      <c r="D2834" s="39" t="str">
        <f t="shared" si="560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561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562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571"/>
        <v>664000</v>
      </c>
      <c r="AA2834" s="13">
        <v>1.1100000000000001</v>
      </c>
      <c r="AB2834" s="21">
        <f t="shared" si="563"/>
        <v>652247.78761061956</v>
      </c>
      <c r="AC2834" s="185">
        <f t="shared" si="564"/>
        <v>78269.73451327435</v>
      </c>
      <c r="AD2834" s="141">
        <v>0.12</v>
      </c>
      <c r="AE2834" s="186">
        <f t="shared" si="565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566"/>
        <v>468573419.10712183</v>
      </c>
      <c r="AJ2834" s="19">
        <f t="shared" si="567"/>
        <v>55829466.862621114</v>
      </c>
      <c r="AK2834" s="20">
        <f t="shared" si="568"/>
        <v>0.11914774629983395</v>
      </c>
      <c r="AL2834" s="17"/>
      <c r="AM2834" s="17"/>
      <c r="AN2834" s="17"/>
      <c r="AO2834" s="17"/>
      <c r="AP2834" s="28" t="str">
        <f t="shared" si="569"/>
        <v>CancelCancel</v>
      </c>
      <c r="AQ2834" s="28" t="str">
        <f t="shared" si="570"/>
        <v>CancelCancelRMB</v>
      </c>
    </row>
    <row r="2835" spans="1:43" s="12" customFormat="1">
      <c r="A2835" s="179" t="s">
        <v>170</v>
      </c>
      <c r="B2835" s="179"/>
      <c r="C2835" s="179" t="s">
        <v>170</v>
      </c>
      <c r="D2835" s="39" t="str">
        <f t="shared" si="560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561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562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571"/>
        <v>664000</v>
      </c>
      <c r="AA2835" s="13">
        <v>1.1100000000000001</v>
      </c>
      <c r="AB2835" s="21">
        <f t="shared" si="563"/>
        <v>652247.78761061956</v>
      </c>
      <c r="AC2835" s="185">
        <f t="shared" si="564"/>
        <v>78269.73451327435</v>
      </c>
      <c r="AD2835" s="141">
        <v>0.12</v>
      </c>
      <c r="AE2835" s="186">
        <f t="shared" si="565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566"/>
        <v>468573419.10712183</v>
      </c>
      <c r="AJ2835" s="19">
        <f t="shared" si="567"/>
        <v>55829466.862621114</v>
      </c>
      <c r="AK2835" s="20">
        <f t="shared" si="568"/>
        <v>0.11914774629983395</v>
      </c>
      <c r="AL2835" s="17"/>
      <c r="AM2835" s="17"/>
      <c r="AN2835" s="17"/>
      <c r="AO2835" s="17"/>
      <c r="AP2835" s="28" t="str">
        <f t="shared" si="569"/>
        <v>CancelCancel</v>
      </c>
      <c r="AQ2835" s="28" t="str">
        <f t="shared" si="570"/>
        <v>CancelCancelRMB</v>
      </c>
    </row>
    <row r="2836" spans="1:43" s="12" customFormat="1">
      <c r="A2836" s="179" t="s">
        <v>170</v>
      </c>
      <c r="B2836" s="179"/>
      <c r="C2836" s="179" t="s">
        <v>170</v>
      </c>
      <c r="D2836" s="39" t="str">
        <f t="shared" si="560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561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562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571"/>
        <v>11998800</v>
      </c>
      <c r="AA2836" s="13">
        <v>7.3599999999999999E-2</v>
      </c>
      <c r="AB2836" s="21">
        <f t="shared" si="563"/>
        <v>883111.67999999993</v>
      </c>
      <c r="AC2836" s="185">
        <f t="shared" si="564"/>
        <v>105973.40159999998</v>
      </c>
      <c r="AD2836" s="141">
        <v>0.12</v>
      </c>
      <c r="AE2836" s="186">
        <f t="shared" si="565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566"/>
        <v>468573419.10712183</v>
      </c>
      <c r="AJ2836" s="19">
        <f t="shared" si="567"/>
        <v>55829466.862621114</v>
      </c>
      <c r="AK2836" s="20">
        <f t="shared" si="568"/>
        <v>0.11914774629983395</v>
      </c>
      <c r="AL2836" s="17"/>
      <c r="AM2836" s="17"/>
      <c r="AN2836" s="17"/>
      <c r="AO2836" s="17"/>
      <c r="AP2836" s="28" t="str">
        <f t="shared" si="569"/>
        <v>CancelCancel</v>
      </c>
      <c r="AQ2836" s="28" t="str">
        <f t="shared" si="570"/>
        <v>CancelCancelJPY</v>
      </c>
    </row>
    <row r="2837" spans="1:43" s="12" customFormat="1">
      <c r="A2837" s="179" t="s">
        <v>170</v>
      </c>
      <c r="B2837" s="179"/>
      <c r="C2837" s="179" t="s">
        <v>170</v>
      </c>
      <c r="D2837" s="39" t="str">
        <f t="shared" si="560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561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562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571"/>
        <v>1067000</v>
      </c>
      <c r="AA2837" s="13">
        <v>1.095</v>
      </c>
      <c r="AB2837" s="21">
        <f t="shared" si="563"/>
        <v>1033951.3274336284</v>
      </c>
      <c r="AC2837" s="185">
        <f t="shared" si="564"/>
        <v>124074.1592920354</v>
      </c>
      <c r="AD2837" s="141">
        <v>0.12</v>
      </c>
      <c r="AE2837" s="186">
        <f t="shared" si="565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566"/>
        <v>468573419.10712183</v>
      </c>
      <c r="AJ2837" s="19">
        <f t="shared" si="567"/>
        <v>55829466.862621114</v>
      </c>
      <c r="AK2837" s="20">
        <f t="shared" si="568"/>
        <v>0.11914774629983395</v>
      </c>
      <c r="AL2837" s="17"/>
      <c r="AM2837" s="17"/>
      <c r="AN2837" s="17"/>
      <c r="AO2837" s="17"/>
      <c r="AP2837" s="28" t="str">
        <f t="shared" si="569"/>
        <v>CancelCancel</v>
      </c>
      <c r="AQ2837" s="28" t="str">
        <f t="shared" si="570"/>
        <v>CancelCancelRMB</v>
      </c>
    </row>
    <row r="2838" spans="1:43" s="12" customFormat="1">
      <c r="A2838" s="179" t="s">
        <v>170</v>
      </c>
      <c r="B2838" s="179"/>
      <c r="C2838" s="179" t="s">
        <v>170</v>
      </c>
      <c r="D2838" s="39" t="str">
        <f t="shared" si="560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561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562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571"/>
        <v>13360000</v>
      </c>
      <c r="AA2838" s="13">
        <v>7.4300000000000005E-2</v>
      </c>
      <c r="AB2838" s="21">
        <f t="shared" si="563"/>
        <v>992648.00000000012</v>
      </c>
      <c r="AC2838" s="185">
        <f t="shared" si="564"/>
        <v>119117.76000000001</v>
      </c>
      <c r="AD2838" s="141">
        <v>0.12</v>
      </c>
      <c r="AE2838" s="186">
        <f t="shared" si="565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566"/>
        <v>468573419.10712183</v>
      </c>
      <c r="AJ2838" s="19">
        <f t="shared" si="567"/>
        <v>55829466.862621114</v>
      </c>
      <c r="AK2838" s="20">
        <f t="shared" si="568"/>
        <v>0.11914774629983395</v>
      </c>
      <c r="AL2838" s="17"/>
      <c r="AM2838" s="17"/>
      <c r="AN2838" s="17"/>
      <c r="AO2838" s="17"/>
      <c r="AP2838" s="28" t="str">
        <f t="shared" si="569"/>
        <v>CancelCancel</v>
      </c>
      <c r="AQ2838" s="28" t="str">
        <f t="shared" si="570"/>
        <v>CancelCancelJPY</v>
      </c>
    </row>
    <row r="2839" spans="1:43" s="12" customFormat="1">
      <c r="A2839" s="179" t="s">
        <v>170</v>
      </c>
      <c r="B2839" s="179"/>
      <c r="C2839" s="179" t="s">
        <v>170</v>
      </c>
      <c r="D2839" s="39" t="str">
        <f t="shared" si="560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561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562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571"/>
        <v>8500000</v>
      </c>
      <c r="AA2839" s="13">
        <v>7.4300000000000005E-2</v>
      </c>
      <c r="AB2839" s="21">
        <f t="shared" si="563"/>
        <v>631550</v>
      </c>
      <c r="AC2839" s="185">
        <f t="shared" si="564"/>
        <v>75786</v>
      </c>
      <c r="AD2839" s="141">
        <v>0.12</v>
      </c>
      <c r="AE2839" s="186">
        <f t="shared" si="565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566"/>
        <v>468573419.10712183</v>
      </c>
      <c r="AJ2839" s="19">
        <f t="shared" si="567"/>
        <v>55829466.862621114</v>
      </c>
      <c r="AK2839" s="20">
        <f t="shared" si="568"/>
        <v>0.11914774629983395</v>
      </c>
      <c r="AL2839" s="17"/>
      <c r="AM2839" s="17"/>
      <c r="AN2839" s="17"/>
      <c r="AO2839" s="17"/>
      <c r="AP2839" s="28" t="str">
        <f t="shared" si="569"/>
        <v>CancelCancel</v>
      </c>
      <c r="AQ2839" s="28" t="str">
        <f t="shared" si="570"/>
        <v>CancelCancelJPY</v>
      </c>
    </row>
    <row r="2840" spans="1:43" s="12" customFormat="1">
      <c r="A2840" s="179" t="s">
        <v>170</v>
      </c>
      <c r="B2840" s="179"/>
      <c r="C2840" s="179" t="s">
        <v>170</v>
      </c>
      <c r="D2840" s="39" t="str">
        <f t="shared" si="560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561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562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571"/>
        <v>14356000</v>
      </c>
      <c r="AA2840" s="13">
        <v>7.3400000000000007E-2</v>
      </c>
      <c r="AB2840" s="21">
        <f t="shared" si="563"/>
        <v>1053730.4000000001</v>
      </c>
      <c r="AC2840" s="185">
        <f t="shared" si="564"/>
        <v>126447.64800000002</v>
      </c>
      <c r="AD2840" s="141">
        <v>0.12</v>
      </c>
      <c r="AE2840" s="186">
        <f t="shared" si="565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566"/>
        <v>468573419.10712183</v>
      </c>
      <c r="AJ2840" s="19">
        <f t="shared" si="567"/>
        <v>55829466.862621114</v>
      </c>
      <c r="AK2840" s="20">
        <f t="shared" si="568"/>
        <v>0.11914774629983395</v>
      </c>
      <c r="AL2840" s="17"/>
      <c r="AM2840" s="17"/>
      <c r="AN2840" s="17"/>
      <c r="AO2840" s="17"/>
      <c r="AP2840" s="28" t="str">
        <f t="shared" si="569"/>
        <v>CancelCancel</v>
      </c>
      <c r="AQ2840" s="28" t="str">
        <f t="shared" si="570"/>
        <v>CancelCancelJPY</v>
      </c>
    </row>
    <row r="2841" spans="1:43" s="12" customFormat="1">
      <c r="A2841" s="179" t="s">
        <v>170</v>
      </c>
      <c r="B2841" s="179"/>
      <c r="C2841" s="179" t="s">
        <v>170</v>
      </c>
      <c r="D2841" s="39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574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571"/>
        <v>1500000</v>
      </c>
      <c r="AA2841" s="13">
        <v>1.089</v>
      </c>
      <c r="AB2841" s="21">
        <f t="shared" ref="AB2841:AB2904" si="575">IF(AND(R2841&lt;&gt;"C66",R2841&lt;&gt;""),Z2841/Y2841*AA2841,"")</f>
        <v>1445575.2212389382</v>
      </c>
      <c r="AC2841" s="185">
        <f t="shared" ref="AC2841:AC2904" si="576">IF(R2841&lt;&gt;"",AB2841*AD2841,"")</f>
        <v>173469.02654867258</v>
      </c>
      <c r="AD2841" s="141">
        <v>0.12</v>
      </c>
      <c r="AE2841" s="186">
        <f t="shared" ref="AE2841:AE2904" si="577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578">IF(P2841="C66 SERVICE","",SUMIFS(AB:AB,F:F,F2841,G:G,G2841,E:E,E2841))</f>
        <v>468573419.10712183</v>
      </c>
      <c r="AJ2841" s="19">
        <f t="shared" ref="AJ2841:AJ2904" si="579">IF(P2841="C66 SERVICE","",SUMIFS(AC:AC,F:F,F2841,G:G,G2841,E:E,E2841))</f>
        <v>55829466.862621114</v>
      </c>
      <c r="AK2841" s="20">
        <f t="shared" ref="AK2841:AK2904" si="580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581">IF(F2841="","",F2841&amp;G2841)</f>
        <v>CancelCancel</v>
      </c>
      <c r="AQ2841" s="28" t="str">
        <f t="shared" ref="AQ2841:AQ2904" si="582">IF(W2841="","",F2841&amp;G2841&amp;W2841)</f>
        <v>CancelCancelRMB</v>
      </c>
    </row>
    <row r="2842" spans="1:43" s="12" customFormat="1">
      <c r="A2842" s="179" t="s">
        <v>170</v>
      </c>
      <c r="B2842" s="179"/>
      <c r="C2842" s="179" t="s">
        <v>170</v>
      </c>
      <c r="D2842" s="39" t="str">
        <f t="shared" si="572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573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574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571"/>
        <v>1500000</v>
      </c>
      <c r="AA2842" s="13">
        <v>1.089</v>
      </c>
      <c r="AB2842" s="21">
        <f t="shared" si="575"/>
        <v>1445575.2212389382</v>
      </c>
      <c r="AC2842" s="185">
        <f t="shared" si="576"/>
        <v>173469.02654867258</v>
      </c>
      <c r="AD2842" s="141">
        <v>0.12</v>
      </c>
      <c r="AE2842" s="186">
        <f t="shared" si="577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578"/>
        <v>468573419.10712183</v>
      </c>
      <c r="AJ2842" s="19">
        <f t="shared" si="579"/>
        <v>55829466.862621114</v>
      </c>
      <c r="AK2842" s="20">
        <f t="shared" si="580"/>
        <v>0.11914774629983395</v>
      </c>
      <c r="AL2842" s="17"/>
      <c r="AM2842" s="17"/>
      <c r="AN2842" s="17"/>
      <c r="AO2842" s="17"/>
      <c r="AP2842" s="28" t="str">
        <f t="shared" si="581"/>
        <v>CancelCancel</v>
      </c>
      <c r="AQ2842" s="28" t="str">
        <f t="shared" si="582"/>
        <v>CancelCancelRMB</v>
      </c>
    </row>
    <row r="2843" spans="1:43" s="12" customFormat="1">
      <c r="A2843" s="179" t="s">
        <v>170</v>
      </c>
      <c r="B2843" s="179"/>
      <c r="C2843" s="179" t="s">
        <v>170</v>
      </c>
      <c r="D2843" s="39" t="str">
        <f t="shared" si="572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573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574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571"/>
        <v>14000000</v>
      </c>
      <c r="AA2843" s="13">
        <v>7.5700000000000003E-2</v>
      </c>
      <c r="AB2843" s="21">
        <f t="shared" si="575"/>
        <v>1059800</v>
      </c>
      <c r="AC2843" s="185">
        <f t="shared" si="576"/>
        <v>127176</v>
      </c>
      <c r="AD2843" s="141">
        <v>0.12</v>
      </c>
      <c r="AE2843" s="186">
        <f t="shared" si="577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578"/>
        <v>468573419.10712183</v>
      </c>
      <c r="AJ2843" s="19">
        <f t="shared" si="579"/>
        <v>55829466.862621114</v>
      </c>
      <c r="AK2843" s="20">
        <f t="shared" si="580"/>
        <v>0.11914774629983395</v>
      </c>
      <c r="AL2843" s="17"/>
      <c r="AM2843" s="17"/>
      <c r="AN2843" s="17"/>
      <c r="AO2843" s="17"/>
      <c r="AP2843" s="28" t="str">
        <f t="shared" si="581"/>
        <v>CancelCancel</v>
      </c>
      <c r="AQ2843" s="28" t="str">
        <f t="shared" si="582"/>
        <v>CancelCancelJPY</v>
      </c>
    </row>
    <row r="2844" spans="1:43" s="12" customFormat="1">
      <c r="A2844" s="179" t="s">
        <v>170</v>
      </c>
      <c r="B2844" s="179"/>
      <c r="C2844" s="179" t="s">
        <v>170</v>
      </c>
      <c r="D2844" s="39" t="str">
        <f t="shared" si="572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573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574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571"/>
        <v>14000000</v>
      </c>
      <c r="AA2844" s="13">
        <v>7.5700000000000003E-2</v>
      </c>
      <c r="AB2844" s="21">
        <f t="shared" si="575"/>
        <v>1059800</v>
      </c>
      <c r="AC2844" s="185">
        <f t="shared" si="576"/>
        <v>127176</v>
      </c>
      <c r="AD2844" s="141">
        <v>0.12</v>
      </c>
      <c r="AE2844" s="186">
        <f t="shared" si="577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578"/>
        <v>468573419.10712183</v>
      </c>
      <c r="AJ2844" s="19">
        <f t="shared" si="579"/>
        <v>55829466.862621114</v>
      </c>
      <c r="AK2844" s="20">
        <f t="shared" si="580"/>
        <v>0.11914774629983395</v>
      </c>
      <c r="AL2844" s="17"/>
      <c r="AM2844" s="17"/>
      <c r="AN2844" s="17"/>
      <c r="AO2844" s="17"/>
      <c r="AP2844" s="28" t="str">
        <f t="shared" si="581"/>
        <v>CancelCancel</v>
      </c>
      <c r="AQ2844" s="28" t="str">
        <f t="shared" si="582"/>
        <v>CancelCancelJPY</v>
      </c>
    </row>
    <row r="2845" spans="1:43" s="12" customFormat="1">
      <c r="A2845" s="179" t="s">
        <v>170</v>
      </c>
      <c r="B2845" s="179"/>
      <c r="C2845" s="179" t="s">
        <v>170</v>
      </c>
      <c r="D2845" s="39" t="str">
        <f t="shared" si="572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573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574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571"/>
        <v>14000000</v>
      </c>
      <c r="AA2845" s="13">
        <v>7.5700000000000003E-2</v>
      </c>
      <c r="AB2845" s="21">
        <f t="shared" si="575"/>
        <v>1059800</v>
      </c>
      <c r="AC2845" s="185">
        <f t="shared" si="576"/>
        <v>127176</v>
      </c>
      <c r="AD2845" s="141">
        <v>0.12</v>
      </c>
      <c r="AE2845" s="186">
        <f t="shared" si="577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578"/>
        <v>468573419.10712183</v>
      </c>
      <c r="AJ2845" s="19">
        <f t="shared" si="579"/>
        <v>55829466.862621114</v>
      </c>
      <c r="AK2845" s="20">
        <f t="shared" si="580"/>
        <v>0.11914774629983395</v>
      </c>
      <c r="AL2845" s="17"/>
      <c r="AM2845" s="17"/>
      <c r="AN2845" s="17"/>
      <c r="AO2845" s="17"/>
      <c r="AP2845" s="28" t="str">
        <f t="shared" si="581"/>
        <v>CancelCancel</v>
      </c>
      <c r="AQ2845" s="28" t="str">
        <f t="shared" si="582"/>
        <v>CancelCancelJPY</v>
      </c>
    </row>
    <row r="2846" spans="1:43" s="12" customFormat="1">
      <c r="A2846" s="179" t="s">
        <v>170</v>
      </c>
      <c r="B2846" s="179"/>
      <c r="C2846" s="179" t="s">
        <v>170</v>
      </c>
      <c r="D2846" s="39" t="str">
        <f t="shared" si="572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573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574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571"/>
        <v>14000000</v>
      </c>
      <c r="AA2846" s="13">
        <v>7.5700000000000003E-2</v>
      </c>
      <c r="AB2846" s="21">
        <f t="shared" si="575"/>
        <v>1059800</v>
      </c>
      <c r="AC2846" s="185">
        <f t="shared" si="576"/>
        <v>127176</v>
      </c>
      <c r="AD2846" s="141">
        <v>0.12</v>
      </c>
      <c r="AE2846" s="186">
        <f t="shared" si="577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578"/>
        <v>468573419.10712183</v>
      </c>
      <c r="AJ2846" s="19">
        <f t="shared" si="579"/>
        <v>55829466.862621114</v>
      </c>
      <c r="AK2846" s="20">
        <f t="shared" si="580"/>
        <v>0.11914774629983395</v>
      </c>
      <c r="AL2846" s="17"/>
      <c r="AM2846" s="17"/>
      <c r="AN2846" s="17"/>
      <c r="AO2846" s="17"/>
      <c r="AP2846" s="28" t="str">
        <f t="shared" si="581"/>
        <v>CancelCancel</v>
      </c>
      <c r="AQ2846" s="28" t="str">
        <f t="shared" si="582"/>
        <v>CancelCancelJPY</v>
      </c>
    </row>
    <row r="2847" spans="1:43" s="12" customFormat="1">
      <c r="A2847" s="179" t="s">
        <v>170</v>
      </c>
      <c r="B2847" s="179"/>
      <c r="C2847" s="179" t="s">
        <v>170</v>
      </c>
      <c r="D2847" s="39" t="str">
        <f t="shared" si="572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573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574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571"/>
        <v>24000000</v>
      </c>
      <c r="AA2847" s="13">
        <v>7.5700000000000003E-2</v>
      </c>
      <c r="AB2847" s="21">
        <f t="shared" si="575"/>
        <v>1816800</v>
      </c>
      <c r="AC2847" s="185">
        <f t="shared" si="576"/>
        <v>218016</v>
      </c>
      <c r="AD2847" s="141">
        <v>0.12</v>
      </c>
      <c r="AE2847" s="186">
        <f t="shared" si="577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578"/>
        <v>468573419.10712183</v>
      </c>
      <c r="AJ2847" s="19">
        <f t="shared" si="579"/>
        <v>55829466.862621114</v>
      </c>
      <c r="AK2847" s="20">
        <f t="shared" si="580"/>
        <v>0.11914774629983395</v>
      </c>
      <c r="AL2847" s="17"/>
      <c r="AM2847" s="17"/>
      <c r="AN2847" s="17"/>
      <c r="AO2847" s="17"/>
      <c r="AP2847" s="28" t="str">
        <f t="shared" si="581"/>
        <v>CancelCancel</v>
      </c>
      <c r="AQ2847" s="28" t="str">
        <f t="shared" si="582"/>
        <v>CancelCancelJPY</v>
      </c>
    </row>
    <row r="2848" spans="1:43" s="12" customFormat="1">
      <c r="A2848" s="179" t="s">
        <v>170</v>
      </c>
      <c r="B2848" s="179"/>
      <c r="C2848" s="179" t="s">
        <v>170</v>
      </c>
      <c r="D2848" s="39" t="str">
        <f t="shared" si="572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573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574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571"/>
        <v>8758000</v>
      </c>
      <c r="AA2848" s="13">
        <v>7.5700000000000003E-2</v>
      </c>
      <c r="AB2848" s="21">
        <f t="shared" si="575"/>
        <v>662980.6</v>
      </c>
      <c r="AC2848" s="185">
        <f t="shared" si="576"/>
        <v>79557.671999999991</v>
      </c>
      <c r="AD2848" s="141">
        <v>0.12</v>
      </c>
      <c r="AE2848" s="186">
        <f t="shared" si="577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578"/>
        <v>468573419.10712183</v>
      </c>
      <c r="AJ2848" s="19">
        <f t="shared" si="579"/>
        <v>55829466.862621114</v>
      </c>
      <c r="AK2848" s="20">
        <f t="shared" si="580"/>
        <v>0.11914774629983395</v>
      </c>
      <c r="AL2848" s="17"/>
      <c r="AM2848" s="17"/>
      <c r="AN2848" s="17"/>
      <c r="AO2848" s="17"/>
      <c r="AP2848" s="28" t="str">
        <f t="shared" si="581"/>
        <v>CancelCancel</v>
      </c>
      <c r="AQ2848" s="28" t="str">
        <f t="shared" si="582"/>
        <v>CancelCancelJPY</v>
      </c>
    </row>
    <row r="2849" spans="1:43" s="12" customFormat="1">
      <c r="A2849" s="179" t="s">
        <v>170</v>
      </c>
      <c r="B2849" s="179"/>
      <c r="C2849" s="179" t="s">
        <v>170</v>
      </c>
      <c r="D2849" s="39" t="str">
        <f t="shared" si="572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573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574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571"/>
        <v>12725000</v>
      </c>
      <c r="AA2849" s="13">
        <v>7.3400000000000007E-2</v>
      </c>
      <c r="AB2849" s="21">
        <f t="shared" si="575"/>
        <v>934015.00000000012</v>
      </c>
      <c r="AC2849" s="185">
        <f t="shared" si="576"/>
        <v>112081.8</v>
      </c>
      <c r="AD2849" s="141">
        <v>0.12</v>
      </c>
      <c r="AE2849" s="186">
        <f t="shared" si="577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578"/>
        <v>468573419.10712183</v>
      </c>
      <c r="AJ2849" s="19">
        <f t="shared" si="579"/>
        <v>55829466.862621114</v>
      </c>
      <c r="AK2849" s="20">
        <f t="shared" si="580"/>
        <v>0.11914774629983395</v>
      </c>
      <c r="AL2849" s="17"/>
      <c r="AM2849" s="17"/>
      <c r="AN2849" s="17"/>
      <c r="AO2849" s="17"/>
      <c r="AP2849" s="28" t="str">
        <f t="shared" si="581"/>
        <v>CancelCancel</v>
      </c>
      <c r="AQ2849" s="28" t="str">
        <f t="shared" si="582"/>
        <v>CancelCancelJPY</v>
      </c>
    </row>
    <row r="2850" spans="1:43" s="12" customFormat="1">
      <c r="A2850" s="179" t="s">
        <v>170</v>
      </c>
      <c r="B2850" s="179"/>
      <c r="C2850" s="179" t="s">
        <v>170</v>
      </c>
      <c r="D2850" s="39" t="str">
        <f t="shared" si="572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573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574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571"/>
        <v>9225000</v>
      </c>
      <c r="AA2850" s="13">
        <v>7.4899999999999994E-2</v>
      </c>
      <c r="AB2850" s="21">
        <f t="shared" si="575"/>
        <v>690952.5</v>
      </c>
      <c r="AC2850" s="185">
        <f t="shared" si="576"/>
        <v>82914.3</v>
      </c>
      <c r="AD2850" s="141">
        <v>0.12</v>
      </c>
      <c r="AE2850" s="186">
        <f t="shared" si="577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578"/>
        <v>468573419.10712183</v>
      </c>
      <c r="AJ2850" s="19">
        <f t="shared" si="579"/>
        <v>55829466.862621114</v>
      </c>
      <c r="AK2850" s="20">
        <f t="shared" si="580"/>
        <v>0.11914774629983395</v>
      </c>
      <c r="AL2850" s="17"/>
      <c r="AM2850" s="17"/>
      <c r="AN2850" s="17"/>
      <c r="AO2850" s="17"/>
      <c r="AP2850" s="28" t="str">
        <f t="shared" si="581"/>
        <v>CancelCancel</v>
      </c>
      <c r="AQ2850" s="28" t="str">
        <f t="shared" si="582"/>
        <v>CancelCancelJPY</v>
      </c>
    </row>
    <row r="2851" spans="1:43" s="12" customFormat="1">
      <c r="A2851" s="179" t="s">
        <v>170</v>
      </c>
      <c r="B2851" s="179"/>
      <c r="C2851" s="179" t="s">
        <v>170</v>
      </c>
      <c r="D2851" s="39" t="str">
        <f t="shared" si="572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573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574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571"/>
        <v>9225000</v>
      </c>
      <c r="AA2851" s="13">
        <v>7.4899999999999994E-2</v>
      </c>
      <c r="AB2851" s="21">
        <f t="shared" si="575"/>
        <v>690952.5</v>
      </c>
      <c r="AC2851" s="185">
        <f t="shared" si="576"/>
        <v>82914.3</v>
      </c>
      <c r="AD2851" s="141">
        <v>0.12</v>
      </c>
      <c r="AE2851" s="186">
        <f t="shared" si="577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578"/>
        <v>468573419.10712183</v>
      </c>
      <c r="AJ2851" s="19">
        <f t="shared" si="579"/>
        <v>55829466.862621114</v>
      </c>
      <c r="AK2851" s="20">
        <f t="shared" si="580"/>
        <v>0.11914774629983395</v>
      </c>
      <c r="AL2851" s="17"/>
      <c r="AM2851" s="17"/>
      <c r="AN2851" s="17"/>
      <c r="AO2851" s="17"/>
      <c r="AP2851" s="28" t="str">
        <f t="shared" si="581"/>
        <v>CancelCancel</v>
      </c>
      <c r="AQ2851" s="28" t="str">
        <f t="shared" si="582"/>
        <v>CancelCancelJPY</v>
      </c>
    </row>
    <row r="2852" spans="1:43" s="12" customFormat="1">
      <c r="A2852" s="179" t="s">
        <v>170</v>
      </c>
      <c r="B2852" s="179"/>
      <c r="C2852" s="179" t="s">
        <v>170</v>
      </c>
      <c r="D2852" s="39" t="str">
        <f t="shared" si="572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573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574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571"/>
        <v>9500000</v>
      </c>
      <c r="AA2852" s="13">
        <v>7.4899999999999994E-2</v>
      </c>
      <c r="AB2852" s="21">
        <f t="shared" si="575"/>
        <v>711550</v>
      </c>
      <c r="AC2852" s="185">
        <f t="shared" si="576"/>
        <v>85386</v>
      </c>
      <c r="AD2852" s="141">
        <v>0.12</v>
      </c>
      <c r="AE2852" s="186">
        <f t="shared" si="577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578"/>
        <v>468573419.10712183</v>
      </c>
      <c r="AJ2852" s="19">
        <f t="shared" si="579"/>
        <v>55829466.862621114</v>
      </c>
      <c r="AK2852" s="20">
        <f t="shared" si="580"/>
        <v>0.11914774629983395</v>
      </c>
      <c r="AL2852" s="17"/>
      <c r="AM2852" s="17"/>
      <c r="AN2852" s="17"/>
      <c r="AO2852" s="17"/>
      <c r="AP2852" s="28" t="str">
        <f t="shared" si="581"/>
        <v>CancelCancel</v>
      </c>
      <c r="AQ2852" s="28" t="str">
        <f t="shared" si="582"/>
        <v>CancelCancelJPY</v>
      </c>
    </row>
    <row r="2853" spans="1:43" s="12" customFormat="1">
      <c r="A2853" s="179" t="s">
        <v>170</v>
      </c>
      <c r="B2853" s="179"/>
      <c r="C2853" s="179" t="s">
        <v>170</v>
      </c>
      <c r="D2853" s="39" t="str">
        <f t="shared" si="572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573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574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571"/>
        <v>1000000</v>
      </c>
      <c r="AA2853" s="13">
        <v>1.1299999999999999</v>
      </c>
      <c r="AB2853" s="21">
        <f t="shared" si="575"/>
        <v>1000000</v>
      </c>
      <c r="AC2853" s="185">
        <f t="shared" si="576"/>
        <v>120000</v>
      </c>
      <c r="AD2853" s="141">
        <v>0.12</v>
      </c>
      <c r="AE2853" s="186">
        <f t="shared" si="577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578"/>
        <v>468573419.10712183</v>
      </c>
      <c r="AJ2853" s="19">
        <f t="shared" si="579"/>
        <v>55829466.862621114</v>
      </c>
      <c r="AK2853" s="20">
        <f t="shared" si="580"/>
        <v>0.11914774629983395</v>
      </c>
      <c r="AL2853" s="17"/>
      <c r="AM2853" s="17"/>
      <c r="AN2853" s="17"/>
      <c r="AO2853" s="17"/>
      <c r="AP2853" s="28" t="str">
        <f t="shared" si="581"/>
        <v>CancelCancel</v>
      </c>
      <c r="AQ2853" s="28" t="str">
        <f t="shared" si="582"/>
        <v>CancelCancelRMB</v>
      </c>
    </row>
    <row r="2854" spans="1:43" s="12" customFormat="1">
      <c r="A2854" s="179" t="s">
        <v>170</v>
      </c>
      <c r="B2854" s="179"/>
      <c r="C2854" s="179" t="s">
        <v>170</v>
      </c>
      <c r="D2854" s="39" t="str">
        <f t="shared" si="572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573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574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571"/>
        <v>550000</v>
      </c>
      <c r="AA2854" s="13">
        <v>1.1299999999999999</v>
      </c>
      <c r="AB2854" s="21">
        <f t="shared" si="575"/>
        <v>550000</v>
      </c>
      <c r="AC2854" s="185">
        <f t="shared" si="576"/>
        <v>66000</v>
      </c>
      <c r="AD2854" s="141">
        <v>0.12</v>
      </c>
      <c r="AE2854" s="186">
        <f t="shared" si="577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578"/>
        <v>468573419.10712183</v>
      </c>
      <c r="AJ2854" s="19">
        <f t="shared" si="579"/>
        <v>55829466.862621114</v>
      </c>
      <c r="AK2854" s="20">
        <f t="shared" si="580"/>
        <v>0.11914774629983395</v>
      </c>
      <c r="AL2854" s="17"/>
      <c r="AM2854" s="17"/>
      <c r="AN2854" s="17"/>
      <c r="AO2854" s="17"/>
      <c r="AP2854" s="28" t="str">
        <f t="shared" si="581"/>
        <v>CancelCancel</v>
      </c>
      <c r="AQ2854" s="28" t="str">
        <f t="shared" si="582"/>
        <v>CancelCancelRMB</v>
      </c>
    </row>
    <row r="2855" spans="1:43" s="12" customFormat="1">
      <c r="A2855" s="179" t="s">
        <v>170</v>
      </c>
      <c r="B2855" s="179"/>
      <c r="C2855" s="179" t="s">
        <v>170</v>
      </c>
      <c r="D2855" s="39" t="str">
        <f t="shared" si="572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573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574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571"/>
        <v>588550</v>
      </c>
      <c r="AA2855" s="13">
        <v>1.1299999999999999</v>
      </c>
      <c r="AB2855" s="21">
        <f t="shared" si="575"/>
        <v>588550</v>
      </c>
      <c r="AC2855" s="185">
        <f t="shared" si="576"/>
        <v>70626</v>
      </c>
      <c r="AD2855" s="141">
        <v>0.12</v>
      </c>
      <c r="AE2855" s="186">
        <f t="shared" si="577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578"/>
        <v>468573419.10712183</v>
      </c>
      <c r="AJ2855" s="19">
        <f t="shared" si="579"/>
        <v>55829466.862621114</v>
      </c>
      <c r="AK2855" s="20">
        <f t="shared" si="580"/>
        <v>0.11914774629983395</v>
      </c>
      <c r="AL2855" s="17"/>
      <c r="AM2855" s="17"/>
      <c r="AN2855" s="17"/>
      <c r="AO2855" s="17"/>
      <c r="AP2855" s="28" t="str">
        <f t="shared" si="581"/>
        <v>CancelCancel</v>
      </c>
      <c r="AQ2855" s="28" t="str">
        <f t="shared" si="582"/>
        <v>CancelCancelRMB</v>
      </c>
    </row>
    <row r="2856" spans="1:43" s="12" customFormat="1">
      <c r="A2856" s="179" t="s">
        <v>170</v>
      </c>
      <c r="B2856" s="179"/>
      <c r="C2856" s="179" t="s">
        <v>170</v>
      </c>
      <c r="D2856" s="39" t="str">
        <f t="shared" si="572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573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574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571"/>
        <v>588550</v>
      </c>
      <c r="AA2856" s="13">
        <v>1.1299999999999999</v>
      </c>
      <c r="AB2856" s="21">
        <f t="shared" si="575"/>
        <v>588550</v>
      </c>
      <c r="AC2856" s="185">
        <f t="shared" si="576"/>
        <v>70626</v>
      </c>
      <c r="AD2856" s="141">
        <v>0.12</v>
      </c>
      <c r="AE2856" s="186">
        <f t="shared" si="577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578"/>
        <v>468573419.10712183</v>
      </c>
      <c r="AJ2856" s="19">
        <f t="shared" si="579"/>
        <v>55829466.862621114</v>
      </c>
      <c r="AK2856" s="20">
        <f t="shared" si="580"/>
        <v>0.11914774629983395</v>
      </c>
      <c r="AL2856" s="17"/>
      <c r="AM2856" s="17"/>
      <c r="AN2856" s="17"/>
      <c r="AO2856" s="17"/>
      <c r="AP2856" s="28" t="str">
        <f t="shared" si="581"/>
        <v>CancelCancel</v>
      </c>
      <c r="AQ2856" s="28" t="str">
        <f t="shared" si="582"/>
        <v>CancelCancelRMB</v>
      </c>
    </row>
    <row r="2857" spans="1:43" s="12" customFormat="1">
      <c r="A2857" s="179" t="s">
        <v>170</v>
      </c>
      <c r="B2857" s="179"/>
      <c r="C2857" s="179" t="s">
        <v>170</v>
      </c>
      <c r="D2857" s="39" t="str">
        <f t="shared" si="572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573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574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571"/>
        <v>970000</v>
      </c>
      <c r="AA2857" s="13">
        <v>1.155</v>
      </c>
      <c r="AB2857" s="21">
        <f t="shared" si="575"/>
        <v>991460.17699115048</v>
      </c>
      <c r="AC2857" s="185">
        <f t="shared" si="576"/>
        <v>118975.22123893806</v>
      </c>
      <c r="AD2857" s="141">
        <v>0.12</v>
      </c>
      <c r="AE2857" s="186">
        <f t="shared" si="577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578"/>
        <v>468573419.10712183</v>
      </c>
      <c r="AJ2857" s="19">
        <f t="shared" si="579"/>
        <v>55829466.862621114</v>
      </c>
      <c r="AK2857" s="20">
        <f t="shared" si="580"/>
        <v>0.11914774629983395</v>
      </c>
      <c r="AL2857" s="17"/>
      <c r="AM2857" s="17"/>
      <c r="AN2857" s="17"/>
      <c r="AO2857" s="17"/>
      <c r="AP2857" s="28" t="str">
        <f t="shared" si="581"/>
        <v>CancelCancel</v>
      </c>
      <c r="AQ2857" s="28" t="str">
        <f t="shared" si="582"/>
        <v>CancelCancelRMB</v>
      </c>
    </row>
    <row r="2858" spans="1:43" s="12" customFormat="1">
      <c r="A2858" s="179" t="s">
        <v>170</v>
      </c>
      <c r="B2858" s="179"/>
      <c r="C2858" s="179" t="s">
        <v>170</v>
      </c>
      <c r="D2858" s="39" t="str">
        <f t="shared" si="572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573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574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571"/>
        <v>7771400</v>
      </c>
      <c r="AA2858" s="13">
        <v>7.4899999999999994E-2</v>
      </c>
      <c r="AB2858" s="21">
        <f t="shared" si="575"/>
        <v>582077.86</v>
      </c>
      <c r="AC2858" s="185">
        <f t="shared" si="576"/>
        <v>69849.343200000003</v>
      </c>
      <c r="AD2858" s="141">
        <v>0.12</v>
      </c>
      <c r="AE2858" s="186">
        <f t="shared" si="577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578"/>
        <v>468573419.10712183</v>
      </c>
      <c r="AJ2858" s="19">
        <f t="shared" si="579"/>
        <v>55829466.862621114</v>
      </c>
      <c r="AK2858" s="20">
        <f t="shared" si="580"/>
        <v>0.11914774629983395</v>
      </c>
      <c r="AL2858" s="17"/>
      <c r="AM2858" s="17"/>
      <c r="AN2858" s="17"/>
      <c r="AO2858" s="17"/>
      <c r="AP2858" s="28" t="str">
        <f t="shared" si="581"/>
        <v>CancelCancel</v>
      </c>
      <c r="AQ2858" s="28" t="str">
        <f t="shared" si="582"/>
        <v>CancelCancelJPY</v>
      </c>
    </row>
    <row r="2859" spans="1:43" s="12" customFormat="1">
      <c r="A2859" s="195" t="s">
        <v>170</v>
      </c>
      <c r="B2859" s="179"/>
      <c r="C2859" s="179" t="s">
        <v>170</v>
      </c>
      <c r="D2859" s="39" t="str">
        <f t="shared" si="572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573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574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571"/>
        <v>28575000</v>
      </c>
      <c r="AA2859" s="13">
        <v>7.0400000000000004E-2</v>
      </c>
      <c r="AB2859" s="21">
        <f t="shared" si="575"/>
        <v>2011680.0000000002</v>
      </c>
      <c r="AC2859" s="185">
        <f t="shared" si="576"/>
        <v>241401.60000000001</v>
      </c>
      <c r="AD2859" s="141">
        <v>0.12</v>
      </c>
      <c r="AE2859" s="186">
        <f t="shared" si="577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578"/>
        <v>468573419.10712183</v>
      </c>
      <c r="AJ2859" s="19">
        <f t="shared" si="579"/>
        <v>55829466.862621114</v>
      </c>
      <c r="AK2859" s="20">
        <f t="shared" si="580"/>
        <v>0.11914774629983395</v>
      </c>
      <c r="AL2859" s="17"/>
      <c r="AM2859" s="17"/>
      <c r="AN2859" s="17"/>
      <c r="AO2859" s="17"/>
      <c r="AP2859" s="28" t="str">
        <f t="shared" si="581"/>
        <v>CancelCancel</v>
      </c>
      <c r="AQ2859" s="28" t="str">
        <f t="shared" si="582"/>
        <v>CancelCancelJPY</v>
      </c>
    </row>
    <row r="2860" spans="1:43" s="12" customFormat="1">
      <c r="A2860" s="195" t="s">
        <v>170</v>
      </c>
      <c r="B2860" s="179"/>
      <c r="C2860" s="179" t="s">
        <v>170</v>
      </c>
      <c r="D2860" s="39" t="str">
        <f t="shared" si="572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573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574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571"/>
        <v>14585000</v>
      </c>
      <c r="AA2860" s="13">
        <v>7.0199999999999999E-2</v>
      </c>
      <c r="AB2860" s="21">
        <f t="shared" si="575"/>
        <v>1023867</v>
      </c>
      <c r="AC2860" s="185">
        <f t="shared" si="576"/>
        <v>122864.04</v>
      </c>
      <c r="AD2860" s="141">
        <v>0.12</v>
      </c>
      <c r="AE2860" s="186">
        <f t="shared" si="577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578"/>
        <v>468573419.10712183</v>
      </c>
      <c r="AJ2860" s="19">
        <f t="shared" si="579"/>
        <v>55829466.862621114</v>
      </c>
      <c r="AK2860" s="20">
        <f t="shared" si="580"/>
        <v>0.11914774629983395</v>
      </c>
      <c r="AL2860" s="17"/>
      <c r="AM2860" s="17"/>
      <c r="AN2860" s="17"/>
      <c r="AO2860" s="17"/>
      <c r="AP2860" s="28" t="str">
        <f t="shared" si="581"/>
        <v>CancelCancel</v>
      </c>
      <c r="AQ2860" s="28" t="str">
        <f t="shared" si="582"/>
        <v>CancelCancelJPY</v>
      </c>
    </row>
    <row r="2861" spans="1:43" s="12" customFormat="1">
      <c r="A2861" s="195" t="s">
        <v>170</v>
      </c>
      <c r="B2861" s="179"/>
      <c r="C2861" s="179" t="s">
        <v>170</v>
      </c>
      <c r="D2861" s="39" t="str">
        <f t="shared" si="572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573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574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571"/>
        <v>14585000</v>
      </c>
      <c r="AA2861" s="13">
        <v>7.0199999999999999E-2</v>
      </c>
      <c r="AB2861" s="21">
        <f t="shared" si="575"/>
        <v>1023867</v>
      </c>
      <c r="AC2861" s="185">
        <f t="shared" si="576"/>
        <v>122864.04</v>
      </c>
      <c r="AD2861" s="141">
        <v>0.12</v>
      </c>
      <c r="AE2861" s="186">
        <f t="shared" si="577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578"/>
        <v>468573419.10712183</v>
      </c>
      <c r="AJ2861" s="19">
        <f t="shared" si="579"/>
        <v>55829466.862621114</v>
      </c>
      <c r="AK2861" s="20">
        <f t="shared" si="580"/>
        <v>0.11914774629983395</v>
      </c>
      <c r="AL2861" s="17"/>
      <c r="AM2861" s="17"/>
      <c r="AN2861" s="17"/>
      <c r="AO2861" s="17"/>
      <c r="AP2861" s="28" t="str">
        <f t="shared" si="581"/>
        <v>CancelCancel</v>
      </c>
      <c r="AQ2861" s="28" t="str">
        <f t="shared" si="582"/>
        <v>CancelCancelJPY</v>
      </c>
    </row>
    <row r="2862" spans="1:43" s="12" customFormat="1">
      <c r="A2862" s="195" t="s">
        <v>170</v>
      </c>
      <c r="B2862" s="179"/>
      <c r="C2862" s="179" t="s">
        <v>170</v>
      </c>
      <c r="D2862" s="39" t="str">
        <f t="shared" si="572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573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574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571"/>
        <v>28575000</v>
      </c>
      <c r="AA2862" s="13">
        <v>7.0400000000000004E-2</v>
      </c>
      <c r="AB2862" s="21">
        <f t="shared" si="575"/>
        <v>2011680.0000000002</v>
      </c>
      <c r="AC2862" s="185">
        <f t="shared" si="576"/>
        <v>241401.60000000001</v>
      </c>
      <c r="AD2862" s="141">
        <v>0.12</v>
      </c>
      <c r="AE2862" s="186">
        <f t="shared" si="577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578"/>
        <v>468573419.10712183</v>
      </c>
      <c r="AJ2862" s="19">
        <f t="shared" si="579"/>
        <v>55829466.862621114</v>
      </c>
      <c r="AK2862" s="20">
        <f t="shared" si="580"/>
        <v>0.11914774629983395</v>
      </c>
      <c r="AL2862" s="17"/>
      <c r="AM2862" s="17"/>
      <c r="AN2862" s="17"/>
      <c r="AO2862" s="17"/>
      <c r="AP2862" s="28" t="str">
        <f t="shared" si="581"/>
        <v>CancelCancel</v>
      </c>
      <c r="AQ2862" s="28" t="str">
        <f t="shared" si="582"/>
        <v>CancelCancelJPY</v>
      </c>
    </row>
    <row r="2863" spans="1:43" s="12" customFormat="1">
      <c r="A2863" s="195" t="s">
        <v>34</v>
      </c>
      <c r="B2863" s="179"/>
      <c r="C2863" s="179" t="s">
        <v>170</v>
      </c>
      <c r="D2863" s="39" t="str">
        <f t="shared" si="572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573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574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583">IF(W2863="RMB","1.13", "1")</f>
        <v>1</v>
      </c>
      <c r="Z2863" s="18">
        <f t="shared" si="571"/>
        <v>10600000</v>
      </c>
      <c r="AA2863" s="13">
        <v>7.2999999999999995E-2</v>
      </c>
      <c r="AB2863" s="21">
        <f t="shared" si="575"/>
        <v>773800</v>
      </c>
      <c r="AC2863" s="185">
        <f t="shared" si="576"/>
        <v>92856</v>
      </c>
      <c r="AD2863" s="141">
        <v>0.12</v>
      </c>
      <c r="AE2863" s="186">
        <f t="shared" si="577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578"/>
        <v>468573419.10712183</v>
      </c>
      <c r="AJ2863" s="19">
        <f t="shared" si="579"/>
        <v>55829466.862621114</v>
      </c>
      <c r="AK2863" s="20">
        <f t="shared" si="580"/>
        <v>0.11914774629983395</v>
      </c>
      <c r="AL2863" s="17"/>
      <c r="AM2863" s="17"/>
      <c r="AN2863" s="17"/>
      <c r="AO2863" s="17"/>
      <c r="AP2863" s="28" t="str">
        <f t="shared" si="581"/>
        <v>CancelCancel</v>
      </c>
      <c r="AQ2863" s="28" t="str">
        <f t="shared" si="582"/>
        <v>CancelCancelJPY</v>
      </c>
    </row>
    <row r="2864" spans="1:43" s="12" customFormat="1">
      <c r="A2864" s="195" t="s">
        <v>34</v>
      </c>
      <c r="B2864" s="179"/>
      <c r="C2864" s="179" t="s">
        <v>170</v>
      </c>
      <c r="D2864" s="39" t="str">
        <f t="shared" si="572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573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574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583"/>
        <v>1</v>
      </c>
      <c r="Z2864" s="18">
        <f t="shared" si="571"/>
        <v>8150000</v>
      </c>
      <c r="AA2864" s="13">
        <v>7.2999999999999995E-2</v>
      </c>
      <c r="AB2864" s="21">
        <f t="shared" si="575"/>
        <v>594950</v>
      </c>
      <c r="AC2864" s="185">
        <f t="shared" si="576"/>
        <v>71394</v>
      </c>
      <c r="AD2864" s="141">
        <v>0.12</v>
      </c>
      <c r="AE2864" s="186">
        <f t="shared" si="577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578"/>
        <v>468573419.10712183</v>
      </c>
      <c r="AJ2864" s="19">
        <f t="shared" si="579"/>
        <v>55829466.862621114</v>
      </c>
      <c r="AK2864" s="20">
        <f t="shared" si="580"/>
        <v>0.11914774629983395</v>
      </c>
      <c r="AL2864" s="17"/>
      <c r="AM2864" s="17"/>
      <c r="AN2864" s="17"/>
      <c r="AO2864" s="17"/>
      <c r="AP2864" s="28" t="str">
        <f t="shared" si="581"/>
        <v>CancelCancel</v>
      </c>
      <c r="AQ2864" s="28" t="str">
        <f t="shared" si="582"/>
        <v>CancelCancelJPY</v>
      </c>
    </row>
    <row r="2865" spans="1:43" s="12" customFormat="1">
      <c r="A2865" s="195" t="s">
        <v>34</v>
      </c>
      <c r="B2865" s="179"/>
      <c r="C2865" s="179" t="s">
        <v>170</v>
      </c>
      <c r="D2865" s="39" t="str">
        <f t="shared" si="572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573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574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583"/>
        <v>1</v>
      </c>
      <c r="Z2865" s="18">
        <f t="shared" si="571"/>
        <v>8150000</v>
      </c>
      <c r="AA2865" s="13">
        <v>7.2999999999999995E-2</v>
      </c>
      <c r="AB2865" s="21">
        <f t="shared" si="575"/>
        <v>594950</v>
      </c>
      <c r="AC2865" s="185">
        <f t="shared" si="576"/>
        <v>71394</v>
      </c>
      <c r="AD2865" s="141">
        <v>0.12</v>
      </c>
      <c r="AE2865" s="186">
        <f t="shared" si="577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578"/>
        <v>468573419.10712183</v>
      </c>
      <c r="AJ2865" s="19">
        <f t="shared" si="579"/>
        <v>55829466.862621114</v>
      </c>
      <c r="AK2865" s="20">
        <f t="shared" si="580"/>
        <v>0.11914774629983395</v>
      </c>
      <c r="AL2865" s="17"/>
      <c r="AM2865" s="17"/>
      <c r="AN2865" s="17"/>
      <c r="AO2865" s="17"/>
      <c r="AP2865" s="28" t="str">
        <f t="shared" si="581"/>
        <v>CancelCancel</v>
      </c>
      <c r="AQ2865" s="28" t="str">
        <f t="shared" si="582"/>
        <v>CancelCancelJPY</v>
      </c>
    </row>
    <row r="2866" spans="1:43" s="12" customFormat="1">
      <c r="A2866" s="195" t="s">
        <v>170</v>
      </c>
      <c r="B2866" s="179"/>
      <c r="C2866" s="179" t="s">
        <v>170</v>
      </c>
      <c r="D2866" s="39" t="str">
        <f t="shared" si="572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573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574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583"/>
        <v>1</v>
      </c>
      <c r="Z2866" s="18">
        <f t="shared" si="571"/>
        <v>14000000</v>
      </c>
      <c r="AA2866" s="13">
        <v>7.3999999999999996E-2</v>
      </c>
      <c r="AB2866" s="21">
        <f t="shared" si="575"/>
        <v>1036000</v>
      </c>
      <c r="AC2866" s="185">
        <f t="shared" si="576"/>
        <v>130328.79999999999</v>
      </c>
      <c r="AD2866" s="141">
        <v>0.1258</v>
      </c>
      <c r="AE2866" s="186">
        <f t="shared" si="577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578"/>
        <v>468573419.10712183</v>
      </c>
      <c r="AJ2866" s="19">
        <f t="shared" si="579"/>
        <v>55829466.862621114</v>
      </c>
      <c r="AK2866" s="20">
        <f t="shared" si="580"/>
        <v>0.11914774629983395</v>
      </c>
      <c r="AL2866" s="17"/>
      <c r="AM2866" s="17"/>
      <c r="AN2866" s="17"/>
      <c r="AO2866" s="17"/>
      <c r="AP2866" s="28" t="str">
        <f t="shared" si="581"/>
        <v>CancelCancel</v>
      </c>
      <c r="AQ2866" s="28" t="str">
        <f t="shared" si="582"/>
        <v>CancelCancelJPY</v>
      </c>
    </row>
    <row r="2867" spans="1:43" s="12" customFormat="1">
      <c r="A2867" s="195" t="s">
        <v>170</v>
      </c>
      <c r="B2867" s="179"/>
      <c r="C2867" s="179" t="s">
        <v>170</v>
      </c>
      <c r="D2867" s="39" t="str">
        <f t="shared" si="572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573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574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583"/>
        <v>1</v>
      </c>
      <c r="Z2867" s="18">
        <f t="shared" si="571"/>
        <v>10500000</v>
      </c>
      <c r="AA2867" s="13">
        <v>7.3999999999999996E-2</v>
      </c>
      <c r="AB2867" s="21">
        <f t="shared" si="575"/>
        <v>777000</v>
      </c>
      <c r="AC2867" s="185">
        <f t="shared" si="576"/>
        <v>97746.599999999991</v>
      </c>
      <c r="AD2867" s="141">
        <v>0.1258</v>
      </c>
      <c r="AE2867" s="186">
        <f t="shared" si="577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578"/>
        <v>468573419.10712183</v>
      </c>
      <c r="AJ2867" s="19">
        <f t="shared" si="579"/>
        <v>55829466.862621114</v>
      </c>
      <c r="AK2867" s="20">
        <f t="shared" si="580"/>
        <v>0.11914774629983395</v>
      </c>
      <c r="AL2867" s="17"/>
      <c r="AM2867" s="17"/>
      <c r="AN2867" s="17"/>
      <c r="AO2867" s="17"/>
      <c r="AP2867" s="28" t="str">
        <f t="shared" si="581"/>
        <v>CancelCancel</v>
      </c>
      <c r="AQ2867" s="28" t="str">
        <f t="shared" si="582"/>
        <v>CancelCancelJPY</v>
      </c>
    </row>
    <row r="2868" spans="1:43" s="12" customFormat="1">
      <c r="A2868" s="195" t="s">
        <v>170</v>
      </c>
      <c r="B2868" s="179"/>
      <c r="C2868" s="179" t="s">
        <v>170</v>
      </c>
      <c r="D2868" s="39" t="str">
        <f t="shared" si="572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573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574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583"/>
        <v>1</v>
      </c>
      <c r="Z2868" s="18">
        <f t="shared" si="571"/>
        <v>28000000</v>
      </c>
      <c r="AA2868" s="13">
        <v>7.3999999999999996E-2</v>
      </c>
      <c r="AB2868" s="21">
        <f t="shared" si="575"/>
        <v>2072000</v>
      </c>
      <c r="AC2868" s="185">
        <f t="shared" si="576"/>
        <v>248640</v>
      </c>
      <c r="AD2868" s="141">
        <v>0.12</v>
      </c>
      <c r="AE2868" s="186">
        <f t="shared" si="577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578"/>
        <v>468573419.10712183</v>
      </c>
      <c r="AJ2868" s="19">
        <f t="shared" si="579"/>
        <v>55829466.862621114</v>
      </c>
      <c r="AK2868" s="20">
        <f t="shared" si="580"/>
        <v>0.11914774629983395</v>
      </c>
      <c r="AL2868" s="17"/>
      <c r="AM2868" s="17"/>
      <c r="AN2868" s="17"/>
      <c r="AO2868" s="17"/>
      <c r="AP2868" s="28" t="str">
        <f t="shared" si="581"/>
        <v>CancelCancel</v>
      </c>
      <c r="AQ2868" s="28" t="str">
        <f t="shared" si="582"/>
        <v>CancelCancelJPY</v>
      </c>
    </row>
    <row r="2869" spans="1:43" s="12" customFormat="1">
      <c r="A2869" s="195" t="s">
        <v>170</v>
      </c>
      <c r="B2869" s="179"/>
      <c r="C2869" s="179" t="s">
        <v>170</v>
      </c>
      <c r="D2869" s="39" t="str">
        <f t="shared" si="572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573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574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583"/>
        <v>1</v>
      </c>
      <c r="Z2869" s="18">
        <f t="shared" si="571"/>
        <v>42000000</v>
      </c>
      <c r="AA2869" s="13">
        <v>7.3400000000000007E-2</v>
      </c>
      <c r="AB2869" s="21">
        <f t="shared" si="575"/>
        <v>3082800.0000000005</v>
      </c>
      <c r="AC2869" s="185">
        <f t="shared" si="576"/>
        <v>369936.00000000006</v>
      </c>
      <c r="AD2869" s="141">
        <v>0.12</v>
      </c>
      <c r="AE2869" s="186">
        <f t="shared" si="577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578"/>
        <v>468573419.10712183</v>
      </c>
      <c r="AJ2869" s="19">
        <f t="shared" si="579"/>
        <v>55829466.862621114</v>
      </c>
      <c r="AK2869" s="20">
        <f t="shared" si="580"/>
        <v>0.11914774629983395</v>
      </c>
      <c r="AL2869" s="17"/>
      <c r="AM2869" s="17"/>
      <c r="AN2869" s="17"/>
      <c r="AO2869" s="17"/>
      <c r="AP2869" s="28" t="str">
        <f t="shared" si="581"/>
        <v>CancelCancel</v>
      </c>
      <c r="AQ2869" s="28" t="str">
        <f t="shared" si="582"/>
        <v>CancelCancelJPY</v>
      </c>
    </row>
    <row r="2870" spans="1:43" s="12" customFormat="1">
      <c r="A2870" s="195" t="s">
        <v>170</v>
      </c>
      <c r="B2870" s="179"/>
      <c r="C2870" s="179" t="s">
        <v>170</v>
      </c>
      <c r="D2870" s="39" t="str">
        <f t="shared" si="572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573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574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583"/>
        <v>1</v>
      </c>
      <c r="Z2870" s="18">
        <f t="shared" si="571"/>
        <v>10500000</v>
      </c>
      <c r="AA2870" s="13">
        <v>7.3999999999999996E-2</v>
      </c>
      <c r="AB2870" s="21">
        <f t="shared" si="575"/>
        <v>777000</v>
      </c>
      <c r="AC2870" s="185">
        <f t="shared" si="576"/>
        <v>93240</v>
      </c>
      <c r="AD2870" s="141">
        <v>0.12</v>
      </c>
      <c r="AE2870" s="186">
        <f t="shared" si="577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578"/>
        <v>468573419.10712183</v>
      </c>
      <c r="AJ2870" s="19">
        <f t="shared" si="579"/>
        <v>55829466.862621114</v>
      </c>
      <c r="AK2870" s="20">
        <f t="shared" si="580"/>
        <v>0.11914774629983395</v>
      </c>
      <c r="AL2870" s="17"/>
      <c r="AM2870" s="17"/>
      <c r="AN2870" s="17"/>
      <c r="AO2870" s="17"/>
      <c r="AP2870" s="28" t="str">
        <f t="shared" si="581"/>
        <v>CancelCancel</v>
      </c>
      <c r="AQ2870" s="28" t="str">
        <f t="shared" si="582"/>
        <v>CancelCancelJPY</v>
      </c>
    </row>
    <row r="2871" spans="1:43" s="12" customFormat="1">
      <c r="A2871" s="195" t="s">
        <v>170</v>
      </c>
      <c r="B2871" s="179"/>
      <c r="C2871" s="179" t="s">
        <v>170</v>
      </c>
      <c r="D2871" s="39" t="str">
        <f t="shared" si="572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573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574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583"/>
        <v>1</v>
      </c>
      <c r="Z2871" s="18">
        <f t="shared" si="571"/>
        <v>21000000</v>
      </c>
      <c r="AA2871" s="13">
        <v>7.3999999999999996E-2</v>
      </c>
      <c r="AB2871" s="21">
        <f t="shared" si="575"/>
        <v>1554000</v>
      </c>
      <c r="AC2871" s="185">
        <f t="shared" si="576"/>
        <v>195493.19999999998</v>
      </c>
      <c r="AD2871" s="141">
        <v>0.1258</v>
      </c>
      <c r="AE2871" s="186">
        <f t="shared" si="577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578"/>
        <v>468573419.10712183</v>
      </c>
      <c r="AJ2871" s="19">
        <f t="shared" si="579"/>
        <v>55829466.862621114</v>
      </c>
      <c r="AK2871" s="20">
        <f t="shared" si="580"/>
        <v>0.11914774629983395</v>
      </c>
      <c r="AL2871" s="17"/>
      <c r="AM2871" s="17"/>
      <c r="AN2871" s="17"/>
      <c r="AO2871" s="17"/>
      <c r="AP2871" s="28" t="str">
        <f t="shared" si="581"/>
        <v>CancelCancel</v>
      </c>
      <c r="AQ2871" s="28" t="str">
        <f t="shared" si="582"/>
        <v>CancelCancelJPY</v>
      </c>
    </row>
    <row r="2872" spans="1:43" s="12" customFormat="1">
      <c r="A2872" s="179" t="s">
        <v>170</v>
      </c>
      <c r="B2872" s="179"/>
      <c r="C2872" s="179" t="s">
        <v>170</v>
      </c>
      <c r="D2872" s="39" t="str">
        <f t="shared" si="572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573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574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583"/>
        <v>1.13</v>
      </c>
      <c r="Z2872" s="18">
        <f t="shared" si="571"/>
        <v>1360000</v>
      </c>
      <c r="AA2872" s="13">
        <v>1.1100000000000001</v>
      </c>
      <c r="AB2872" s="21">
        <f t="shared" si="575"/>
        <v>1335929.2035398234</v>
      </c>
      <c r="AC2872" s="185">
        <f t="shared" si="576"/>
        <v>160311.5044247788</v>
      </c>
      <c r="AD2872" s="141">
        <v>0.12</v>
      </c>
      <c r="AE2872" s="186">
        <f t="shared" si="577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578"/>
        <v>468573419.10712183</v>
      </c>
      <c r="AJ2872" s="19">
        <f t="shared" si="579"/>
        <v>55829466.862621114</v>
      </c>
      <c r="AK2872" s="20">
        <f t="shared" si="580"/>
        <v>0.11914774629983395</v>
      </c>
      <c r="AL2872" s="17"/>
      <c r="AM2872" s="17"/>
      <c r="AN2872" s="17"/>
      <c r="AO2872" s="17"/>
      <c r="AP2872" s="28" t="str">
        <f t="shared" si="581"/>
        <v>CancelCancel</v>
      </c>
      <c r="AQ2872" s="28" t="str">
        <f t="shared" si="582"/>
        <v>CancelCancelRMB</v>
      </c>
    </row>
    <row r="2873" spans="1:43" s="12" customFormat="1">
      <c r="A2873" s="179" t="s">
        <v>170</v>
      </c>
      <c r="B2873" s="179"/>
      <c r="C2873" s="179" t="s">
        <v>170</v>
      </c>
      <c r="D2873" s="39" t="str">
        <f t="shared" si="572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573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574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583"/>
        <v>1.13</v>
      </c>
      <c r="Z2873" s="18">
        <f t="shared" si="571"/>
        <v>864000</v>
      </c>
      <c r="AA2873" s="13">
        <v>1.1100000000000001</v>
      </c>
      <c r="AB2873" s="21">
        <f t="shared" si="575"/>
        <v>848707.96460177004</v>
      </c>
      <c r="AC2873" s="185">
        <f t="shared" si="576"/>
        <v>101844.95575221241</v>
      </c>
      <c r="AD2873" s="141">
        <v>0.12</v>
      </c>
      <c r="AE2873" s="186">
        <f t="shared" si="577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578"/>
        <v>468573419.10712183</v>
      </c>
      <c r="AJ2873" s="19">
        <f t="shared" si="579"/>
        <v>55829466.862621114</v>
      </c>
      <c r="AK2873" s="20">
        <f t="shared" si="580"/>
        <v>0.11914774629983395</v>
      </c>
      <c r="AL2873" s="17"/>
      <c r="AM2873" s="17"/>
      <c r="AN2873" s="17"/>
      <c r="AO2873" s="17"/>
      <c r="AP2873" s="28" t="str">
        <f t="shared" si="581"/>
        <v>CancelCancel</v>
      </c>
      <c r="AQ2873" s="28" t="str">
        <f t="shared" si="582"/>
        <v>CancelCancelRMB</v>
      </c>
    </row>
    <row r="2874" spans="1:43" s="12" customFormat="1">
      <c r="A2874" s="179" t="s">
        <v>170</v>
      </c>
      <c r="B2874" s="179"/>
      <c r="C2874" s="179" t="s">
        <v>170</v>
      </c>
      <c r="D2874" s="39" t="str">
        <f t="shared" si="572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573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574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583"/>
        <v>1.13</v>
      </c>
      <c r="Z2874" s="18">
        <f t="shared" si="571"/>
        <v>864000</v>
      </c>
      <c r="AA2874" s="13">
        <v>1.1100000000000001</v>
      </c>
      <c r="AB2874" s="21">
        <f t="shared" si="575"/>
        <v>848707.96460177004</v>
      </c>
      <c r="AC2874" s="185">
        <f t="shared" si="576"/>
        <v>101844.95575221241</v>
      </c>
      <c r="AD2874" s="141">
        <v>0.12</v>
      </c>
      <c r="AE2874" s="186">
        <f t="shared" si="577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578"/>
        <v>468573419.10712183</v>
      </c>
      <c r="AJ2874" s="19">
        <f t="shared" si="579"/>
        <v>55829466.862621114</v>
      </c>
      <c r="AK2874" s="20">
        <f t="shared" si="580"/>
        <v>0.11914774629983395</v>
      </c>
      <c r="AL2874" s="17"/>
      <c r="AM2874" s="17"/>
      <c r="AN2874" s="17"/>
      <c r="AO2874" s="17"/>
      <c r="AP2874" s="28" t="str">
        <f t="shared" si="581"/>
        <v>CancelCancel</v>
      </c>
      <c r="AQ2874" s="28" t="str">
        <f t="shared" si="582"/>
        <v>CancelCancelRMB</v>
      </c>
    </row>
    <row r="2875" spans="1:43" s="12" customFormat="1">
      <c r="A2875" s="195" t="s">
        <v>170</v>
      </c>
      <c r="B2875" s="179"/>
      <c r="C2875" s="179" t="s">
        <v>170</v>
      </c>
      <c r="D2875" s="39" t="str">
        <f t="shared" si="572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573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574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583"/>
        <v>1.13</v>
      </c>
      <c r="Z2875" s="18">
        <f t="shared" si="571"/>
        <v>1500000</v>
      </c>
      <c r="AA2875" s="13">
        <v>1.1100000000000001</v>
      </c>
      <c r="AB2875" s="21">
        <f t="shared" si="575"/>
        <v>1473451.3274336287</v>
      </c>
      <c r="AC2875" s="185">
        <f t="shared" si="576"/>
        <v>176814.15929203545</v>
      </c>
      <c r="AD2875" s="141">
        <v>0.12</v>
      </c>
      <c r="AE2875" s="186">
        <f t="shared" si="577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578"/>
        <v>468573419.10712183</v>
      </c>
      <c r="AJ2875" s="19">
        <f t="shared" si="579"/>
        <v>55829466.862621114</v>
      </c>
      <c r="AK2875" s="20">
        <f t="shared" si="580"/>
        <v>0.11914774629983395</v>
      </c>
      <c r="AL2875" s="17"/>
      <c r="AM2875" s="17"/>
      <c r="AN2875" s="17"/>
      <c r="AO2875" s="17"/>
      <c r="AP2875" s="28" t="str">
        <f t="shared" si="581"/>
        <v>CancelCancel</v>
      </c>
      <c r="AQ2875" s="28" t="str">
        <f t="shared" si="582"/>
        <v>CancelCancelRMB</v>
      </c>
    </row>
    <row r="2876" spans="1:43" s="12" customFormat="1">
      <c r="A2876" s="195" t="s">
        <v>170</v>
      </c>
      <c r="B2876" s="179"/>
      <c r="C2876" s="179" t="s">
        <v>170</v>
      </c>
      <c r="D2876" s="39" t="str">
        <f t="shared" si="572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573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574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583"/>
        <v>1.13</v>
      </c>
      <c r="Z2876" s="18">
        <f t="shared" si="571"/>
        <v>1500000</v>
      </c>
      <c r="AA2876" s="13">
        <v>1.1100000000000001</v>
      </c>
      <c r="AB2876" s="21">
        <f t="shared" si="575"/>
        <v>1473451.3274336287</v>
      </c>
      <c r="AC2876" s="185">
        <f t="shared" si="576"/>
        <v>176814.15929203545</v>
      </c>
      <c r="AD2876" s="141">
        <v>0.12</v>
      </c>
      <c r="AE2876" s="186">
        <f t="shared" si="577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578"/>
        <v>468573419.10712183</v>
      </c>
      <c r="AJ2876" s="19">
        <f t="shared" si="579"/>
        <v>55829466.862621114</v>
      </c>
      <c r="AK2876" s="20">
        <f t="shared" si="580"/>
        <v>0.11914774629983395</v>
      </c>
      <c r="AL2876" s="17"/>
      <c r="AM2876" s="17"/>
      <c r="AN2876" s="17"/>
      <c r="AO2876" s="17"/>
      <c r="AP2876" s="28" t="str">
        <f t="shared" si="581"/>
        <v>CancelCancel</v>
      </c>
      <c r="AQ2876" s="28" t="str">
        <f t="shared" si="582"/>
        <v>CancelCancelRMB</v>
      </c>
    </row>
    <row r="2877" spans="1:43" s="12" customFormat="1">
      <c r="A2877" s="195" t="s">
        <v>35</v>
      </c>
      <c r="B2877" s="179"/>
      <c r="C2877" s="179" t="s">
        <v>170</v>
      </c>
      <c r="D2877" s="39" t="str">
        <f t="shared" si="572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573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574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583"/>
        <v>1.13</v>
      </c>
      <c r="Z2877" s="18">
        <f t="shared" si="571"/>
        <v>726152.5</v>
      </c>
      <c r="AA2877" s="13">
        <v>1.155</v>
      </c>
      <c r="AB2877" s="21">
        <f t="shared" si="575"/>
        <v>742217.82079646026</v>
      </c>
      <c r="AC2877" s="185">
        <f t="shared" si="576"/>
        <v>89066.138495575229</v>
      </c>
      <c r="AD2877" s="141">
        <v>0.12</v>
      </c>
      <c r="AE2877" s="186">
        <f t="shared" si="577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578"/>
        <v>468573419.10712183</v>
      </c>
      <c r="AJ2877" s="19">
        <f t="shared" si="579"/>
        <v>55829466.862621114</v>
      </c>
      <c r="AK2877" s="20">
        <f t="shared" si="580"/>
        <v>0.11914774629983395</v>
      </c>
      <c r="AL2877" s="17"/>
      <c r="AM2877" s="17"/>
      <c r="AN2877" s="17"/>
      <c r="AO2877" s="17"/>
      <c r="AP2877" s="28" t="str">
        <f t="shared" si="581"/>
        <v>CancelCancel</v>
      </c>
      <c r="AQ2877" s="28" t="str">
        <f t="shared" si="582"/>
        <v>CancelCancelRMB</v>
      </c>
    </row>
    <row r="2878" spans="1:43" s="12" customFormat="1">
      <c r="A2878" s="195" t="s">
        <v>35</v>
      </c>
      <c r="B2878" s="179"/>
      <c r="C2878" s="179" t="s">
        <v>170</v>
      </c>
      <c r="D2878" s="39" t="str">
        <f t="shared" si="572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573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574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583"/>
        <v>1.13</v>
      </c>
      <c r="Z2878" s="18">
        <f t="shared" si="571"/>
        <v>726152.5</v>
      </c>
      <c r="AA2878" s="13">
        <v>1.155</v>
      </c>
      <c r="AB2878" s="21">
        <f t="shared" si="575"/>
        <v>742217.82079646026</v>
      </c>
      <c r="AC2878" s="185">
        <f t="shared" si="576"/>
        <v>89066.138495575229</v>
      </c>
      <c r="AD2878" s="141">
        <v>0.12</v>
      </c>
      <c r="AE2878" s="186">
        <f t="shared" si="577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578"/>
        <v>468573419.10712183</v>
      </c>
      <c r="AJ2878" s="19">
        <f t="shared" si="579"/>
        <v>55829466.862621114</v>
      </c>
      <c r="AK2878" s="20">
        <f t="shared" si="580"/>
        <v>0.11914774629983395</v>
      </c>
      <c r="AL2878" s="17"/>
      <c r="AM2878" s="17"/>
      <c r="AN2878" s="17"/>
      <c r="AO2878" s="17"/>
      <c r="AP2878" s="28" t="str">
        <f t="shared" si="581"/>
        <v>CancelCancel</v>
      </c>
      <c r="AQ2878" s="28" t="str">
        <f t="shared" si="582"/>
        <v>CancelCancelRMB</v>
      </c>
    </row>
    <row r="2879" spans="1:43" s="12" customFormat="1">
      <c r="A2879" s="195" t="s">
        <v>35</v>
      </c>
      <c r="B2879" s="179"/>
      <c r="C2879" s="179" t="s">
        <v>170</v>
      </c>
      <c r="D2879" s="39" t="str">
        <f t="shared" si="572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573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574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583"/>
        <v>1</v>
      </c>
      <c r="Z2879" s="18">
        <f t="shared" si="571"/>
        <v>7448000</v>
      </c>
      <c r="AA2879" s="13">
        <v>7.5700000000000003E-2</v>
      </c>
      <c r="AB2879" s="21">
        <f t="shared" si="575"/>
        <v>563813.6</v>
      </c>
      <c r="AC2879" s="185">
        <f t="shared" si="576"/>
        <v>67657.631999999998</v>
      </c>
      <c r="AD2879" s="141">
        <v>0.12</v>
      </c>
      <c r="AE2879" s="186">
        <f t="shared" si="577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578"/>
        <v>468573419.10712183</v>
      </c>
      <c r="AJ2879" s="19">
        <f t="shared" si="579"/>
        <v>55829466.862621114</v>
      </c>
      <c r="AK2879" s="20">
        <f t="shared" si="580"/>
        <v>0.11914774629983395</v>
      </c>
      <c r="AL2879" s="17"/>
      <c r="AM2879" s="17"/>
      <c r="AN2879" s="17"/>
      <c r="AO2879" s="17"/>
      <c r="AP2879" s="28" t="str">
        <f t="shared" si="581"/>
        <v>CancelCancel</v>
      </c>
      <c r="AQ2879" s="28" t="str">
        <f t="shared" si="582"/>
        <v>CancelCancelJPY</v>
      </c>
    </row>
    <row r="2880" spans="1:43" s="12" customFormat="1">
      <c r="A2880" s="195" t="s">
        <v>35</v>
      </c>
      <c r="B2880" s="179"/>
      <c r="C2880" s="179" t="s">
        <v>170</v>
      </c>
      <c r="D2880" s="39" t="str">
        <f t="shared" si="572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573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574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583"/>
        <v>1</v>
      </c>
      <c r="Z2880" s="18">
        <f t="shared" si="571"/>
        <v>7448000</v>
      </c>
      <c r="AA2880" s="13">
        <v>7.5700000000000003E-2</v>
      </c>
      <c r="AB2880" s="21">
        <f t="shared" si="575"/>
        <v>563813.6</v>
      </c>
      <c r="AC2880" s="185">
        <f t="shared" si="576"/>
        <v>67657.631999999998</v>
      </c>
      <c r="AD2880" s="141">
        <v>0.12</v>
      </c>
      <c r="AE2880" s="186">
        <f t="shared" si="577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578"/>
        <v>468573419.10712183</v>
      </c>
      <c r="AJ2880" s="19">
        <f t="shared" si="579"/>
        <v>55829466.862621114</v>
      </c>
      <c r="AK2880" s="20">
        <f t="shared" si="580"/>
        <v>0.11914774629983395</v>
      </c>
      <c r="AL2880" s="17"/>
      <c r="AM2880" s="17"/>
      <c r="AN2880" s="17"/>
      <c r="AO2880" s="17"/>
      <c r="AP2880" s="28" t="str">
        <f t="shared" si="581"/>
        <v>CancelCancel</v>
      </c>
      <c r="AQ2880" s="28" t="str">
        <f t="shared" si="582"/>
        <v>CancelCancelJPY</v>
      </c>
    </row>
    <row r="2881" spans="1:43" s="12" customFormat="1">
      <c r="A2881" s="195" t="s">
        <v>170</v>
      </c>
      <c r="B2881" s="179"/>
      <c r="C2881" s="179" t="s">
        <v>170</v>
      </c>
      <c r="D2881" s="39" t="str">
        <f t="shared" si="572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573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574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583"/>
        <v>1</v>
      </c>
      <c r="Z2881" s="18">
        <f t="shared" si="571"/>
        <v>12800000</v>
      </c>
      <c r="AA2881" s="13">
        <v>7.6100000000000001E-2</v>
      </c>
      <c r="AB2881" s="21">
        <f t="shared" si="575"/>
        <v>974080</v>
      </c>
      <c r="AC2881" s="185">
        <f t="shared" si="576"/>
        <v>116889.59999999999</v>
      </c>
      <c r="AD2881" s="141">
        <v>0.12</v>
      </c>
      <c r="AE2881" s="186">
        <f t="shared" si="577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578"/>
        <v>468573419.10712183</v>
      </c>
      <c r="AJ2881" s="19">
        <f t="shared" si="579"/>
        <v>55829466.862621114</v>
      </c>
      <c r="AK2881" s="20">
        <f t="shared" si="580"/>
        <v>0.11914774629983395</v>
      </c>
      <c r="AL2881" s="17" t="s">
        <v>170</v>
      </c>
      <c r="AM2881" s="17"/>
      <c r="AN2881" s="17"/>
      <c r="AO2881" s="17"/>
      <c r="AP2881" s="28" t="str">
        <f t="shared" si="581"/>
        <v>CancelCancel</v>
      </c>
      <c r="AQ2881" s="28" t="str">
        <f t="shared" si="582"/>
        <v>CancelCancelJPY</v>
      </c>
    </row>
    <row r="2882" spans="1:43" s="12" customFormat="1">
      <c r="A2882" s="195" t="s">
        <v>170</v>
      </c>
      <c r="B2882" s="179"/>
      <c r="C2882" s="179" t="s">
        <v>170</v>
      </c>
      <c r="D2882" s="39" t="str">
        <f t="shared" si="572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573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574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583"/>
        <v>1</v>
      </c>
      <c r="Z2882" s="18">
        <f t="shared" si="571"/>
        <v>12800000</v>
      </c>
      <c r="AA2882" s="13">
        <v>7.6100000000000001E-2</v>
      </c>
      <c r="AB2882" s="21">
        <f t="shared" si="575"/>
        <v>974080</v>
      </c>
      <c r="AC2882" s="185">
        <f t="shared" si="576"/>
        <v>116889.59999999999</v>
      </c>
      <c r="AD2882" s="141">
        <v>0.12</v>
      </c>
      <c r="AE2882" s="186">
        <f t="shared" si="577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578"/>
        <v>468573419.10712183</v>
      </c>
      <c r="AJ2882" s="19">
        <f t="shared" si="579"/>
        <v>55829466.862621114</v>
      </c>
      <c r="AK2882" s="20">
        <f t="shared" si="580"/>
        <v>0.11914774629983395</v>
      </c>
      <c r="AL2882" s="17"/>
      <c r="AM2882" s="17"/>
      <c r="AN2882" s="17"/>
      <c r="AO2882" s="17"/>
      <c r="AP2882" s="28" t="str">
        <f t="shared" si="581"/>
        <v>CancelCancel</v>
      </c>
      <c r="AQ2882" s="28" t="str">
        <f t="shared" si="582"/>
        <v>CancelCancelJPY</v>
      </c>
    </row>
    <row r="2883" spans="1:43" s="12" customFormat="1">
      <c r="A2883" s="195" t="s">
        <v>170</v>
      </c>
      <c r="B2883" s="179"/>
      <c r="C2883" s="179" t="s">
        <v>170</v>
      </c>
      <c r="D2883" s="39" t="str">
        <f t="shared" si="572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573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574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583"/>
        <v>1</v>
      </c>
      <c r="Z2883" s="18">
        <f t="shared" si="571"/>
        <v>7348000</v>
      </c>
      <c r="AA2883" s="13">
        <v>7.6100000000000001E-2</v>
      </c>
      <c r="AB2883" s="21">
        <f t="shared" si="575"/>
        <v>559182.80000000005</v>
      </c>
      <c r="AC2883" s="185">
        <f t="shared" si="576"/>
        <v>67101.936000000002</v>
      </c>
      <c r="AD2883" s="141">
        <v>0.12</v>
      </c>
      <c r="AE2883" s="186">
        <f t="shared" si="577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578"/>
        <v>468573419.10712183</v>
      </c>
      <c r="AJ2883" s="19">
        <f t="shared" si="579"/>
        <v>55829466.862621114</v>
      </c>
      <c r="AK2883" s="20">
        <f t="shared" si="580"/>
        <v>0.11914774629983395</v>
      </c>
      <c r="AL2883" s="17"/>
      <c r="AM2883" s="17"/>
      <c r="AN2883" s="17"/>
      <c r="AO2883" s="17"/>
      <c r="AP2883" s="28" t="str">
        <f t="shared" si="581"/>
        <v>CancelCancel</v>
      </c>
      <c r="AQ2883" s="28" t="str">
        <f t="shared" si="582"/>
        <v>CancelCancelJPY</v>
      </c>
    </row>
    <row r="2884" spans="1:43" s="12" customFormat="1">
      <c r="A2884" s="195" t="s">
        <v>170</v>
      </c>
      <c r="B2884" s="179"/>
      <c r="C2884" s="179" t="s">
        <v>170</v>
      </c>
      <c r="D2884" s="39" t="str">
        <f t="shared" si="572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573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574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583"/>
        <v>1</v>
      </c>
      <c r="Z2884" s="18">
        <f t="shared" si="571"/>
        <v>7348000</v>
      </c>
      <c r="AA2884" s="13">
        <v>7.6100000000000001E-2</v>
      </c>
      <c r="AB2884" s="21">
        <f t="shared" si="575"/>
        <v>559182.80000000005</v>
      </c>
      <c r="AC2884" s="185">
        <f t="shared" si="576"/>
        <v>67101.936000000002</v>
      </c>
      <c r="AD2884" s="141">
        <v>0.12</v>
      </c>
      <c r="AE2884" s="186">
        <f t="shared" si="577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578"/>
        <v>468573419.10712183</v>
      </c>
      <c r="AJ2884" s="19">
        <f t="shared" si="579"/>
        <v>55829466.862621114</v>
      </c>
      <c r="AK2884" s="20">
        <f t="shared" si="580"/>
        <v>0.11914774629983395</v>
      </c>
      <c r="AL2884" s="17"/>
      <c r="AM2884" s="17"/>
      <c r="AN2884" s="17"/>
      <c r="AO2884" s="17"/>
      <c r="AP2884" s="28" t="str">
        <f t="shared" si="581"/>
        <v>CancelCancel</v>
      </c>
      <c r="AQ2884" s="28" t="str">
        <f t="shared" si="582"/>
        <v>CancelCancelJPY</v>
      </c>
    </row>
    <row r="2885" spans="1:43" s="12" customFormat="1">
      <c r="A2885" s="195" t="s">
        <v>170</v>
      </c>
      <c r="B2885" s="179"/>
      <c r="C2885" s="179" t="s">
        <v>170</v>
      </c>
      <c r="D2885" s="39" t="str">
        <f t="shared" si="572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573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574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583"/>
        <v>1</v>
      </c>
      <c r="Z2885" s="18">
        <f t="shared" si="571"/>
        <v>7932000</v>
      </c>
      <c r="AA2885" s="13">
        <v>7.4899999999999994E-2</v>
      </c>
      <c r="AB2885" s="21">
        <f t="shared" si="575"/>
        <v>594106.79999999993</v>
      </c>
      <c r="AC2885" s="185">
        <f t="shared" si="576"/>
        <v>71292.815999999992</v>
      </c>
      <c r="AD2885" s="141">
        <v>0.12</v>
      </c>
      <c r="AE2885" s="186">
        <f t="shared" si="577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578"/>
        <v>468573419.10712183</v>
      </c>
      <c r="AJ2885" s="19">
        <f t="shared" si="579"/>
        <v>55829466.862621114</v>
      </c>
      <c r="AK2885" s="20">
        <f t="shared" si="580"/>
        <v>0.11914774629983395</v>
      </c>
      <c r="AL2885" s="17"/>
      <c r="AM2885" s="17"/>
      <c r="AN2885" s="17"/>
      <c r="AO2885" s="17"/>
      <c r="AP2885" s="28" t="str">
        <f t="shared" si="581"/>
        <v>CancelCancel</v>
      </c>
      <c r="AQ2885" s="28" t="str">
        <f t="shared" si="582"/>
        <v>CancelCancelJPY</v>
      </c>
    </row>
    <row r="2886" spans="1:43" s="12" customFormat="1">
      <c r="A2886" s="195" t="s">
        <v>170</v>
      </c>
      <c r="B2886" s="179"/>
      <c r="C2886" s="179" t="s">
        <v>170</v>
      </c>
      <c r="D2886" s="39" t="str">
        <f t="shared" si="572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573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574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583"/>
        <v>1</v>
      </c>
      <c r="Z2886" s="18">
        <f t="shared" ref="Z2886:Z2949" si="584">IF(X2886="","",X2886*MAX(O2886,N2886))</f>
        <v>12306000</v>
      </c>
      <c r="AA2886" s="13">
        <v>7.4899999999999994E-2</v>
      </c>
      <c r="AB2886" s="21">
        <f t="shared" si="575"/>
        <v>921719.39999999991</v>
      </c>
      <c r="AC2886" s="185">
        <f t="shared" si="576"/>
        <v>110606.32799999998</v>
      </c>
      <c r="AD2886" s="141">
        <v>0.12</v>
      </c>
      <c r="AE2886" s="186">
        <f t="shared" si="577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578"/>
        <v>468573419.10712183</v>
      </c>
      <c r="AJ2886" s="19">
        <f t="shared" si="579"/>
        <v>55829466.862621114</v>
      </c>
      <c r="AK2886" s="20">
        <f t="shared" si="580"/>
        <v>0.11914774629983395</v>
      </c>
      <c r="AL2886" s="17"/>
      <c r="AM2886" s="17"/>
      <c r="AN2886" s="17"/>
      <c r="AO2886" s="17"/>
      <c r="AP2886" s="28" t="str">
        <f t="shared" si="581"/>
        <v>CancelCancel</v>
      </c>
      <c r="AQ2886" s="28" t="str">
        <f t="shared" si="582"/>
        <v>CancelCancelJPY</v>
      </c>
    </row>
    <row r="2887" spans="1:43" s="12" customFormat="1">
      <c r="A2887" s="195" t="s">
        <v>170</v>
      </c>
      <c r="B2887" s="179"/>
      <c r="C2887" s="179" t="s">
        <v>170</v>
      </c>
      <c r="D2887" s="39" t="str">
        <f t="shared" si="572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573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574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583"/>
        <v>1</v>
      </c>
      <c r="Z2887" s="18">
        <f t="shared" si="584"/>
        <v>7771400</v>
      </c>
      <c r="AA2887" s="13">
        <v>7.6100000000000001E-2</v>
      </c>
      <c r="AB2887" s="21">
        <f t="shared" si="575"/>
        <v>591403.54</v>
      </c>
      <c r="AC2887" s="185">
        <f t="shared" si="576"/>
        <v>70968.424800000008</v>
      </c>
      <c r="AD2887" s="141">
        <v>0.12</v>
      </c>
      <c r="AE2887" s="186">
        <f t="shared" si="577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578"/>
        <v>468573419.10712183</v>
      </c>
      <c r="AJ2887" s="19">
        <f t="shared" si="579"/>
        <v>55829466.862621114</v>
      </c>
      <c r="AK2887" s="20">
        <f t="shared" si="580"/>
        <v>0.11914774629983395</v>
      </c>
      <c r="AL2887" s="17"/>
      <c r="AM2887" s="17"/>
      <c r="AN2887" s="17"/>
      <c r="AO2887" s="17" t="s">
        <v>2664</v>
      </c>
      <c r="AP2887" s="28" t="str">
        <f t="shared" si="581"/>
        <v>CancelCancel</v>
      </c>
      <c r="AQ2887" s="28" t="str">
        <f t="shared" si="582"/>
        <v>CancelCancelJPY</v>
      </c>
    </row>
    <row r="2888" spans="1:43" s="12" customFormat="1">
      <c r="A2888" s="195" t="s">
        <v>170</v>
      </c>
      <c r="B2888" s="179"/>
      <c r="C2888" s="179" t="s">
        <v>170</v>
      </c>
      <c r="D2888" s="39" t="str">
        <f t="shared" si="572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573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574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583"/>
        <v>1</v>
      </c>
      <c r="Z2888" s="18">
        <f t="shared" si="584"/>
        <v>7771400</v>
      </c>
      <c r="AA2888" s="13">
        <v>7.6100000000000001E-2</v>
      </c>
      <c r="AB2888" s="21">
        <f t="shared" si="575"/>
        <v>591403.54</v>
      </c>
      <c r="AC2888" s="185">
        <f t="shared" si="576"/>
        <v>70968.424800000008</v>
      </c>
      <c r="AD2888" s="141">
        <v>0.12</v>
      </c>
      <c r="AE2888" s="186">
        <f t="shared" si="577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578"/>
        <v>468573419.10712183</v>
      </c>
      <c r="AJ2888" s="19">
        <f t="shared" si="579"/>
        <v>55829466.862621114</v>
      </c>
      <c r="AK2888" s="20">
        <f t="shared" si="580"/>
        <v>0.11914774629983395</v>
      </c>
      <c r="AL2888" s="17"/>
      <c r="AM2888" s="17"/>
      <c r="AN2888" s="17"/>
      <c r="AO2888" s="17" t="s">
        <v>2665</v>
      </c>
      <c r="AP2888" s="28" t="str">
        <f t="shared" si="581"/>
        <v>CancelCancel</v>
      </c>
      <c r="AQ2888" s="28" t="str">
        <f t="shared" si="582"/>
        <v>CancelCancelJPY</v>
      </c>
    </row>
    <row r="2889" spans="1:43" s="12" customFormat="1">
      <c r="A2889" s="195" t="s">
        <v>170</v>
      </c>
      <c r="B2889" s="179"/>
      <c r="C2889" s="179" t="s">
        <v>170</v>
      </c>
      <c r="D2889" s="39" t="str">
        <f t="shared" si="572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573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574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583"/>
        <v>1</v>
      </c>
      <c r="Z2889" s="18">
        <f t="shared" si="584"/>
        <v>15000000</v>
      </c>
      <c r="AA2889" s="13">
        <v>7.4499999999999997E-2</v>
      </c>
      <c r="AB2889" s="21">
        <f t="shared" si="575"/>
        <v>1117500</v>
      </c>
      <c r="AC2889" s="185">
        <f t="shared" si="576"/>
        <v>134100</v>
      </c>
      <c r="AD2889" s="141">
        <v>0.12</v>
      </c>
      <c r="AE2889" s="186">
        <f t="shared" si="577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578"/>
        <v>468573419.10712183</v>
      </c>
      <c r="AJ2889" s="19">
        <f t="shared" si="579"/>
        <v>55829466.862621114</v>
      </c>
      <c r="AK2889" s="20">
        <f t="shared" si="580"/>
        <v>0.11914774629983395</v>
      </c>
      <c r="AL2889" s="17"/>
      <c r="AM2889" s="17"/>
      <c r="AN2889" s="17"/>
      <c r="AO2889" s="17"/>
      <c r="AP2889" s="28" t="str">
        <f t="shared" si="581"/>
        <v>CancelCancel</v>
      </c>
      <c r="AQ2889" s="28" t="str">
        <f t="shared" si="582"/>
        <v>CancelCancelJPY</v>
      </c>
    </row>
    <row r="2890" spans="1:43" s="12" customFormat="1">
      <c r="A2890" s="195" t="s">
        <v>170</v>
      </c>
      <c r="B2890" s="179"/>
      <c r="C2890" s="179" t="s">
        <v>170</v>
      </c>
      <c r="D2890" s="39" t="str">
        <f t="shared" si="572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573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574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584"/>
        <v>6500000</v>
      </c>
      <c r="AA2890" s="13">
        <v>7.4899999999999994E-2</v>
      </c>
      <c r="AB2890" s="21">
        <f t="shared" si="575"/>
        <v>486849.99999999994</v>
      </c>
      <c r="AC2890" s="185">
        <f t="shared" si="576"/>
        <v>58421.999999999993</v>
      </c>
      <c r="AD2890" s="141">
        <v>0.12</v>
      </c>
      <c r="AE2890" s="186">
        <f t="shared" si="577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578"/>
        <v>468573419.10712183</v>
      </c>
      <c r="AJ2890" s="19">
        <f t="shared" si="579"/>
        <v>55829466.862621114</v>
      </c>
      <c r="AK2890" s="20">
        <f t="shared" si="580"/>
        <v>0.11914774629983395</v>
      </c>
      <c r="AL2890" s="17"/>
      <c r="AM2890" s="17"/>
      <c r="AN2890" s="17"/>
      <c r="AO2890" s="17"/>
      <c r="AP2890" s="28" t="str">
        <f t="shared" si="581"/>
        <v>CancelCancel</v>
      </c>
      <c r="AQ2890" s="28" t="str">
        <f t="shared" si="582"/>
        <v>CancelCancelJPY</v>
      </c>
    </row>
    <row r="2891" spans="1:43" s="12" customFormat="1">
      <c r="A2891" s="195" t="s">
        <v>35</v>
      </c>
      <c r="B2891" s="179"/>
      <c r="C2891" s="179" t="s">
        <v>170</v>
      </c>
      <c r="D2891" s="39" t="str">
        <f t="shared" si="572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573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574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585">IF(W2891="RMB","1.13", "1")</f>
        <v>1.13</v>
      </c>
      <c r="Z2891" s="18">
        <f t="shared" si="584"/>
        <v>500000</v>
      </c>
      <c r="AA2891" s="13">
        <v>1.175</v>
      </c>
      <c r="AB2891" s="21">
        <f t="shared" si="575"/>
        <v>519911.50442477886</v>
      </c>
      <c r="AC2891" s="185">
        <f t="shared" si="576"/>
        <v>62389.38053097346</v>
      </c>
      <c r="AD2891" s="141">
        <v>0.12</v>
      </c>
      <c r="AE2891" s="186">
        <f t="shared" si="577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578"/>
        <v>468573419.10712183</v>
      </c>
      <c r="AJ2891" s="19">
        <f t="shared" si="579"/>
        <v>55829466.862621114</v>
      </c>
      <c r="AK2891" s="20">
        <f t="shared" si="580"/>
        <v>0.11914774629983395</v>
      </c>
      <c r="AL2891" s="17"/>
      <c r="AM2891" s="17"/>
      <c r="AN2891" s="17"/>
      <c r="AO2891" s="17"/>
      <c r="AP2891" s="28" t="str">
        <f t="shared" si="581"/>
        <v>CancelCancel</v>
      </c>
      <c r="AQ2891" s="28" t="str">
        <f t="shared" si="582"/>
        <v>CancelCancelRMB</v>
      </c>
    </row>
    <row r="2892" spans="1:43" s="12" customFormat="1">
      <c r="A2892" s="195" t="s">
        <v>170</v>
      </c>
      <c r="B2892" s="179"/>
      <c r="C2892" s="179" t="s">
        <v>170</v>
      </c>
      <c r="D2892" s="39" t="str">
        <f t="shared" si="572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573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574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585"/>
        <v>1</v>
      </c>
      <c r="Z2892" s="18">
        <f t="shared" si="584"/>
        <v>11530000</v>
      </c>
      <c r="AA2892" s="13">
        <v>7.4499999999999997E-2</v>
      </c>
      <c r="AB2892" s="21">
        <f t="shared" si="575"/>
        <v>858985</v>
      </c>
      <c r="AC2892" s="185">
        <f t="shared" si="576"/>
        <v>103078.2</v>
      </c>
      <c r="AD2892" s="141">
        <v>0.12</v>
      </c>
      <c r="AE2892" s="186">
        <f t="shared" si="577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578"/>
        <v>468573419.10712183</v>
      </c>
      <c r="AJ2892" s="19">
        <f t="shared" si="579"/>
        <v>55829466.862621114</v>
      </c>
      <c r="AK2892" s="20">
        <f t="shared" si="580"/>
        <v>0.11914774629983395</v>
      </c>
      <c r="AL2892" s="17"/>
      <c r="AM2892" s="17"/>
      <c r="AN2892" s="17"/>
      <c r="AO2892" s="17"/>
      <c r="AP2892" s="28" t="str">
        <f t="shared" si="581"/>
        <v>CancelCancel</v>
      </c>
      <c r="AQ2892" s="28" t="str">
        <f t="shared" si="582"/>
        <v>CancelCancelJPY</v>
      </c>
    </row>
    <row r="2893" spans="1:43" s="12" customFormat="1">
      <c r="A2893" s="195" t="s">
        <v>170</v>
      </c>
      <c r="B2893" s="179"/>
      <c r="C2893" s="179" t="s">
        <v>170</v>
      </c>
      <c r="D2893" s="39" t="str">
        <f t="shared" si="572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573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574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585"/>
        <v>1</v>
      </c>
      <c r="Z2893" s="18">
        <f t="shared" si="584"/>
        <v>11530000</v>
      </c>
      <c r="AA2893" s="13">
        <v>7.4499999999999997E-2</v>
      </c>
      <c r="AB2893" s="21">
        <f t="shared" si="575"/>
        <v>858985</v>
      </c>
      <c r="AC2893" s="185">
        <f t="shared" si="576"/>
        <v>103078.2</v>
      </c>
      <c r="AD2893" s="141">
        <v>0.12</v>
      </c>
      <c r="AE2893" s="186">
        <f t="shared" si="577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578"/>
        <v>468573419.10712183</v>
      </c>
      <c r="AJ2893" s="19">
        <f t="shared" si="579"/>
        <v>55829466.862621114</v>
      </c>
      <c r="AK2893" s="20">
        <f t="shared" si="580"/>
        <v>0.11914774629983395</v>
      </c>
      <c r="AL2893" s="17"/>
      <c r="AM2893" s="17"/>
      <c r="AN2893" s="17"/>
      <c r="AO2893" s="17"/>
      <c r="AP2893" s="28" t="str">
        <f t="shared" si="581"/>
        <v>CancelCancel</v>
      </c>
      <c r="AQ2893" s="28" t="str">
        <f t="shared" si="582"/>
        <v>CancelCancelJPY</v>
      </c>
    </row>
    <row r="2894" spans="1:43" s="12" customFormat="1">
      <c r="A2894" s="195" t="s">
        <v>170</v>
      </c>
      <c r="B2894" s="179"/>
      <c r="C2894" s="179" t="s">
        <v>170</v>
      </c>
      <c r="D2894" s="39" t="str">
        <f t="shared" si="572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573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574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585"/>
        <v>1</v>
      </c>
      <c r="Z2894" s="18">
        <f t="shared" si="584"/>
        <v>7500000</v>
      </c>
      <c r="AA2894" s="13">
        <v>7.4499999999999997E-2</v>
      </c>
      <c r="AB2894" s="21">
        <f t="shared" si="575"/>
        <v>558750</v>
      </c>
      <c r="AC2894" s="185">
        <f t="shared" si="576"/>
        <v>67050</v>
      </c>
      <c r="AD2894" s="141">
        <v>0.12</v>
      </c>
      <c r="AE2894" s="186">
        <f t="shared" si="577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578"/>
        <v>468573419.10712183</v>
      </c>
      <c r="AJ2894" s="19">
        <f t="shared" si="579"/>
        <v>55829466.862621114</v>
      </c>
      <c r="AK2894" s="20">
        <f t="shared" si="580"/>
        <v>0.11914774629983395</v>
      </c>
      <c r="AL2894" s="17"/>
      <c r="AM2894" s="17"/>
      <c r="AN2894" s="17"/>
      <c r="AO2894" s="17"/>
      <c r="AP2894" s="28" t="str">
        <f t="shared" si="581"/>
        <v>CancelCancel</v>
      </c>
      <c r="AQ2894" s="28" t="str">
        <f t="shared" si="582"/>
        <v>CancelCancelJPY</v>
      </c>
    </row>
    <row r="2895" spans="1:43" s="12" customFormat="1">
      <c r="A2895" s="195" t="s">
        <v>170</v>
      </c>
      <c r="B2895" s="179"/>
      <c r="C2895" s="179" t="s">
        <v>170</v>
      </c>
      <c r="D2895" s="39" t="str">
        <f t="shared" si="572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573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574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585"/>
        <v>1</v>
      </c>
      <c r="Z2895" s="18">
        <f t="shared" si="584"/>
        <v>7500000</v>
      </c>
      <c r="AA2895" s="13">
        <v>7.4499999999999997E-2</v>
      </c>
      <c r="AB2895" s="21">
        <f t="shared" si="575"/>
        <v>558750</v>
      </c>
      <c r="AC2895" s="185">
        <f t="shared" si="576"/>
        <v>67050</v>
      </c>
      <c r="AD2895" s="141">
        <v>0.12</v>
      </c>
      <c r="AE2895" s="186">
        <f t="shared" si="577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578"/>
        <v>468573419.10712183</v>
      </c>
      <c r="AJ2895" s="19">
        <f t="shared" si="579"/>
        <v>55829466.862621114</v>
      </c>
      <c r="AK2895" s="20">
        <f t="shared" si="580"/>
        <v>0.11914774629983395</v>
      </c>
      <c r="AL2895" s="17"/>
      <c r="AM2895" s="17"/>
      <c r="AN2895" s="17"/>
      <c r="AO2895" s="17"/>
      <c r="AP2895" s="28" t="str">
        <f t="shared" si="581"/>
        <v>CancelCancel</v>
      </c>
      <c r="AQ2895" s="28" t="str">
        <f t="shared" si="582"/>
        <v>CancelCancelJPY</v>
      </c>
    </row>
    <row r="2896" spans="1:43" s="12" customFormat="1">
      <c r="A2896" s="195" t="s">
        <v>35</v>
      </c>
      <c r="B2896" s="179"/>
      <c r="C2896" s="179" t="s">
        <v>170</v>
      </c>
      <c r="D2896" s="39" t="str">
        <f t="shared" si="572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573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574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585"/>
        <v>1.13</v>
      </c>
      <c r="Z2896" s="18">
        <f t="shared" si="584"/>
        <v>500000</v>
      </c>
      <c r="AA2896" s="13">
        <v>1.18</v>
      </c>
      <c r="AB2896" s="21">
        <f t="shared" si="575"/>
        <v>522123.89380530978</v>
      </c>
      <c r="AC2896" s="185">
        <f t="shared" si="576"/>
        <v>62654.867256637168</v>
      </c>
      <c r="AD2896" s="141">
        <v>0.12</v>
      </c>
      <c r="AE2896" s="186">
        <f t="shared" si="577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578"/>
        <v>468573419.10712183</v>
      </c>
      <c r="AJ2896" s="19">
        <f t="shared" si="579"/>
        <v>55829466.862621114</v>
      </c>
      <c r="AK2896" s="20">
        <f t="shared" si="580"/>
        <v>0.11914774629983395</v>
      </c>
      <c r="AL2896" s="17"/>
      <c r="AM2896" s="17"/>
      <c r="AN2896" s="17"/>
      <c r="AO2896" s="17"/>
      <c r="AP2896" s="28" t="str">
        <f t="shared" si="581"/>
        <v>CancelCancel</v>
      </c>
      <c r="AQ2896" s="28" t="str">
        <f t="shared" si="582"/>
        <v>CancelCancelRMB</v>
      </c>
    </row>
    <row r="2897" spans="1:43" s="12" customFormat="1">
      <c r="A2897" s="195" t="s">
        <v>35</v>
      </c>
      <c r="B2897" s="179"/>
      <c r="C2897" s="179" t="s">
        <v>170</v>
      </c>
      <c r="D2897" s="39" t="str">
        <f t="shared" si="572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573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574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585"/>
        <v>1</v>
      </c>
      <c r="Z2897" s="18">
        <f t="shared" si="584"/>
        <v>6600000</v>
      </c>
      <c r="AA2897" s="13">
        <v>7.4499999999999997E-2</v>
      </c>
      <c r="AB2897" s="21">
        <f t="shared" si="575"/>
        <v>491700</v>
      </c>
      <c r="AC2897" s="185">
        <f t="shared" si="576"/>
        <v>59004</v>
      </c>
      <c r="AD2897" s="141">
        <v>0.12</v>
      </c>
      <c r="AE2897" s="186">
        <f t="shared" si="577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578"/>
        <v>468573419.10712183</v>
      </c>
      <c r="AJ2897" s="19">
        <f t="shared" si="579"/>
        <v>55829466.862621114</v>
      </c>
      <c r="AK2897" s="20">
        <f t="shared" si="580"/>
        <v>0.11914774629983395</v>
      </c>
      <c r="AL2897" s="17"/>
      <c r="AM2897" s="17"/>
      <c r="AN2897" s="17"/>
      <c r="AO2897" s="17"/>
      <c r="AP2897" s="28" t="str">
        <f t="shared" si="581"/>
        <v>CancelCANCEL</v>
      </c>
      <c r="AQ2897" s="28" t="str">
        <f t="shared" si="582"/>
        <v>CancelCANCELJPY</v>
      </c>
    </row>
    <row r="2898" spans="1:43" s="12" customFormat="1">
      <c r="A2898" s="195" t="s">
        <v>35</v>
      </c>
      <c r="B2898" s="179"/>
      <c r="C2898" s="179" t="s">
        <v>170</v>
      </c>
      <c r="D2898" s="39" t="str">
        <f t="shared" si="572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573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574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585"/>
        <v>1</v>
      </c>
      <c r="Z2898" s="18">
        <f t="shared" si="584"/>
        <v>11500000</v>
      </c>
      <c r="AA2898" s="13">
        <v>6.25E-2</v>
      </c>
      <c r="AB2898" s="21">
        <f t="shared" si="575"/>
        <v>718750</v>
      </c>
      <c r="AC2898" s="185">
        <f t="shared" si="576"/>
        <v>86250</v>
      </c>
      <c r="AD2898" s="141">
        <v>0.12</v>
      </c>
      <c r="AE2898" s="186">
        <f t="shared" si="577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578"/>
        <v>468573419.10712183</v>
      </c>
      <c r="AJ2898" s="19">
        <f t="shared" si="579"/>
        <v>55829466.862621114</v>
      </c>
      <c r="AK2898" s="20">
        <f t="shared" si="580"/>
        <v>0.11914774629983395</v>
      </c>
      <c r="AL2898" s="17"/>
      <c r="AM2898" s="17"/>
      <c r="AN2898" s="17"/>
      <c r="AO2898" s="17"/>
      <c r="AP2898" s="28" t="str">
        <f t="shared" si="581"/>
        <v>CancelCancel</v>
      </c>
      <c r="AQ2898" s="28" t="str">
        <f t="shared" si="582"/>
        <v>CancelCancelJPY</v>
      </c>
    </row>
    <row r="2899" spans="1:43" s="12" customFormat="1">
      <c r="A2899" s="195" t="s">
        <v>170</v>
      </c>
      <c r="B2899" s="179"/>
      <c r="C2899" s="179" t="s">
        <v>170</v>
      </c>
      <c r="D2899" s="39" t="str">
        <f t="shared" si="572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573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574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585"/>
        <v>1.13</v>
      </c>
      <c r="Z2899" s="18">
        <f t="shared" si="584"/>
        <v>540000</v>
      </c>
      <c r="AA2899" s="13">
        <v>1.18</v>
      </c>
      <c r="AB2899" s="21">
        <f t="shared" si="575"/>
        <v>563893.80530973454</v>
      </c>
      <c r="AC2899" s="185">
        <f t="shared" si="576"/>
        <v>67667.256637168146</v>
      </c>
      <c r="AD2899" s="141">
        <v>0.12</v>
      </c>
      <c r="AE2899" s="186">
        <f t="shared" si="577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578"/>
        <v>468573419.10712183</v>
      </c>
      <c r="AJ2899" s="19">
        <f t="shared" si="579"/>
        <v>55829466.862621114</v>
      </c>
      <c r="AK2899" s="20">
        <f t="shared" si="580"/>
        <v>0.11914774629983395</v>
      </c>
      <c r="AL2899" s="17"/>
      <c r="AM2899" s="17"/>
      <c r="AN2899" s="17"/>
      <c r="AO2899" s="17"/>
      <c r="AP2899" s="28" t="str">
        <f t="shared" si="581"/>
        <v>CancelCANCEL</v>
      </c>
      <c r="AQ2899" s="28" t="str">
        <f t="shared" si="582"/>
        <v>CancelCANCELRMB</v>
      </c>
    </row>
    <row r="2900" spans="1:43" s="12" customFormat="1">
      <c r="A2900" s="195" t="s">
        <v>170</v>
      </c>
      <c r="B2900" s="179"/>
      <c r="C2900" s="179" t="s">
        <v>170</v>
      </c>
      <c r="D2900" s="39" t="str">
        <f t="shared" si="572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573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574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585"/>
        <v>1.13</v>
      </c>
      <c r="Z2900" s="18">
        <f t="shared" si="584"/>
        <v>540000</v>
      </c>
      <c r="AA2900" s="13">
        <v>1.18</v>
      </c>
      <c r="AB2900" s="21">
        <f t="shared" si="575"/>
        <v>563893.80530973454</v>
      </c>
      <c r="AC2900" s="185">
        <f t="shared" si="576"/>
        <v>67667.256637168146</v>
      </c>
      <c r="AD2900" s="141">
        <v>0.12</v>
      </c>
      <c r="AE2900" s="186">
        <f t="shared" si="577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578"/>
        <v>468573419.10712183</v>
      </c>
      <c r="AJ2900" s="19">
        <f t="shared" si="579"/>
        <v>55829466.862621114</v>
      </c>
      <c r="AK2900" s="20">
        <f t="shared" si="580"/>
        <v>0.11914774629983395</v>
      </c>
      <c r="AL2900" s="17"/>
      <c r="AM2900" s="17"/>
      <c r="AN2900" s="17"/>
      <c r="AO2900" s="17"/>
      <c r="AP2900" s="28" t="str">
        <f t="shared" si="581"/>
        <v>CancelCANCEL</v>
      </c>
      <c r="AQ2900" s="28" t="str">
        <f t="shared" si="582"/>
        <v>CancelCANCELRMB</v>
      </c>
    </row>
    <row r="2901" spans="1:43" s="12" customFormat="1" ht="26.4">
      <c r="A2901" s="195" t="s">
        <v>170</v>
      </c>
      <c r="B2901" s="179"/>
      <c r="C2901" s="179" t="s">
        <v>170</v>
      </c>
      <c r="D2901" s="39" t="str">
        <f t="shared" si="572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573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574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585"/>
        <v>1.13</v>
      </c>
      <c r="Z2901" s="18">
        <f t="shared" si="584"/>
        <v>11679000</v>
      </c>
      <c r="AA2901" s="13">
        <v>1.18</v>
      </c>
      <c r="AB2901" s="21">
        <f t="shared" si="575"/>
        <v>12195769.911504425</v>
      </c>
      <c r="AC2901" s="185">
        <f t="shared" si="576"/>
        <v>1463492.3893805309</v>
      </c>
      <c r="AD2901" s="141">
        <v>0.12</v>
      </c>
      <c r="AE2901" s="186">
        <f t="shared" si="577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578"/>
        <v>468573419.10712183</v>
      </c>
      <c r="AJ2901" s="19">
        <f t="shared" si="579"/>
        <v>55829466.862621114</v>
      </c>
      <c r="AK2901" s="20">
        <f t="shared" si="580"/>
        <v>0.11914774629983395</v>
      </c>
      <c r="AL2901" s="17"/>
      <c r="AM2901" s="17"/>
      <c r="AN2901" s="17"/>
      <c r="AO2901" s="17"/>
      <c r="AP2901" s="28" t="str">
        <f t="shared" si="581"/>
        <v>CancelCANCEL</v>
      </c>
      <c r="AQ2901" s="28" t="str">
        <f t="shared" si="582"/>
        <v>CancelCANCELRMB</v>
      </c>
    </row>
    <row r="2902" spans="1:43" s="12" customFormat="1">
      <c r="A2902" s="195" t="s">
        <v>40</v>
      </c>
      <c r="B2902" s="179"/>
      <c r="C2902" s="179" t="s">
        <v>170</v>
      </c>
      <c r="D2902" s="39" t="str">
        <f t="shared" si="572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573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574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585"/>
        <v>1</v>
      </c>
      <c r="Z2902" s="18">
        <f t="shared" si="584"/>
        <v>13200000</v>
      </c>
      <c r="AA2902" s="13">
        <v>6.25E-2</v>
      </c>
      <c r="AB2902" s="21">
        <f t="shared" si="575"/>
        <v>825000</v>
      </c>
      <c r="AC2902" s="185">
        <f t="shared" si="576"/>
        <v>99000</v>
      </c>
      <c r="AD2902" s="141">
        <v>0.12</v>
      </c>
      <c r="AE2902" s="186">
        <f t="shared" si="577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578"/>
        <v>468573419.10712183</v>
      </c>
      <c r="AJ2902" s="19">
        <f t="shared" si="579"/>
        <v>55829466.862621114</v>
      </c>
      <c r="AK2902" s="20">
        <f t="shared" si="580"/>
        <v>0.11914774629983395</v>
      </c>
      <c r="AL2902" s="17"/>
      <c r="AM2902" s="17"/>
      <c r="AN2902" s="17"/>
      <c r="AO2902" s="17"/>
      <c r="AP2902" s="28" t="str">
        <f t="shared" si="581"/>
        <v>CancelCancel</v>
      </c>
      <c r="AQ2902" s="28" t="str">
        <f t="shared" si="582"/>
        <v>CancelCancelJPY</v>
      </c>
    </row>
    <row r="2903" spans="1:43" s="12" customFormat="1">
      <c r="A2903" s="195" t="s">
        <v>40</v>
      </c>
      <c r="B2903" s="179"/>
      <c r="C2903" s="179" t="s">
        <v>170</v>
      </c>
      <c r="D2903" s="39" t="str">
        <f t="shared" si="572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573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574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585"/>
        <v>1</v>
      </c>
      <c r="Z2903" s="18">
        <f t="shared" si="584"/>
        <v>12914000</v>
      </c>
      <c r="AA2903" s="13">
        <v>7.2800000000000004E-2</v>
      </c>
      <c r="AB2903" s="21">
        <f t="shared" si="575"/>
        <v>940139.20000000007</v>
      </c>
      <c r="AC2903" s="185">
        <f t="shared" si="576"/>
        <v>112816.704</v>
      </c>
      <c r="AD2903" s="141">
        <v>0.12</v>
      </c>
      <c r="AE2903" s="186">
        <f t="shared" si="577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578"/>
        <v>468573419.10712183</v>
      </c>
      <c r="AJ2903" s="19">
        <f t="shared" si="579"/>
        <v>55829466.862621114</v>
      </c>
      <c r="AK2903" s="20">
        <f t="shared" si="580"/>
        <v>0.11914774629983395</v>
      </c>
      <c r="AL2903" s="17"/>
      <c r="AM2903" s="17"/>
      <c r="AN2903" s="17"/>
      <c r="AO2903" s="17"/>
      <c r="AP2903" s="28" t="str">
        <f t="shared" si="581"/>
        <v>CancelCANCEL</v>
      </c>
      <c r="AQ2903" s="28" t="str">
        <f t="shared" si="582"/>
        <v>CancelCANCELJPY</v>
      </c>
    </row>
    <row r="2904" spans="1:43" s="12" customFormat="1">
      <c r="A2904" s="195" t="s">
        <v>40</v>
      </c>
      <c r="B2904" s="179"/>
      <c r="C2904" s="179" t="s">
        <v>170</v>
      </c>
      <c r="D2904" s="39" t="str">
        <f t="shared" si="572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573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574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585"/>
        <v>1</v>
      </c>
      <c r="Z2904" s="18">
        <f t="shared" si="584"/>
        <v>7200000</v>
      </c>
      <c r="AA2904" s="13">
        <v>7.2800000000000004E-2</v>
      </c>
      <c r="AB2904" s="21">
        <f t="shared" si="575"/>
        <v>524160</v>
      </c>
      <c r="AC2904" s="185">
        <f t="shared" si="576"/>
        <v>62899.199999999997</v>
      </c>
      <c r="AD2904" s="141">
        <v>0.12</v>
      </c>
      <c r="AE2904" s="186">
        <f t="shared" si="577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578"/>
        <v>468573419.10712183</v>
      </c>
      <c r="AJ2904" s="19">
        <f t="shared" si="579"/>
        <v>55829466.862621114</v>
      </c>
      <c r="AK2904" s="20">
        <f t="shared" si="580"/>
        <v>0.11914774629983395</v>
      </c>
      <c r="AL2904" s="17"/>
      <c r="AM2904" s="17"/>
      <c r="AN2904" s="17"/>
      <c r="AO2904" s="17"/>
      <c r="AP2904" s="28" t="str">
        <f t="shared" si="581"/>
        <v>CancelCANCEL</v>
      </c>
      <c r="AQ2904" s="28" t="str">
        <f t="shared" si="582"/>
        <v>CancelCANCELJPY</v>
      </c>
    </row>
    <row r="2905" spans="1:43" s="12" customFormat="1">
      <c r="A2905" s="195" t="s">
        <v>40</v>
      </c>
      <c r="B2905" s="179"/>
      <c r="C2905" s="179" t="s">
        <v>170</v>
      </c>
      <c r="D2905" s="39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588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585"/>
        <v>1.13</v>
      </c>
      <c r="Z2905" s="18">
        <f t="shared" si="584"/>
        <v>652100</v>
      </c>
      <c r="AA2905" s="13">
        <v>1.1950000000000001</v>
      </c>
      <c r="AB2905" s="21">
        <f t="shared" ref="AB2905:AB2968" si="589">IF(AND(R2905&lt;&gt;"C66",R2905&lt;&gt;""),Z2905/Y2905*AA2905,"")</f>
        <v>689610.17699115048</v>
      </c>
      <c r="AC2905" s="185">
        <f t="shared" ref="AC2905:AC2968" si="590">IF(R2905&lt;&gt;"",AB2905*AD2905,"")</f>
        <v>82753.221238938058</v>
      </c>
      <c r="AD2905" s="141">
        <v>0.12</v>
      </c>
      <c r="AE2905" s="186">
        <f t="shared" ref="AE2905:AE2968" si="591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592">IF(P2905="C66 SERVICE","",SUMIFS(AB:AB,F:F,F2905,G:G,G2905,E:E,E2905))</f>
        <v>468573419.10712183</v>
      </c>
      <c r="AJ2905" s="19">
        <f t="shared" ref="AJ2905:AJ2968" si="593">IF(P2905="C66 SERVICE","",SUMIFS(AC:AC,F:F,F2905,G:G,G2905,E:E,E2905))</f>
        <v>55829466.862621114</v>
      </c>
      <c r="AK2905" s="20">
        <f t="shared" ref="AK2905:AK2968" si="594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595">IF(F2905="","",F2905&amp;G2905)</f>
        <v>Cancelcancel</v>
      </c>
      <c r="AQ2905" s="28" t="str">
        <f t="shared" ref="AQ2905:AQ2968" si="596">IF(W2905="","",F2905&amp;G2905&amp;W2905)</f>
        <v>CancelcancelRMB</v>
      </c>
    </row>
    <row r="2906" spans="1:43" s="12" customFormat="1">
      <c r="A2906" s="195" t="s">
        <v>40</v>
      </c>
      <c r="B2906" s="179"/>
      <c r="C2906" s="179" t="s">
        <v>170</v>
      </c>
      <c r="D2906" s="39" t="str">
        <f t="shared" si="586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587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588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585"/>
        <v>1.13</v>
      </c>
      <c r="Z2906" s="18">
        <f t="shared" si="584"/>
        <v>515000</v>
      </c>
      <c r="AA2906" s="13">
        <v>1.2</v>
      </c>
      <c r="AB2906" s="21">
        <f t="shared" si="589"/>
        <v>546902.65486725664</v>
      </c>
      <c r="AC2906" s="185">
        <f t="shared" si="590"/>
        <v>65628.318584070788</v>
      </c>
      <c r="AD2906" s="141">
        <v>0.12</v>
      </c>
      <c r="AE2906" s="186">
        <f t="shared" si="591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592"/>
        <v>468573419.10712183</v>
      </c>
      <c r="AJ2906" s="19">
        <f t="shared" si="593"/>
        <v>55829466.862621114</v>
      </c>
      <c r="AK2906" s="20">
        <f t="shared" si="594"/>
        <v>0.11914774629983395</v>
      </c>
      <c r="AL2906" s="17"/>
      <c r="AM2906" s="17"/>
      <c r="AN2906" s="17"/>
      <c r="AO2906" s="17"/>
      <c r="AP2906" s="28" t="str">
        <f t="shared" si="595"/>
        <v>CancelCANCEL</v>
      </c>
      <c r="AQ2906" s="28" t="str">
        <f t="shared" si="596"/>
        <v>CancelCANCELRMB</v>
      </c>
    </row>
    <row r="2907" spans="1:43" s="12" customFormat="1">
      <c r="A2907" s="195" t="s">
        <v>40</v>
      </c>
      <c r="B2907" s="179"/>
      <c r="C2907" s="179" t="s">
        <v>170</v>
      </c>
      <c r="D2907" s="39" t="str">
        <f t="shared" si="586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587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588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585"/>
        <v>1</v>
      </c>
      <c r="Z2907" s="18">
        <f t="shared" si="584"/>
        <v>13600000</v>
      </c>
      <c r="AA2907" s="13">
        <v>6.25E-2</v>
      </c>
      <c r="AB2907" s="21">
        <f t="shared" si="589"/>
        <v>850000</v>
      </c>
      <c r="AC2907" s="185">
        <f t="shared" si="590"/>
        <v>102000</v>
      </c>
      <c r="AD2907" s="141">
        <v>0.12</v>
      </c>
      <c r="AE2907" s="186">
        <f t="shared" si="591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592"/>
        <v>468573419.10712183</v>
      </c>
      <c r="AJ2907" s="19">
        <f t="shared" si="593"/>
        <v>55829466.862621114</v>
      </c>
      <c r="AK2907" s="20">
        <f t="shared" si="594"/>
        <v>0.11914774629983395</v>
      </c>
      <c r="AL2907" s="17"/>
      <c r="AM2907" s="17"/>
      <c r="AN2907" s="17"/>
      <c r="AO2907" s="17"/>
      <c r="AP2907" s="28" t="str">
        <f t="shared" si="595"/>
        <v>CancelCancel</v>
      </c>
      <c r="AQ2907" s="28" t="str">
        <f t="shared" si="596"/>
        <v>CancelCancelJPY</v>
      </c>
    </row>
    <row r="2908" spans="1:43" s="12" customFormat="1">
      <c r="A2908" s="195" t="s">
        <v>40</v>
      </c>
      <c r="B2908" s="179"/>
      <c r="C2908" s="179" t="s">
        <v>170</v>
      </c>
      <c r="D2908" s="39" t="str">
        <f t="shared" si="586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587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588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585"/>
        <v>1</v>
      </c>
      <c r="Z2908" s="18">
        <f t="shared" si="584"/>
        <v>12300000</v>
      </c>
      <c r="AA2908" s="13">
        <v>6.25E-2</v>
      </c>
      <c r="AB2908" s="21">
        <f t="shared" si="589"/>
        <v>768750</v>
      </c>
      <c r="AC2908" s="185">
        <f t="shared" si="590"/>
        <v>92250</v>
      </c>
      <c r="AD2908" s="141">
        <v>0.12</v>
      </c>
      <c r="AE2908" s="186">
        <f t="shared" si="591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592"/>
        <v>468573419.10712183</v>
      </c>
      <c r="AJ2908" s="19">
        <f t="shared" si="593"/>
        <v>55829466.862621114</v>
      </c>
      <c r="AK2908" s="20">
        <f t="shared" si="594"/>
        <v>0.11914774629983395</v>
      </c>
      <c r="AL2908" s="17"/>
      <c r="AM2908" s="17"/>
      <c r="AN2908" s="17"/>
      <c r="AO2908" s="17"/>
      <c r="AP2908" s="28" t="str">
        <f t="shared" si="595"/>
        <v>CancelCancel</v>
      </c>
      <c r="AQ2908" s="28" t="str">
        <f t="shared" si="596"/>
        <v>CancelCancelJPY</v>
      </c>
    </row>
    <row r="2909" spans="1:43" s="12" customFormat="1">
      <c r="A2909" s="195" t="s">
        <v>41</v>
      </c>
      <c r="B2909" s="179"/>
      <c r="C2909" s="179" t="s">
        <v>170</v>
      </c>
      <c r="D2909" s="39" t="str">
        <f t="shared" si="586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587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588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585"/>
        <v>1</v>
      </c>
      <c r="Z2909" s="18">
        <f t="shared" si="584"/>
        <v>13000000</v>
      </c>
      <c r="AA2909" s="13">
        <v>5.8799999999999998E-2</v>
      </c>
      <c r="AB2909" s="21">
        <f t="shared" si="589"/>
        <v>764400</v>
      </c>
      <c r="AC2909" s="185">
        <f t="shared" si="590"/>
        <v>91728</v>
      </c>
      <c r="AD2909" s="141">
        <v>0.12</v>
      </c>
      <c r="AE2909" s="186">
        <f t="shared" si="591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592"/>
        <v>468573419.10712183</v>
      </c>
      <c r="AJ2909" s="19">
        <f t="shared" si="593"/>
        <v>55829466.862621114</v>
      </c>
      <c r="AK2909" s="20">
        <f t="shared" si="594"/>
        <v>0.11914774629983395</v>
      </c>
      <c r="AL2909" s="17"/>
      <c r="AM2909" s="17"/>
      <c r="AN2909" s="17"/>
      <c r="AO2909" s="17"/>
      <c r="AP2909" s="28" t="str">
        <f t="shared" si="595"/>
        <v>CancelCancel</v>
      </c>
      <c r="AQ2909" s="28" t="str">
        <f t="shared" si="596"/>
        <v>CancelCancelJPY</v>
      </c>
    </row>
    <row r="2910" spans="1:43" s="12" customFormat="1">
      <c r="A2910" s="195" t="s">
        <v>41</v>
      </c>
      <c r="B2910" s="179"/>
      <c r="C2910" s="179" t="s">
        <v>170</v>
      </c>
      <c r="D2910" s="39" t="str">
        <f t="shared" si="586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587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588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585"/>
        <v>1</v>
      </c>
      <c r="Z2910" s="18">
        <f t="shared" si="584"/>
        <v>13000000</v>
      </c>
      <c r="AA2910" s="13">
        <v>5.8799999999999998E-2</v>
      </c>
      <c r="AB2910" s="21">
        <f t="shared" si="589"/>
        <v>764400</v>
      </c>
      <c r="AC2910" s="185">
        <f t="shared" si="590"/>
        <v>91728</v>
      </c>
      <c r="AD2910" s="141">
        <v>0.12</v>
      </c>
      <c r="AE2910" s="186">
        <f t="shared" si="591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592"/>
        <v>468573419.10712183</v>
      </c>
      <c r="AJ2910" s="19">
        <f t="shared" si="593"/>
        <v>55829466.862621114</v>
      </c>
      <c r="AK2910" s="20">
        <f t="shared" si="594"/>
        <v>0.11914774629983395</v>
      </c>
      <c r="AL2910" s="17"/>
      <c r="AM2910" s="17"/>
      <c r="AN2910" s="17"/>
      <c r="AO2910" s="17"/>
      <c r="AP2910" s="28" t="str">
        <f t="shared" si="595"/>
        <v>CancelCancel</v>
      </c>
      <c r="AQ2910" s="28" t="str">
        <f t="shared" si="596"/>
        <v>CancelCancelJPY</v>
      </c>
    </row>
    <row r="2911" spans="1:43" s="12" customFormat="1">
      <c r="A2911" s="195" t="s">
        <v>41</v>
      </c>
      <c r="B2911" s="179"/>
      <c r="C2911" s="179" t="s">
        <v>170</v>
      </c>
      <c r="D2911" s="39" t="str">
        <f t="shared" si="586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587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588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585"/>
        <v>1</v>
      </c>
      <c r="Z2911" s="18">
        <f t="shared" si="584"/>
        <v>8300000</v>
      </c>
      <c r="AA2911" s="13">
        <v>5.8799999999999998E-2</v>
      </c>
      <c r="AB2911" s="21">
        <f t="shared" si="589"/>
        <v>488040</v>
      </c>
      <c r="AC2911" s="185">
        <f t="shared" si="590"/>
        <v>58564.799999999996</v>
      </c>
      <c r="AD2911" s="141">
        <v>0.12</v>
      </c>
      <c r="AE2911" s="186">
        <f t="shared" si="591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592"/>
        <v>468573419.10712183</v>
      </c>
      <c r="AJ2911" s="19">
        <f t="shared" si="593"/>
        <v>55829466.862621114</v>
      </c>
      <c r="AK2911" s="20">
        <f t="shared" si="594"/>
        <v>0.11914774629983395</v>
      </c>
      <c r="AL2911" s="17"/>
      <c r="AM2911" s="17"/>
      <c r="AN2911" s="17"/>
      <c r="AO2911" s="17"/>
      <c r="AP2911" s="28" t="str">
        <f t="shared" si="595"/>
        <v>CancelCancel</v>
      </c>
      <c r="AQ2911" s="28" t="str">
        <f t="shared" si="596"/>
        <v>CancelCancelJPY</v>
      </c>
    </row>
    <row r="2912" spans="1:43" s="12" customFormat="1">
      <c r="A2912" s="195" t="s">
        <v>41</v>
      </c>
      <c r="B2912" s="179"/>
      <c r="C2912" s="179" t="s">
        <v>170</v>
      </c>
      <c r="D2912" s="39" t="str">
        <f t="shared" si="586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587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588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585"/>
        <v>1</v>
      </c>
      <c r="Z2912" s="18">
        <f t="shared" si="584"/>
        <v>8300000</v>
      </c>
      <c r="AA2912" s="13">
        <v>5.8799999999999998E-2</v>
      </c>
      <c r="AB2912" s="21">
        <f t="shared" si="589"/>
        <v>488040</v>
      </c>
      <c r="AC2912" s="185">
        <f t="shared" si="590"/>
        <v>58564.799999999996</v>
      </c>
      <c r="AD2912" s="141">
        <v>0.12</v>
      </c>
      <c r="AE2912" s="186">
        <f t="shared" si="591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592"/>
        <v>468573419.10712183</v>
      </c>
      <c r="AJ2912" s="19">
        <f t="shared" si="593"/>
        <v>55829466.862621114</v>
      </c>
      <c r="AK2912" s="20">
        <f t="shared" si="594"/>
        <v>0.11914774629983395</v>
      </c>
      <c r="AL2912" s="17"/>
      <c r="AM2912" s="17"/>
      <c r="AN2912" s="17"/>
      <c r="AO2912" s="17"/>
      <c r="AP2912" s="28" t="str">
        <f t="shared" si="595"/>
        <v>CancelCancel</v>
      </c>
      <c r="AQ2912" s="28" t="str">
        <f t="shared" si="596"/>
        <v>CancelCancelJPY</v>
      </c>
    </row>
    <row r="2913" spans="1:43" s="12" customFormat="1">
      <c r="A2913" s="195" t="s">
        <v>41</v>
      </c>
      <c r="B2913" s="179"/>
      <c r="C2913" s="179" t="s">
        <v>170</v>
      </c>
      <c r="D2913" s="39" t="str">
        <f t="shared" si="586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587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588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585"/>
        <v>1</v>
      </c>
      <c r="Z2913" s="18">
        <f t="shared" si="584"/>
        <v>10000000</v>
      </c>
      <c r="AA2913" s="13">
        <v>5.8799999999999998E-2</v>
      </c>
      <c r="AB2913" s="21">
        <f t="shared" si="589"/>
        <v>588000</v>
      </c>
      <c r="AC2913" s="185">
        <f t="shared" si="590"/>
        <v>70560</v>
      </c>
      <c r="AD2913" s="141">
        <v>0.12</v>
      </c>
      <c r="AE2913" s="186">
        <f t="shared" si="591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592"/>
        <v>468573419.10712183</v>
      </c>
      <c r="AJ2913" s="19">
        <f t="shared" si="593"/>
        <v>55829466.862621114</v>
      </c>
      <c r="AK2913" s="20">
        <f t="shared" si="594"/>
        <v>0.11914774629983395</v>
      </c>
      <c r="AL2913" s="17"/>
      <c r="AM2913" s="17"/>
      <c r="AN2913" s="17"/>
      <c r="AO2913" s="17"/>
      <c r="AP2913" s="28" t="str">
        <f t="shared" si="595"/>
        <v>CancelCancel</v>
      </c>
      <c r="AQ2913" s="28" t="str">
        <f t="shared" si="596"/>
        <v>CancelCancelJPY</v>
      </c>
    </row>
    <row r="2914" spans="1:43" s="12" customFormat="1">
      <c r="A2914" s="195" t="s">
        <v>41</v>
      </c>
      <c r="B2914" s="179"/>
      <c r="C2914" s="179" t="s">
        <v>170</v>
      </c>
      <c r="D2914" s="39" t="str">
        <f t="shared" si="586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587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588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585"/>
        <v>1</v>
      </c>
      <c r="Z2914" s="18">
        <f t="shared" si="584"/>
        <v>13000000</v>
      </c>
      <c r="AA2914" s="13">
        <v>5.8799999999999998E-2</v>
      </c>
      <c r="AB2914" s="21">
        <f t="shared" si="589"/>
        <v>764400</v>
      </c>
      <c r="AC2914" s="185">
        <f t="shared" si="590"/>
        <v>91728</v>
      </c>
      <c r="AD2914" s="141">
        <v>0.12</v>
      </c>
      <c r="AE2914" s="186">
        <f t="shared" si="591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592"/>
        <v>468573419.10712183</v>
      </c>
      <c r="AJ2914" s="19">
        <f t="shared" si="593"/>
        <v>55829466.862621114</v>
      </c>
      <c r="AK2914" s="20">
        <f t="shared" si="594"/>
        <v>0.11914774629983395</v>
      </c>
      <c r="AL2914" s="17"/>
      <c r="AM2914" s="17"/>
      <c r="AN2914" s="17"/>
      <c r="AO2914" s="17"/>
      <c r="AP2914" s="28" t="str">
        <f t="shared" si="595"/>
        <v>CancelCancel</v>
      </c>
      <c r="AQ2914" s="28" t="str">
        <f t="shared" si="596"/>
        <v>CancelCancelJPY</v>
      </c>
    </row>
    <row r="2915" spans="1:43" s="12" customFormat="1">
      <c r="A2915" s="195" t="s">
        <v>41</v>
      </c>
      <c r="B2915" s="179"/>
      <c r="C2915" s="179" t="s">
        <v>170</v>
      </c>
      <c r="D2915" s="39" t="str">
        <f t="shared" si="586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587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588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585"/>
        <v>1.13</v>
      </c>
      <c r="Z2915" s="18">
        <f t="shared" si="584"/>
        <v>522400</v>
      </c>
      <c r="AA2915" s="13">
        <v>1.17</v>
      </c>
      <c r="AB2915" s="21">
        <f t="shared" si="589"/>
        <v>540892.03539823007</v>
      </c>
      <c r="AC2915" s="185">
        <f t="shared" si="590"/>
        <v>64907.044247787606</v>
      </c>
      <c r="AD2915" s="141">
        <v>0.12</v>
      </c>
      <c r="AE2915" s="186">
        <f t="shared" si="591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592"/>
        <v>468573419.10712183</v>
      </c>
      <c r="AJ2915" s="19">
        <f t="shared" si="593"/>
        <v>55829466.862621114</v>
      </c>
      <c r="AK2915" s="20">
        <f t="shared" si="594"/>
        <v>0.11914774629983395</v>
      </c>
      <c r="AL2915" s="17"/>
      <c r="AM2915" s="17"/>
      <c r="AN2915" s="17"/>
      <c r="AO2915" s="17"/>
      <c r="AP2915" s="28" t="str">
        <f t="shared" si="595"/>
        <v>CancelCancel</v>
      </c>
      <c r="AQ2915" s="28" t="str">
        <f t="shared" si="596"/>
        <v>CancelCancelRMB</v>
      </c>
    </row>
    <row r="2916" spans="1:43" s="12" customFormat="1">
      <c r="A2916" s="195" t="s">
        <v>41</v>
      </c>
      <c r="B2916" s="179"/>
      <c r="C2916" s="179" t="s">
        <v>170</v>
      </c>
      <c r="D2916" s="39" t="str">
        <f t="shared" si="586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587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588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585"/>
        <v>1.13</v>
      </c>
      <c r="Z2916" s="18">
        <f t="shared" si="584"/>
        <v>490000</v>
      </c>
      <c r="AA2916" s="13">
        <v>1.1200000000000001</v>
      </c>
      <c r="AB2916" s="21">
        <f t="shared" si="589"/>
        <v>485663.71681415936</v>
      </c>
      <c r="AC2916" s="185">
        <f t="shared" si="590"/>
        <v>58279.646017699124</v>
      </c>
      <c r="AD2916" s="141">
        <v>0.12</v>
      </c>
      <c r="AE2916" s="186">
        <f t="shared" si="591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592"/>
        <v>468573419.10712183</v>
      </c>
      <c r="AJ2916" s="19">
        <f t="shared" si="593"/>
        <v>55829466.862621114</v>
      </c>
      <c r="AK2916" s="20">
        <f t="shared" si="594"/>
        <v>0.11914774629983395</v>
      </c>
      <c r="AL2916" s="17"/>
      <c r="AM2916" s="17"/>
      <c r="AN2916" s="17"/>
      <c r="AO2916" s="17"/>
      <c r="AP2916" s="28" t="str">
        <f t="shared" si="595"/>
        <v>CancelCancel</v>
      </c>
      <c r="AQ2916" s="28" t="str">
        <f t="shared" si="596"/>
        <v>CancelCancelRMB</v>
      </c>
    </row>
    <row r="2917" spans="1:43" s="12" customFormat="1">
      <c r="A2917" s="195" t="s">
        <v>41</v>
      </c>
      <c r="B2917" s="179"/>
      <c r="C2917" s="179" t="s">
        <v>170</v>
      </c>
      <c r="D2917" s="39" t="str">
        <f t="shared" si="586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587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588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585"/>
        <v>1.13</v>
      </c>
      <c r="Z2917" s="18">
        <f t="shared" si="584"/>
        <v>835000</v>
      </c>
      <c r="AA2917" s="13">
        <v>1.1200000000000001</v>
      </c>
      <c r="AB2917" s="21">
        <f t="shared" si="589"/>
        <v>827610.61946902669</v>
      </c>
      <c r="AC2917" s="185">
        <f t="shared" si="590"/>
        <v>99313.274336283197</v>
      </c>
      <c r="AD2917" s="141">
        <v>0.12</v>
      </c>
      <c r="AE2917" s="186">
        <f t="shared" si="591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592"/>
        <v>468573419.10712183</v>
      </c>
      <c r="AJ2917" s="19">
        <f t="shared" si="593"/>
        <v>55829466.862621114</v>
      </c>
      <c r="AK2917" s="20">
        <f t="shared" si="594"/>
        <v>0.11914774629983395</v>
      </c>
      <c r="AL2917" s="17"/>
      <c r="AM2917" s="17"/>
      <c r="AN2917" s="17"/>
      <c r="AO2917" s="17"/>
      <c r="AP2917" s="28" t="str">
        <f t="shared" si="595"/>
        <v>CancelCANCEL</v>
      </c>
      <c r="AQ2917" s="28" t="str">
        <f t="shared" si="596"/>
        <v>CancelCANCELRMB</v>
      </c>
    </row>
    <row r="2918" spans="1:43" s="12" customFormat="1">
      <c r="A2918" s="195" t="s">
        <v>41</v>
      </c>
      <c r="B2918" s="179"/>
      <c r="C2918" s="179" t="s">
        <v>170</v>
      </c>
      <c r="D2918" s="39" t="str">
        <f t="shared" si="586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587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588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585"/>
        <v>1.13</v>
      </c>
      <c r="Z2918" s="18">
        <f t="shared" si="584"/>
        <v>700000</v>
      </c>
      <c r="AA2918" s="13">
        <v>1.1200000000000001</v>
      </c>
      <c r="AB2918" s="21">
        <f t="shared" si="589"/>
        <v>693805.3097345134</v>
      </c>
      <c r="AC2918" s="185">
        <f t="shared" si="590"/>
        <v>83256.637168141606</v>
      </c>
      <c r="AD2918" s="141">
        <v>0.12</v>
      </c>
      <c r="AE2918" s="186">
        <f t="shared" si="591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592"/>
        <v>468573419.10712183</v>
      </c>
      <c r="AJ2918" s="19">
        <f t="shared" si="593"/>
        <v>55829466.862621114</v>
      </c>
      <c r="AK2918" s="20">
        <f t="shared" si="594"/>
        <v>0.11914774629983395</v>
      </c>
      <c r="AL2918" s="17"/>
      <c r="AM2918" s="17"/>
      <c r="AN2918" s="17"/>
      <c r="AO2918" s="17"/>
      <c r="AP2918" s="28" t="str">
        <f t="shared" si="595"/>
        <v>CancelCANCEL</v>
      </c>
      <c r="AQ2918" s="28" t="str">
        <f t="shared" si="596"/>
        <v>CancelCANCELRMB</v>
      </c>
    </row>
    <row r="2919" spans="1:43" s="12" customFormat="1">
      <c r="A2919" s="195" t="s">
        <v>41</v>
      </c>
      <c r="B2919" s="179"/>
      <c r="C2919" s="179" t="s">
        <v>170</v>
      </c>
      <c r="D2919" s="39" t="str">
        <f t="shared" si="586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587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588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585"/>
        <v>1.13</v>
      </c>
      <c r="Z2919" s="18">
        <f t="shared" si="584"/>
        <v>835000</v>
      </c>
      <c r="AA2919" s="13">
        <v>1.1200000000000001</v>
      </c>
      <c r="AB2919" s="21">
        <f t="shared" si="589"/>
        <v>827610.61946902669</v>
      </c>
      <c r="AC2919" s="185">
        <f t="shared" si="590"/>
        <v>99313.274336283197</v>
      </c>
      <c r="AD2919" s="141">
        <v>0.12</v>
      </c>
      <c r="AE2919" s="186">
        <f t="shared" si="591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592"/>
        <v>468573419.10712183</v>
      </c>
      <c r="AJ2919" s="19">
        <f t="shared" si="593"/>
        <v>55829466.862621114</v>
      </c>
      <c r="AK2919" s="20">
        <f t="shared" si="594"/>
        <v>0.11914774629983395</v>
      </c>
      <c r="AL2919" s="17"/>
      <c r="AM2919" s="17"/>
      <c r="AN2919" s="17"/>
      <c r="AO2919" s="17"/>
      <c r="AP2919" s="28" t="str">
        <f t="shared" si="595"/>
        <v>CancelCANCEL</v>
      </c>
      <c r="AQ2919" s="28" t="str">
        <f t="shared" si="596"/>
        <v>CancelCANCELRMB</v>
      </c>
    </row>
    <row r="2920" spans="1:43" s="12" customFormat="1">
      <c r="A2920" s="195" t="s">
        <v>41</v>
      </c>
      <c r="B2920" s="179"/>
      <c r="C2920" s="179" t="s">
        <v>170</v>
      </c>
      <c r="D2920" s="39" t="str">
        <f t="shared" si="586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587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588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585"/>
        <v>1.13</v>
      </c>
      <c r="Z2920" s="18">
        <f t="shared" si="584"/>
        <v>700000</v>
      </c>
      <c r="AA2920" s="13">
        <v>1.1200000000000001</v>
      </c>
      <c r="AB2920" s="21">
        <f t="shared" si="589"/>
        <v>693805.3097345134</v>
      </c>
      <c r="AC2920" s="185">
        <f t="shared" si="590"/>
        <v>83256.637168141606</v>
      </c>
      <c r="AD2920" s="141">
        <v>0.12</v>
      </c>
      <c r="AE2920" s="186">
        <f t="shared" si="591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592"/>
        <v>468573419.10712183</v>
      </c>
      <c r="AJ2920" s="19">
        <f t="shared" si="593"/>
        <v>55829466.862621114</v>
      </c>
      <c r="AK2920" s="20">
        <f t="shared" si="594"/>
        <v>0.11914774629983395</v>
      </c>
      <c r="AL2920" s="17"/>
      <c r="AM2920" s="17"/>
      <c r="AN2920" s="17"/>
      <c r="AO2920" s="17"/>
      <c r="AP2920" s="28" t="str">
        <f t="shared" si="595"/>
        <v>CancelCANCEL</v>
      </c>
      <c r="AQ2920" s="28" t="str">
        <f t="shared" si="596"/>
        <v>CancelCANCELRMB</v>
      </c>
    </row>
    <row r="2921" spans="1:43" s="12" customFormat="1">
      <c r="A2921" s="13" t="s">
        <v>42</v>
      </c>
      <c r="B2921" s="179">
        <v>2023</v>
      </c>
      <c r="C2921" s="179">
        <v>11</v>
      </c>
      <c r="D2921" s="39" t="str">
        <f t="shared" si="586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587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588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584"/>
        <v>8500000</v>
      </c>
      <c r="AA2921" s="13">
        <v>5.6300000000000003E-2</v>
      </c>
      <c r="AB2921" s="21">
        <f t="shared" si="589"/>
        <v>478550</v>
      </c>
      <c r="AC2921" s="185">
        <f t="shared" si="590"/>
        <v>65178.509999999995</v>
      </c>
      <c r="AD2921" s="141">
        <v>0.13619999999999999</v>
      </c>
      <c r="AE2921" s="186">
        <f t="shared" si="591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592"/>
        <v>21594188.700884957</v>
      </c>
      <c r="AJ2921" s="19">
        <f t="shared" si="593"/>
        <v>2559339.3921844242</v>
      </c>
      <c r="AK2921" s="20">
        <f t="shared" si="594"/>
        <v>0.11851982158883048</v>
      </c>
      <c r="AL2921" s="17"/>
      <c r="AM2921" s="17"/>
      <c r="AN2921" s="17"/>
      <c r="AO2921" s="17"/>
      <c r="AP2921" s="28" t="str">
        <f t="shared" si="595"/>
        <v>20241</v>
      </c>
      <c r="AQ2921" s="28" t="str">
        <f t="shared" si="596"/>
        <v>20241JPY</v>
      </c>
    </row>
    <row r="2922" spans="1:43" s="12" customFormat="1">
      <c r="A2922" s="13" t="s">
        <v>42</v>
      </c>
      <c r="B2922" s="179">
        <v>2023</v>
      </c>
      <c r="C2922" s="179">
        <v>11</v>
      </c>
      <c r="D2922" s="39" t="str">
        <f t="shared" si="586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587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588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584"/>
        <v>8500000</v>
      </c>
      <c r="AA2922" s="13">
        <v>5.6300000000000003E-2</v>
      </c>
      <c r="AB2922" s="21">
        <f t="shared" si="589"/>
        <v>478550</v>
      </c>
      <c r="AC2922" s="185">
        <f t="shared" si="590"/>
        <v>65178.509999999995</v>
      </c>
      <c r="AD2922" s="141">
        <v>0.13619999999999999</v>
      </c>
      <c r="AE2922" s="186">
        <f t="shared" si="591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592"/>
        <v>21594188.700884957</v>
      </c>
      <c r="AJ2922" s="19">
        <f t="shared" si="593"/>
        <v>2559339.3921844242</v>
      </c>
      <c r="AK2922" s="20">
        <f t="shared" si="594"/>
        <v>0.11851982158883048</v>
      </c>
      <c r="AL2922" s="17"/>
      <c r="AM2922" s="17"/>
      <c r="AN2922" s="17"/>
      <c r="AO2922" s="17"/>
      <c r="AP2922" s="28" t="str">
        <f t="shared" si="595"/>
        <v>20241</v>
      </c>
      <c r="AQ2922" s="28" t="str">
        <f t="shared" si="596"/>
        <v>20241JPY</v>
      </c>
    </row>
    <row r="2923" spans="1:43" s="12" customFormat="1">
      <c r="A2923" s="13" t="s">
        <v>42</v>
      </c>
      <c r="B2923" s="179">
        <v>2023</v>
      </c>
      <c r="C2923" s="179">
        <v>11</v>
      </c>
      <c r="D2923" s="39" t="str">
        <f t="shared" si="586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587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588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584"/>
        <v>8500000</v>
      </c>
      <c r="AA2923" s="13">
        <v>5.6300000000000003E-2</v>
      </c>
      <c r="AB2923" s="21">
        <f t="shared" si="589"/>
        <v>478550</v>
      </c>
      <c r="AC2923" s="185">
        <f t="shared" si="590"/>
        <v>65178.509999999995</v>
      </c>
      <c r="AD2923" s="141">
        <v>0.13619999999999999</v>
      </c>
      <c r="AE2923" s="186">
        <f t="shared" si="591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592"/>
        <v>21594188.700884957</v>
      </c>
      <c r="AJ2923" s="19">
        <f t="shared" si="593"/>
        <v>2559339.3921844242</v>
      </c>
      <c r="AK2923" s="20">
        <f t="shared" si="594"/>
        <v>0.11851982158883048</v>
      </c>
      <c r="AL2923" s="17"/>
      <c r="AM2923" s="17"/>
      <c r="AN2923" s="17"/>
      <c r="AO2923" s="17"/>
      <c r="AP2923" s="28" t="str">
        <f t="shared" si="595"/>
        <v>20241</v>
      </c>
      <c r="AQ2923" s="28" t="str">
        <f t="shared" si="596"/>
        <v>20241JPY</v>
      </c>
    </row>
    <row r="2924" spans="1:43" s="12" customFormat="1">
      <c r="A2924" s="13" t="s">
        <v>42</v>
      </c>
      <c r="B2924" s="179">
        <v>2023</v>
      </c>
      <c r="C2924" s="179">
        <v>11</v>
      </c>
      <c r="D2924" s="39" t="str">
        <f t="shared" si="586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587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588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584"/>
        <v>8500000</v>
      </c>
      <c r="AA2924" s="13">
        <v>5.6300000000000003E-2</v>
      </c>
      <c r="AB2924" s="21">
        <f t="shared" si="589"/>
        <v>478550</v>
      </c>
      <c r="AC2924" s="185">
        <f t="shared" si="590"/>
        <v>65178.509999999995</v>
      </c>
      <c r="AD2924" s="141">
        <v>0.13619999999999999</v>
      </c>
      <c r="AE2924" s="186">
        <f t="shared" si="591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592"/>
        <v>21594188.700884957</v>
      </c>
      <c r="AJ2924" s="19">
        <f t="shared" si="593"/>
        <v>2559339.3921844242</v>
      </c>
      <c r="AK2924" s="20">
        <f t="shared" si="594"/>
        <v>0.11851982158883048</v>
      </c>
      <c r="AL2924" s="17"/>
      <c r="AM2924" s="17"/>
      <c r="AN2924" s="17"/>
      <c r="AO2924" s="17"/>
      <c r="AP2924" s="28" t="str">
        <f t="shared" si="595"/>
        <v>20241</v>
      </c>
      <c r="AQ2924" s="28" t="str">
        <f t="shared" si="596"/>
        <v>20241JPY</v>
      </c>
    </row>
    <row r="2925" spans="1:43" s="12" customFormat="1">
      <c r="A2925" s="13" t="s">
        <v>51</v>
      </c>
      <c r="B2925" s="179">
        <v>2017</v>
      </c>
      <c r="C2925" s="179">
        <v>12</v>
      </c>
      <c r="D2925" s="39" t="str">
        <f t="shared" si="586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587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588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584"/>
        <v>350000</v>
      </c>
      <c r="AA2925" s="13">
        <v>1.23</v>
      </c>
      <c r="AB2925" s="21">
        <f t="shared" si="589"/>
        <v>367948.717948718</v>
      </c>
      <c r="AC2925" s="185">
        <f t="shared" si="590"/>
        <v>44153.846153846156</v>
      </c>
      <c r="AD2925" s="141">
        <v>0.12</v>
      </c>
      <c r="AE2925" s="186">
        <f t="shared" si="591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592"/>
        <v>29288201.60307692</v>
      </c>
      <c r="AJ2925" s="19">
        <f t="shared" si="593"/>
        <v>3870159.1769246156</v>
      </c>
      <c r="AK2925" s="20">
        <f t="shared" si="594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595"/>
        <v>20184</v>
      </c>
      <c r="AQ2925" s="28" t="str">
        <f t="shared" si="596"/>
        <v>20184RMB</v>
      </c>
    </row>
    <row r="2926" spans="1:43" s="12" customFormat="1">
      <c r="A2926" s="13" t="s">
        <v>51</v>
      </c>
      <c r="B2926" s="179">
        <v>2017</v>
      </c>
      <c r="C2926" s="179">
        <v>11</v>
      </c>
      <c r="D2926" s="39" t="str">
        <f t="shared" si="586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587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588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584"/>
        <v>440000</v>
      </c>
      <c r="AA2926" s="13">
        <v>1.23</v>
      </c>
      <c r="AB2926" s="21">
        <f t="shared" si="589"/>
        <v>462564.10256410256</v>
      </c>
      <c r="AC2926" s="185">
        <f t="shared" si="590"/>
        <v>62446.153846153851</v>
      </c>
      <c r="AD2926" s="141">
        <v>0.13500000000000001</v>
      </c>
      <c r="AE2926" s="186">
        <f t="shared" si="591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592"/>
        <v>29288201.60307692</v>
      </c>
      <c r="AJ2926" s="19">
        <f t="shared" si="593"/>
        <v>3870159.1769246156</v>
      </c>
      <c r="AK2926" s="20">
        <f t="shared" si="594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595"/>
        <v>20184</v>
      </c>
      <c r="AQ2926" s="28" t="str">
        <f t="shared" si="596"/>
        <v>20184RMB</v>
      </c>
    </row>
    <row r="2927" spans="1:43" s="12" customFormat="1">
      <c r="A2927" s="13" t="s">
        <v>51</v>
      </c>
      <c r="B2927" s="179">
        <v>2017</v>
      </c>
      <c r="C2927" s="179">
        <v>12</v>
      </c>
      <c r="D2927" s="39" t="str">
        <f t="shared" si="586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587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588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584"/>
        <v>1162000</v>
      </c>
      <c r="AA2927" s="13">
        <v>1.18</v>
      </c>
      <c r="AB2927" s="21">
        <f t="shared" si="589"/>
        <v>1171931.623931624</v>
      </c>
      <c r="AC2927" s="185">
        <f t="shared" si="590"/>
        <v>140631.79487179487</v>
      </c>
      <c r="AD2927" s="141">
        <v>0.12</v>
      </c>
      <c r="AE2927" s="186">
        <f t="shared" si="591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592"/>
        <v>13250187.062905984</v>
      </c>
      <c r="AJ2927" s="19">
        <f t="shared" si="593"/>
        <v>1545643.7555487179</v>
      </c>
      <c r="AK2927" s="20">
        <f t="shared" si="594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595"/>
        <v>20183</v>
      </c>
      <c r="AQ2927" s="28" t="str">
        <f t="shared" si="596"/>
        <v>20183RMB</v>
      </c>
    </row>
    <row r="2928" spans="1:43" s="12" customFormat="1">
      <c r="A2928" s="13" t="s">
        <v>51</v>
      </c>
      <c r="B2928" s="179">
        <v>2017</v>
      </c>
      <c r="C2928" s="179">
        <v>12</v>
      </c>
      <c r="D2928" s="39" t="str">
        <f t="shared" si="586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587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588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584"/>
        <v>820000</v>
      </c>
      <c r="AA2928" s="13">
        <v>1.23</v>
      </c>
      <c r="AB2928" s="21">
        <f t="shared" si="589"/>
        <v>862051.28205128212</v>
      </c>
      <c r="AC2928" s="185">
        <f t="shared" si="590"/>
        <v>138273.02564102566</v>
      </c>
      <c r="AD2928" s="141">
        <v>0.16039999999999999</v>
      </c>
      <c r="AE2928" s="186">
        <f t="shared" si="591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592"/>
        <v>34109166.105589926</v>
      </c>
      <c r="AJ2928" s="19">
        <f t="shared" si="593"/>
        <v>4642032.7199573703</v>
      </c>
      <c r="AK2928" s="20">
        <f t="shared" si="594"/>
        <v>0.13609340977692849</v>
      </c>
      <c r="AL2928" s="17"/>
      <c r="AM2928" s="17"/>
      <c r="AN2928" s="17"/>
      <c r="AO2928" s="17" t="s">
        <v>156</v>
      </c>
      <c r="AP2928" s="28" t="str">
        <f t="shared" si="595"/>
        <v>20185</v>
      </c>
      <c r="AQ2928" s="28" t="str">
        <f t="shared" si="596"/>
        <v>20185RMB</v>
      </c>
    </row>
    <row r="2929" spans="1:43" s="12" customFormat="1">
      <c r="A2929" s="13" t="s">
        <v>51</v>
      </c>
      <c r="B2929" s="179">
        <v>2017</v>
      </c>
      <c r="C2929" s="179">
        <v>12</v>
      </c>
      <c r="D2929" s="39" t="str">
        <f t="shared" si="586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587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588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584"/>
        <v>1090000</v>
      </c>
      <c r="AA2929" s="13">
        <v>1.23</v>
      </c>
      <c r="AB2929" s="21">
        <f t="shared" si="589"/>
        <v>1145897.435897436</v>
      </c>
      <c r="AC2929" s="185">
        <f t="shared" si="590"/>
        <v>183801.94871794872</v>
      </c>
      <c r="AD2929" s="141">
        <v>0.16039999999999999</v>
      </c>
      <c r="AE2929" s="186">
        <f t="shared" si="591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592"/>
        <v>34109166.105589926</v>
      </c>
      <c r="AJ2929" s="19">
        <f t="shared" si="593"/>
        <v>4642032.7199573703</v>
      </c>
      <c r="AK2929" s="20">
        <f t="shared" si="594"/>
        <v>0.13609340977692849</v>
      </c>
      <c r="AL2929" s="17"/>
      <c r="AM2929" s="17"/>
      <c r="AN2929" s="17"/>
      <c r="AO2929" s="17" t="s">
        <v>156</v>
      </c>
      <c r="AP2929" s="28" t="str">
        <f t="shared" si="595"/>
        <v>20185</v>
      </c>
      <c r="AQ2929" s="28" t="str">
        <f t="shared" si="596"/>
        <v>20185RMB</v>
      </c>
    </row>
    <row r="2930" spans="1:43" s="12" customFormat="1" ht="26.4">
      <c r="A2930" s="13" t="s">
        <v>51</v>
      </c>
      <c r="B2930" s="179">
        <v>2017</v>
      </c>
      <c r="C2930" s="179">
        <v>12</v>
      </c>
      <c r="D2930" s="39" t="str">
        <f t="shared" si="586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587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588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584"/>
        <v>289200</v>
      </c>
      <c r="AA2930" s="13">
        <v>1.23</v>
      </c>
      <c r="AB2930" s="21">
        <f t="shared" si="589"/>
        <v>304030.76923076925</v>
      </c>
      <c r="AC2930" s="185">
        <f t="shared" si="590"/>
        <v>48766.535384615381</v>
      </c>
      <c r="AD2930" s="141">
        <v>0.16039999999999999</v>
      </c>
      <c r="AE2930" s="186">
        <f t="shared" si="591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592"/>
        <v>34109166.105589926</v>
      </c>
      <c r="AJ2930" s="19">
        <f t="shared" si="593"/>
        <v>4642032.7199573703</v>
      </c>
      <c r="AK2930" s="20">
        <f t="shared" si="594"/>
        <v>0.13609340977692849</v>
      </c>
      <c r="AL2930" s="17"/>
      <c r="AM2930" s="17"/>
      <c r="AN2930" s="17"/>
      <c r="AO2930" s="17"/>
      <c r="AP2930" s="28" t="str">
        <f t="shared" si="595"/>
        <v>20185</v>
      </c>
      <c r="AQ2930" s="28" t="str">
        <f t="shared" si="596"/>
        <v>20185RMB</v>
      </c>
    </row>
    <row r="2931" spans="1:43" s="12" customFormat="1">
      <c r="A2931" s="13" t="s">
        <v>51</v>
      </c>
      <c r="B2931" s="179">
        <v>2017</v>
      </c>
      <c r="C2931" s="179">
        <v>12</v>
      </c>
      <c r="D2931" s="39" t="str">
        <f t="shared" si="586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587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588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584"/>
        <v>540000</v>
      </c>
      <c r="AA2931" s="13">
        <v>1.23</v>
      </c>
      <c r="AB2931" s="21">
        <f t="shared" si="589"/>
        <v>567692.30769230775</v>
      </c>
      <c r="AC2931" s="185">
        <f t="shared" si="590"/>
        <v>91057.846153846156</v>
      </c>
      <c r="AD2931" s="141">
        <v>0.16039999999999999</v>
      </c>
      <c r="AE2931" s="186">
        <f t="shared" si="591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592"/>
        <v>34109166.105589926</v>
      </c>
      <c r="AJ2931" s="19">
        <f t="shared" si="593"/>
        <v>4642032.7199573703</v>
      </c>
      <c r="AK2931" s="20">
        <f t="shared" si="594"/>
        <v>0.13609340977692849</v>
      </c>
      <c r="AL2931" s="17"/>
      <c r="AM2931" s="17"/>
      <c r="AN2931" s="17"/>
      <c r="AO2931" s="17" t="s">
        <v>156</v>
      </c>
      <c r="AP2931" s="28" t="str">
        <f t="shared" si="595"/>
        <v>20185</v>
      </c>
      <c r="AQ2931" s="28" t="str">
        <f t="shared" si="596"/>
        <v>20185RMB</v>
      </c>
    </row>
    <row r="2932" spans="1:43" s="12" customFormat="1">
      <c r="A2932" s="13" t="s">
        <v>28</v>
      </c>
      <c r="B2932" s="179">
        <v>2018</v>
      </c>
      <c r="C2932" s="179">
        <v>4</v>
      </c>
      <c r="D2932" s="39" t="str">
        <f t="shared" si="586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587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588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584"/>
        <v>490000</v>
      </c>
      <c r="AA2932" s="13">
        <v>1.23</v>
      </c>
      <c r="AB2932" s="21">
        <f t="shared" si="589"/>
        <v>519568.96551724139</v>
      </c>
      <c r="AC2932" s="185">
        <f t="shared" si="590"/>
        <v>84378</v>
      </c>
      <c r="AD2932" s="141">
        <v>0.16239999999999999</v>
      </c>
      <c r="AE2932" s="186">
        <f t="shared" si="591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592"/>
        <v>24398045.860453524</v>
      </c>
      <c r="AJ2932" s="19">
        <f t="shared" si="593"/>
        <v>3478417.4064663453</v>
      </c>
      <c r="AK2932" s="20">
        <f t="shared" si="594"/>
        <v>0.14256950849102498</v>
      </c>
      <c r="AL2932" s="17"/>
      <c r="AM2932" s="17"/>
      <c r="AN2932" s="17"/>
      <c r="AO2932" s="17"/>
      <c r="AP2932" s="28" t="str">
        <f t="shared" si="595"/>
        <v>20186</v>
      </c>
      <c r="AQ2932" s="28" t="str">
        <f t="shared" si="596"/>
        <v>20186RMB</v>
      </c>
    </row>
    <row r="2933" spans="1:43" s="12" customFormat="1">
      <c r="A2933" s="13" t="s">
        <v>43</v>
      </c>
      <c r="B2933" s="179">
        <v>2018</v>
      </c>
      <c r="C2933" s="179">
        <v>2</v>
      </c>
      <c r="D2933" s="39" t="str">
        <f t="shared" si="586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587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588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584"/>
        <v>1080000</v>
      </c>
      <c r="AA2933" s="13">
        <v>1.23</v>
      </c>
      <c r="AB2933" s="21">
        <f t="shared" si="589"/>
        <v>1135384.6153846155</v>
      </c>
      <c r="AC2933" s="185">
        <f t="shared" si="590"/>
        <v>174054.46153846153</v>
      </c>
      <c r="AD2933" s="141">
        <v>0.15329999999999999</v>
      </c>
      <c r="AE2933" s="186">
        <f t="shared" si="591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592"/>
        <v>34109166.105589926</v>
      </c>
      <c r="AJ2933" s="19">
        <f t="shared" si="593"/>
        <v>4642032.7199573703</v>
      </c>
      <c r="AK2933" s="20">
        <f t="shared" si="594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595"/>
        <v>20185</v>
      </c>
      <c r="AQ2933" s="28" t="str">
        <f t="shared" si="596"/>
        <v>20185RMB</v>
      </c>
    </row>
    <row r="2934" spans="1:43" s="12" customFormat="1">
      <c r="A2934" s="13" t="s">
        <v>43</v>
      </c>
      <c r="B2934" s="179">
        <v>2018</v>
      </c>
      <c r="C2934" s="179">
        <v>1</v>
      </c>
      <c r="D2934" s="39" t="str">
        <f t="shared" si="586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587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588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584"/>
        <v>36000</v>
      </c>
      <c r="AA2934" s="13">
        <v>7.8</v>
      </c>
      <c r="AB2934" s="21">
        <f t="shared" si="589"/>
        <v>280800</v>
      </c>
      <c r="AC2934" s="185">
        <f t="shared" si="590"/>
        <v>33696</v>
      </c>
      <c r="AD2934" s="141">
        <v>0.12</v>
      </c>
      <c r="AE2934" s="186">
        <f t="shared" si="591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592"/>
        <v>29288201.60307692</v>
      </c>
      <c r="AJ2934" s="19">
        <f t="shared" si="593"/>
        <v>3870159.1769246156</v>
      </c>
      <c r="AK2934" s="20">
        <f t="shared" si="594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595"/>
        <v>20184</v>
      </c>
      <c r="AQ2934" s="28" t="str">
        <f t="shared" si="596"/>
        <v>20184USD</v>
      </c>
    </row>
    <row r="2935" spans="1:43" s="12" customFormat="1">
      <c r="A2935" s="13" t="s">
        <v>43</v>
      </c>
      <c r="B2935" s="179">
        <v>2018</v>
      </c>
      <c r="C2935" s="179">
        <v>1</v>
      </c>
      <c r="D2935" s="39" t="str">
        <f t="shared" si="586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587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588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584"/>
        <v>179000</v>
      </c>
      <c r="AA2935" s="13">
        <v>7.8</v>
      </c>
      <c r="AB2935" s="21">
        <f t="shared" si="589"/>
        <v>1396200</v>
      </c>
      <c r="AC2935" s="185">
        <f t="shared" si="590"/>
        <v>167544</v>
      </c>
      <c r="AD2935" s="141">
        <v>0.12</v>
      </c>
      <c r="AE2935" s="186">
        <f t="shared" si="591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592"/>
        <v>13250187.062905984</v>
      </c>
      <c r="AJ2935" s="19">
        <f t="shared" si="593"/>
        <v>1545643.7555487179</v>
      </c>
      <c r="AK2935" s="20">
        <f t="shared" si="594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595"/>
        <v>20183</v>
      </c>
      <c r="AQ2935" s="28" t="str">
        <f t="shared" si="596"/>
        <v>20183USD</v>
      </c>
    </row>
    <row r="2936" spans="1:43" s="12" customFormat="1">
      <c r="A2936" s="13" t="s">
        <v>28</v>
      </c>
      <c r="B2936" s="179">
        <v>2018</v>
      </c>
      <c r="C2936" s="179">
        <v>7</v>
      </c>
      <c r="D2936" s="39" t="str">
        <f t="shared" si="586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587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588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584"/>
        <v>265000</v>
      </c>
      <c r="AA2936" s="13">
        <v>1.1499999999999999</v>
      </c>
      <c r="AB2936" s="21">
        <f t="shared" si="589"/>
        <v>262715.5172413793</v>
      </c>
      <c r="AC2936" s="185">
        <f t="shared" si="590"/>
        <v>31736.03448275862</v>
      </c>
      <c r="AD2936" s="141">
        <v>0.1208</v>
      </c>
      <c r="AE2936" s="186">
        <f t="shared" si="591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592"/>
        <v>26754147.763010345</v>
      </c>
      <c r="AJ2936" s="19">
        <f t="shared" si="593"/>
        <v>3429137.9965357971</v>
      </c>
      <c r="AK2936" s="20">
        <f t="shared" si="594"/>
        <v>0.12817220069617924</v>
      </c>
      <c r="AL2936" s="17"/>
      <c r="AM2936" s="17"/>
      <c r="AN2936" s="17"/>
      <c r="AO2936" s="17"/>
      <c r="AP2936" s="28" t="str">
        <f t="shared" si="595"/>
        <v>20188</v>
      </c>
      <c r="AQ2936" s="28" t="str">
        <f t="shared" si="596"/>
        <v>20188RMB</v>
      </c>
    </row>
    <row r="2937" spans="1:43" s="12" customFormat="1">
      <c r="A2937" s="13" t="s">
        <v>28</v>
      </c>
      <c r="B2937" s="179">
        <v>2018</v>
      </c>
      <c r="C2937" s="179">
        <v>7</v>
      </c>
      <c r="D2937" s="39" t="str">
        <f t="shared" si="586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587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588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584"/>
        <v>538000</v>
      </c>
      <c r="AA2937" s="13">
        <v>1.1499999999999999</v>
      </c>
      <c r="AB2937" s="21">
        <f t="shared" si="589"/>
        <v>533362.06896551722</v>
      </c>
      <c r="AC2937" s="185">
        <f t="shared" si="590"/>
        <v>64003.448275862065</v>
      </c>
      <c r="AD2937" s="141">
        <v>0.12</v>
      </c>
      <c r="AE2937" s="186">
        <f t="shared" si="591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592"/>
        <v>26754147.763010345</v>
      </c>
      <c r="AJ2937" s="19">
        <f t="shared" si="593"/>
        <v>3429137.9965357971</v>
      </c>
      <c r="AK2937" s="20">
        <f t="shared" si="594"/>
        <v>0.12817220069617924</v>
      </c>
      <c r="AL2937" s="17"/>
      <c r="AM2937" s="17"/>
      <c r="AN2937" s="17"/>
      <c r="AO2937" s="17"/>
      <c r="AP2937" s="28" t="str">
        <f t="shared" si="595"/>
        <v>20188</v>
      </c>
      <c r="AQ2937" s="28" t="str">
        <f t="shared" si="596"/>
        <v>20188RMB</v>
      </c>
    </row>
    <row r="2938" spans="1:43" s="12" customFormat="1">
      <c r="A2938" s="13" t="s">
        <v>28</v>
      </c>
      <c r="B2938" s="179">
        <v>2018</v>
      </c>
      <c r="C2938" s="179">
        <v>6</v>
      </c>
      <c r="D2938" s="39" t="str">
        <f t="shared" si="586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587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588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584"/>
        <v>650603</v>
      </c>
      <c r="AA2938" s="13">
        <v>1.1499999999999999</v>
      </c>
      <c r="AB2938" s="21">
        <f t="shared" si="589"/>
        <v>644994.35344827583</v>
      </c>
      <c r="AC2938" s="185">
        <f t="shared" si="590"/>
        <v>77399.322413793096</v>
      </c>
      <c r="AD2938" s="141">
        <v>0.12</v>
      </c>
      <c r="AE2938" s="186">
        <f t="shared" si="591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592"/>
        <v>26754147.763010345</v>
      </c>
      <c r="AJ2938" s="19">
        <f t="shared" si="593"/>
        <v>3429137.9965357971</v>
      </c>
      <c r="AK2938" s="20">
        <f t="shared" si="594"/>
        <v>0.12817220069617924</v>
      </c>
      <c r="AL2938" s="17"/>
      <c r="AM2938" s="17"/>
      <c r="AN2938" s="17"/>
      <c r="AO2938" s="17"/>
      <c r="AP2938" s="28" t="str">
        <f t="shared" si="595"/>
        <v>20188</v>
      </c>
      <c r="AQ2938" s="28" t="str">
        <f t="shared" si="596"/>
        <v>20188RMB</v>
      </c>
    </row>
    <row r="2939" spans="1:43" s="12" customFormat="1">
      <c r="A2939" s="13" t="s">
        <v>28</v>
      </c>
      <c r="B2939" s="179">
        <v>2018</v>
      </c>
      <c r="C2939" s="179">
        <v>6</v>
      </c>
      <c r="D2939" s="39" t="str">
        <f t="shared" si="586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587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588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584"/>
        <v>11029440</v>
      </c>
      <c r="AA2939" s="13">
        <v>7.22E-2</v>
      </c>
      <c r="AB2939" s="21">
        <f t="shared" si="589"/>
        <v>796325.56799999997</v>
      </c>
      <c r="AC2939" s="185">
        <f t="shared" si="590"/>
        <v>130119.59781119999</v>
      </c>
      <c r="AD2939" s="141">
        <v>0.16339999999999999</v>
      </c>
      <c r="AE2939" s="186">
        <f t="shared" si="591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592"/>
        <v>29946107.503386207</v>
      </c>
      <c r="AJ2939" s="19">
        <f t="shared" si="593"/>
        <v>3987206.4954923098</v>
      </c>
      <c r="AK2939" s="20">
        <f t="shared" si="594"/>
        <v>0.13314606898547499</v>
      </c>
      <c r="AL2939" s="17"/>
      <c r="AM2939" s="17"/>
      <c r="AN2939" s="17"/>
      <c r="AO2939" s="17"/>
      <c r="AP2939" s="28" t="str">
        <f t="shared" si="595"/>
        <v>20187</v>
      </c>
      <c r="AQ2939" s="28" t="str">
        <f t="shared" si="596"/>
        <v>20187JPY</v>
      </c>
    </row>
    <row r="2940" spans="1:43" s="12" customFormat="1">
      <c r="A2940" s="13" t="s">
        <v>28</v>
      </c>
      <c r="B2940" s="179">
        <v>2018</v>
      </c>
      <c r="C2940" s="179">
        <v>6</v>
      </c>
      <c r="D2940" s="39" t="str">
        <f t="shared" si="586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587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588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584"/>
        <v>445000</v>
      </c>
      <c r="AA2940" s="13">
        <v>1.18</v>
      </c>
      <c r="AB2940" s="21">
        <f t="shared" si="589"/>
        <v>452672.41379310348</v>
      </c>
      <c r="AC2940" s="185">
        <f t="shared" si="590"/>
        <v>35082.112068965522</v>
      </c>
      <c r="AD2940" s="141">
        <v>7.7499999999999999E-2</v>
      </c>
      <c r="AE2940" s="186">
        <f t="shared" si="591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592"/>
        <v>29946107.503386207</v>
      </c>
      <c r="AJ2940" s="19">
        <f t="shared" si="593"/>
        <v>3987206.4954923098</v>
      </c>
      <c r="AK2940" s="20">
        <f t="shared" si="594"/>
        <v>0.13314606898547499</v>
      </c>
      <c r="AL2940" s="17"/>
      <c r="AM2940" s="17"/>
      <c r="AN2940" s="17"/>
      <c r="AO2940" s="17"/>
      <c r="AP2940" s="28" t="str">
        <f t="shared" si="595"/>
        <v>20187</v>
      </c>
      <c r="AQ2940" s="28" t="str">
        <f t="shared" si="596"/>
        <v>20187RMB</v>
      </c>
    </row>
    <row r="2941" spans="1:43" s="12" customFormat="1">
      <c r="A2941" s="13" t="s">
        <v>28</v>
      </c>
      <c r="B2941" s="179">
        <v>2018</v>
      </c>
      <c r="C2941" s="179">
        <v>6</v>
      </c>
      <c r="D2941" s="39" t="str">
        <f t="shared" si="586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587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588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584"/>
        <v>39500</v>
      </c>
      <c r="AA2941" s="13">
        <v>7.8</v>
      </c>
      <c r="AB2941" s="21">
        <f t="shared" si="589"/>
        <v>308100</v>
      </c>
      <c r="AC2941" s="185">
        <f t="shared" si="590"/>
        <v>30933.24</v>
      </c>
      <c r="AD2941" s="141">
        <v>0.1004</v>
      </c>
      <c r="AE2941" s="186">
        <f t="shared" si="591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592"/>
        <v>29946107.503386207</v>
      </c>
      <c r="AJ2941" s="19">
        <f t="shared" si="593"/>
        <v>3987206.4954923098</v>
      </c>
      <c r="AK2941" s="20">
        <f t="shared" si="594"/>
        <v>0.13314606898547499</v>
      </c>
      <c r="AL2941" s="17"/>
      <c r="AM2941" s="17"/>
      <c r="AN2941" s="17"/>
      <c r="AO2941" s="17"/>
      <c r="AP2941" s="28" t="str">
        <f t="shared" si="595"/>
        <v>20187</v>
      </c>
      <c r="AQ2941" s="28" t="str">
        <f t="shared" si="596"/>
        <v>20187USD</v>
      </c>
    </row>
    <row r="2942" spans="1:43" s="12" customFormat="1">
      <c r="A2942" s="13" t="s">
        <v>28</v>
      </c>
      <c r="B2942" s="179">
        <v>2018</v>
      </c>
      <c r="C2942" s="179">
        <v>6</v>
      </c>
      <c r="D2942" s="39" t="str">
        <f t="shared" si="586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587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588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584"/>
        <v>417000</v>
      </c>
      <c r="AA2942" s="13">
        <v>1.18</v>
      </c>
      <c r="AB2942" s="21">
        <f t="shared" si="589"/>
        <v>424189.6551724138</v>
      </c>
      <c r="AC2942" s="185">
        <f t="shared" si="590"/>
        <v>70203.387931034493</v>
      </c>
      <c r="AD2942" s="141">
        <v>0.16550000000000001</v>
      </c>
      <c r="AE2942" s="186">
        <f t="shared" si="591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592"/>
        <v>29946107.503386207</v>
      </c>
      <c r="AJ2942" s="19">
        <f t="shared" si="593"/>
        <v>3987206.4954923098</v>
      </c>
      <c r="AK2942" s="20">
        <f t="shared" si="594"/>
        <v>0.13314606898547499</v>
      </c>
      <c r="AL2942" s="17"/>
      <c r="AM2942" s="17"/>
      <c r="AN2942" s="17"/>
      <c r="AO2942" s="17"/>
      <c r="AP2942" s="28" t="str">
        <f t="shared" si="595"/>
        <v>20187</v>
      </c>
      <c r="AQ2942" s="28" t="str">
        <f t="shared" si="596"/>
        <v>20187RMB</v>
      </c>
    </row>
    <row r="2943" spans="1:43" s="12" customFormat="1">
      <c r="A2943" s="13" t="s">
        <v>43</v>
      </c>
      <c r="B2943" s="179">
        <v>2018</v>
      </c>
      <c r="C2943" s="179">
        <v>3</v>
      </c>
      <c r="D2943" s="39" t="str">
        <f t="shared" si="586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587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588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584"/>
        <v>570000</v>
      </c>
      <c r="AA2943" s="13">
        <v>1.23</v>
      </c>
      <c r="AB2943" s="21">
        <f t="shared" si="589"/>
        <v>599230.76923076925</v>
      </c>
      <c r="AC2943" s="185">
        <f t="shared" si="590"/>
        <v>87607.538461538468</v>
      </c>
      <c r="AD2943" s="141">
        <v>0.1462</v>
      </c>
      <c r="AE2943" s="186">
        <f t="shared" si="591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592"/>
        <v>29288201.60307692</v>
      </c>
      <c r="AJ2943" s="19">
        <f t="shared" si="593"/>
        <v>3870159.1769246156</v>
      </c>
      <c r="AK2943" s="20">
        <f t="shared" si="594"/>
        <v>0.13214055370740244</v>
      </c>
      <c r="AL2943" s="17"/>
      <c r="AM2943" s="17"/>
      <c r="AN2943" s="17"/>
      <c r="AO2943" s="17"/>
      <c r="AP2943" s="28" t="str">
        <f t="shared" si="595"/>
        <v>20184</v>
      </c>
      <c r="AQ2943" s="28" t="str">
        <f t="shared" si="596"/>
        <v>20184RMB</v>
      </c>
    </row>
    <row r="2944" spans="1:43" s="12" customFormat="1">
      <c r="A2944" s="13" t="s">
        <v>43</v>
      </c>
      <c r="B2944" s="179">
        <v>2018</v>
      </c>
      <c r="C2944" s="179">
        <v>3</v>
      </c>
      <c r="D2944" s="39" t="str">
        <f t="shared" si="586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587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588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584"/>
        <v>65400</v>
      </c>
      <c r="AA2944" s="13">
        <v>1.23</v>
      </c>
      <c r="AB2944" s="21">
        <f t="shared" si="589"/>
        <v>69346.551724137928</v>
      </c>
      <c r="AC2944" s="185">
        <f t="shared" si="590"/>
        <v>11206.402758620688</v>
      </c>
      <c r="AD2944" s="141">
        <v>0.16159999999999999</v>
      </c>
      <c r="AE2944" s="186">
        <f t="shared" si="591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592"/>
        <v>24398045.860453524</v>
      </c>
      <c r="AJ2944" s="19">
        <f t="shared" si="593"/>
        <v>3478417.4064663453</v>
      </c>
      <c r="AK2944" s="20">
        <f t="shared" si="594"/>
        <v>0.14256950849102498</v>
      </c>
      <c r="AL2944" s="17"/>
      <c r="AM2944" s="17"/>
      <c r="AN2944" s="17"/>
      <c r="AO2944" s="17"/>
      <c r="AP2944" s="28" t="str">
        <f t="shared" si="595"/>
        <v>20186</v>
      </c>
      <c r="AQ2944" s="28" t="str">
        <f t="shared" si="596"/>
        <v>20186RMB</v>
      </c>
    </row>
    <row r="2945" spans="1:43" s="12" customFormat="1">
      <c r="A2945" s="13" t="s">
        <v>43</v>
      </c>
      <c r="B2945" s="179">
        <v>2018</v>
      </c>
      <c r="C2945" s="179">
        <v>3</v>
      </c>
      <c r="D2945" s="39" t="str">
        <f t="shared" si="586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587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588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584"/>
        <v>54700</v>
      </c>
      <c r="AA2945" s="13">
        <v>1.23</v>
      </c>
      <c r="AB2945" s="21">
        <f t="shared" si="589"/>
        <v>58000.862068965522</v>
      </c>
      <c r="AC2945" s="185">
        <f t="shared" si="590"/>
        <v>9372.9393103448274</v>
      </c>
      <c r="AD2945" s="141">
        <v>0.16159999999999999</v>
      </c>
      <c r="AE2945" s="186">
        <f t="shared" si="591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592"/>
        <v>24398045.860453524</v>
      </c>
      <c r="AJ2945" s="19">
        <f t="shared" si="593"/>
        <v>3478417.4064663453</v>
      </c>
      <c r="AK2945" s="20">
        <f t="shared" si="594"/>
        <v>0.14256950849102498</v>
      </c>
      <c r="AL2945" s="17"/>
      <c r="AM2945" s="17"/>
      <c r="AN2945" s="17"/>
      <c r="AO2945" s="17"/>
      <c r="AP2945" s="28" t="str">
        <f t="shared" si="595"/>
        <v>20186</v>
      </c>
      <c r="AQ2945" s="28" t="str">
        <f t="shared" si="596"/>
        <v>20186RMB</v>
      </c>
    </row>
    <row r="2946" spans="1:43" s="12" customFormat="1">
      <c r="A2946" s="13" t="s">
        <v>43</v>
      </c>
      <c r="B2946" s="179">
        <v>2018</v>
      </c>
      <c r="C2946" s="179">
        <v>3</v>
      </c>
      <c r="D2946" s="39" t="str">
        <f t="shared" si="586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587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588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584"/>
        <v>45300</v>
      </c>
      <c r="AA2946" s="13">
        <v>1.23</v>
      </c>
      <c r="AB2946" s="21">
        <f t="shared" si="589"/>
        <v>48033.620689655174</v>
      </c>
      <c r="AC2946" s="185">
        <f t="shared" si="590"/>
        <v>7762.2331034482759</v>
      </c>
      <c r="AD2946" s="141">
        <v>0.16159999999999999</v>
      </c>
      <c r="AE2946" s="186">
        <f t="shared" si="591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592"/>
        <v>24398045.860453524</v>
      </c>
      <c r="AJ2946" s="19">
        <f t="shared" si="593"/>
        <v>3478417.4064663453</v>
      </c>
      <c r="AK2946" s="20">
        <f t="shared" si="594"/>
        <v>0.14256950849102498</v>
      </c>
      <c r="AL2946" s="17"/>
      <c r="AM2946" s="17"/>
      <c r="AN2946" s="17"/>
      <c r="AO2946" s="17"/>
      <c r="AP2946" s="28" t="str">
        <f t="shared" si="595"/>
        <v>20186</v>
      </c>
      <c r="AQ2946" s="28" t="str">
        <f t="shared" si="596"/>
        <v>20186RMB</v>
      </c>
    </row>
    <row r="2947" spans="1:43" s="12" customFormat="1">
      <c r="A2947" s="13" t="s">
        <v>28</v>
      </c>
      <c r="B2947" s="179">
        <v>2018</v>
      </c>
      <c r="C2947" s="179">
        <v>5</v>
      </c>
      <c r="D2947" s="39" t="str">
        <f t="shared" si="586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587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588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584"/>
        <v>358000</v>
      </c>
      <c r="AA2947" s="13">
        <v>7.8</v>
      </c>
      <c r="AB2947" s="21">
        <f t="shared" si="589"/>
        <v>2792400</v>
      </c>
      <c r="AC2947" s="185">
        <f t="shared" si="590"/>
        <v>139620</v>
      </c>
      <c r="AD2947" s="141">
        <v>0.05</v>
      </c>
      <c r="AE2947" s="186">
        <f t="shared" si="591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592"/>
        <v>24398045.860453524</v>
      </c>
      <c r="AJ2947" s="19">
        <f t="shared" si="593"/>
        <v>3478417.4064663453</v>
      </c>
      <c r="AK2947" s="20">
        <f t="shared" si="594"/>
        <v>0.14256950849102498</v>
      </c>
      <c r="AL2947" s="17"/>
      <c r="AM2947" s="17"/>
      <c r="AN2947" s="17"/>
      <c r="AO2947" s="17"/>
      <c r="AP2947" s="28" t="str">
        <f t="shared" si="595"/>
        <v>20186</v>
      </c>
      <c r="AQ2947" s="28" t="str">
        <f t="shared" si="596"/>
        <v>20186USD</v>
      </c>
    </row>
    <row r="2948" spans="1:43" s="12" customFormat="1">
      <c r="A2948" s="13" t="s">
        <v>28</v>
      </c>
      <c r="B2948" s="179">
        <v>2018</v>
      </c>
      <c r="C2948" s="179">
        <v>5</v>
      </c>
      <c r="D2948" s="39" t="str">
        <f t="shared" si="586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587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588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584"/>
        <v>61800</v>
      </c>
      <c r="AA2948" s="13">
        <v>7.8</v>
      </c>
      <c r="AB2948" s="21">
        <f t="shared" si="589"/>
        <v>482040</v>
      </c>
      <c r="AC2948" s="185">
        <f t="shared" si="590"/>
        <v>25548.12</v>
      </c>
      <c r="AD2948" s="141">
        <v>5.2999999999999999E-2</v>
      </c>
      <c r="AE2948" s="186">
        <f t="shared" si="591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592"/>
        <v>24398045.860453524</v>
      </c>
      <c r="AJ2948" s="19">
        <f t="shared" si="593"/>
        <v>3478417.4064663453</v>
      </c>
      <c r="AK2948" s="20">
        <f t="shared" si="594"/>
        <v>0.14256950849102498</v>
      </c>
      <c r="AL2948" s="17"/>
      <c r="AM2948" s="17"/>
      <c r="AN2948" s="17"/>
      <c r="AO2948" s="17"/>
      <c r="AP2948" s="28" t="str">
        <f t="shared" si="595"/>
        <v>20186</v>
      </c>
      <c r="AQ2948" s="28" t="str">
        <f t="shared" si="596"/>
        <v>20186USD</v>
      </c>
    </row>
    <row r="2949" spans="1:43" s="12" customFormat="1">
      <c r="A2949" s="13" t="s">
        <v>28</v>
      </c>
      <c r="B2949" s="179">
        <v>2018</v>
      </c>
      <c r="C2949" s="179">
        <v>5</v>
      </c>
      <c r="D2949" s="39" t="str">
        <f t="shared" si="586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587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588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584"/>
        <v>16500</v>
      </c>
      <c r="AA2949" s="13">
        <v>1.23</v>
      </c>
      <c r="AB2949" s="21">
        <f t="shared" si="589"/>
        <v>17495.689655172413</v>
      </c>
      <c r="AC2949" s="185">
        <f t="shared" si="590"/>
        <v>4053.751293103448</v>
      </c>
      <c r="AD2949" s="141">
        <v>0.23169999999999999</v>
      </c>
      <c r="AE2949" s="186">
        <f t="shared" si="591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592"/>
        <v>24398045.860453524</v>
      </c>
      <c r="AJ2949" s="19">
        <f t="shared" si="593"/>
        <v>3478417.4064663453</v>
      </c>
      <c r="AK2949" s="20">
        <f t="shared" si="594"/>
        <v>0.14256950849102498</v>
      </c>
      <c r="AL2949" s="17"/>
      <c r="AM2949" s="17"/>
      <c r="AN2949" s="17"/>
      <c r="AO2949" s="17"/>
      <c r="AP2949" s="28" t="str">
        <f t="shared" si="595"/>
        <v>20186</v>
      </c>
      <c r="AQ2949" s="28" t="str">
        <f t="shared" si="596"/>
        <v>20186RMB</v>
      </c>
    </row>
    <row r="2950" spans="1:43" s="12" customFormat="1">
      <c r="A2950" s="13" t="s">
        <v>28</v>
      </c>
      <c r="B2950" s="179">
        <v>2018</v>
      </c>
      <c r="C2950" s="179">
        <v>5</v>
      </c>
      <c r="D2950" s="39" t="str">
        <f t="shared" si="586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587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588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597">IF(X2950="","",X2950*MAX(O2950,N2950))</f>
        <v>16500</v>
      </c>
      <c r="AA2950" s="13">
        <v>1.23</v>
      </c>
      <c r="AB2950" s="21">
        <f t="shared" si="589"/>
        <v>17495.689655172413</v>
      </c>
      <c r="AC2950" s="185">
        <f t="shared" si="590"/>
        <v>4053.751293103448</v>
      </c>
      <c r="AD2950" s="141">
        <v>0.23169999999999999</v>
      </c>
      <c r="AE2950" s="186">
        <f t="shared" si="591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592"/>
        <v>24398045.860453524</v>
      </c>
      <c r="AJ2950" s="19">
        <f t="shared" si="593"/>
        <v>3478417.4064663453</v>
      </c>
      <c r="AK2950" s="20">
        <f t="shared" si="594"/>
        <v>0.14256950849102498</v>
      </c>
      <c r="AL2950" s="17"/>
      <c r="AM2950" s="17"/>
      <c r="AN2950" s="17"/>
      <c r="AO2950" s="17"/>
      <c r="AP2950" s="28" t="str">
        <f t="shared" si="595"/>
        <v>20186</v>
      </c>
      <c r="AQ2950" s="28" t="str">
        <f t="shared" si="596"/>
        <v>20186RMB</v>
      </c>
    </row>
    <row r="2951" spans="1:43" s="12" customFormat="1">
      <c r="A2951" s="13" t="s">
        <v>28</v>
      </c>
      <c r="B2951" s="179">
        <v>2018</v>
      </c>
      <c r="C2951" s="179">
        <v>5</v>
      </c>
      <c r="D2951" s="39" t="str">
        <f t="shared" si="586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587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588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597"/>
        <v>696813</v>
      </c>
      <c r="AA2951" s="13">
        <v>1.23</v>
      </c>
      <c r="AB2951" s="21">
        <f t="shared" si="589"/>
        <v>738862.06034482759</v>
      </c>
      <c r="AC2951" s="185">
        <f t="shared" si="590"/>
        <v>150949.51892844829</v>
      </c>
      <c r="AD2951" s="141">
        <v>0.20430000000000001</v>
      </c>
      <c r="AE2951" s="186">
        <f t="shared" si="591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592"/>
        <v>34109166.105589926</v>
      </c>
      <c r="AJ2951" s="19">
        <f t="shared" si="593"/>
        <v>4642032.7199573703</v>
      </c>
      <c r="AK2951" s="20">
        <f t="shared" si="594"/>
        <v>0.13609340977692849</v>
      </c>
      <c r="AL2951" s="17"/>
      <c r="AM2951" s="17"/>
      <c r="AN2951" s="17"/>
      <c r="AO2951" s="17" t="s">
        <v>2751</v>
      </c>
      <c r="AP2951" s="28" t="str">
        <f t="shared" si="595"/>
        <v>20185</v>
      </c>
      <c r="AQ2951" s="28" t="str">
        <f t="shared" si="596"/>
        <v>20185RMB</v>
      </c>
    </row>
    <row r="2952" spans="1:43" s="12" customFormat="1">
      <c r="A2952" s="13" t="s">
        <v>28</v>
      </c>
      <c r="B2952" s="179">
        <v>2018</v>
      </c>
      <c r="C2952" s="179">
        <v>11</v>
      </c>
      <c r="D2952" s="39" t="str">
        <f t="shared" si="586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587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588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597"/>
        <v>445000</v>
      </c>
      <c r="AA2952" s="13">
        <v>1.125</v>
      </c>
      <c r="AB2952" s="21">
        <f t="shared" si="589"/>
        <v>431573.27586206904</v>
      </c>
      <c r="AC2952" s="185">
        <f t="shared" si="590"/>
        <v>78632.650862068986</v>
      </c>
      <c r="AD2952" s="141">
        <v>0.1822</v>
      </c>
      <c r="AE2952" s="186">
        <f t="shared" si="591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592"/>
        <v>29840797.698275868</v>
      </c>
      <c r="AJ2952" s="19">
        <f t="shared" si="593"/>
        <v>3940167.6555448268</v>
      </c>
      <c r="AK2952" s="20">
        <f t="shared" si="594"/>
        <v>0.13203962224416274</v>
      </c>
      <c r="AL2952" s="17"/>
      <c r="AM2952" s="17"/>
      <c r="AN2952" s="17"/>
      <c r="AO2952" s="17"/>
      <c r="AP2952" s="28" t="str">
        <f t="shared" si="595"/>
        <v>201812</v>
      </c>
      <c r="AQ2952" s="28" t="str">
        <f t="shared" si="596"/>
        <v>201812RMB</v>
      </c>
    </row>
    <row r="2953" spans="1:43" s="12" customFormat="1">
      <c r="A2953" s="13" t="s">
        <v>28</v>
      </c>
      <c r="B2953" s="179">
        <v>2018</v>
      </c>
      <c r="C2953" s="179">
        <v>11</v>
      </c>
      <c r="D2953" s="39" t="str">
        <f t="shared" si="586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587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588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597"/>
        <v>310000</v>
      </c>
      <c r="AA2953" s="13">
        <v>1.125</v>
      </c>
      <c r="AB2953" s="21">
        <f t="shared" si="589"/>
        <v>300646.55172413797</v>
      </c>
      <c r="AC2953" s="185">
        <f t="shared" si="590"/>
        <v>56010.452586206899</v>
      </c>
      <c r="AD2953" s="141">
        <v>0.18629999999999999</v>
      </c>
      <c r="AE2953" s="186">
        <f t="shared" si="591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592"/>
        <v>29840797.698275868</v>
      </c>
      <c r="AJ2953" s="19">
        <f t="shared" si="593"/>
        <v>3940167.6555448268</v>
      </c>
      <c r="AK2953" s="20">
        <f t="shared" si="594"/>
        <v>0.13203962224416274</v>
      </c>
      <c r="AL2953" s="17"/>
      <c r="AM2953" s="17"/>
      <c r="AN2953" s="17"/>
      <c r="AO2953" s="17"/>
      <c r="AP2953" s="28" t="str">
        <f t="shared" si="595"/>
        <v>201812</v>
      </c>
      <c r="AQ2953" s="28" t="str">
        <f t="shared" si="596"/>
        <v>201812RMB</v>
      </c>
    </row>
    <row r="2954" spans="1:43" s="12" customFormat="1">
      <c r="A2954" s="13" t="s">
        <v>28</v>
      </c>
      <c r="B2954" s="179">
        <v>2018</v>
      </c>
      <c r="C2954" s="179">
        <v>11</v>
      </c>
      <c r="D2954" s="39" t="str">
        <f t="shared" si="586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587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588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597"/>
        <v>441196</v>
      </c>
      <c r="AA2954" s="13">
        <v>1.125</v>
      </c>
      <c r="AB2954" s="21">
        <f t="shared" si="589"/>
        <v>427884.05172413797</v>
      </c>
      <c r="AC2954" s="185">
        <f t="shared" si="590"/>
        <v>33760.051681034485</v>
      </c>
      <c r="AD2954" s="141">
        <v>7.8899999999999998E-2</v>
      </c>
      <c r="AE2954" s="186">
        <f t="shared" si="591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592"/>
        <v>29840797.698275868</v>
      </c>
      <c r="AJ2954" s="19">
        <f t="shared" si="593"/>
        <v>3940167.6555448268</v>
      </c>
      <c r="AK2954" s="20">
        <f t="shared" si="594"/>
        <v>0.13203962224416274</v>
      </c>
      <c r="AL2954" s="17"/>
      <c r="AM2954" s="17"/>
      <c r="AN2954" s="17"/>
      <c r="AO2954" s="17"/>
      <c r="AP2954" s="28" t="str">
        <f t="shared" si="595"/>
        <v>201812</v>
      </c>
      <c r="AQ2954" s="28" t="str">
        <f t="shared" si="596"/>
        <v>201812RMB</v>
      </c>
    </row>
    <row r="2955" spans="1:43" s="12" customFormat="1">
      <c r="A2955" s="13" t="s">
        <v>28</v>
      </c>
      <c r="B2955" s="179">
        <v>2018</v>
      </c>
      <c r="C2955" s="179">
        <v>10</v>
      </c>
      <c r="D2955" s="39" t="str">
        <f t="shared" si="586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587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588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597"/>
        <v>532300</v>
      </c>
      <c r="AA2955" s="13">
        <v>1.125</v>
      </c>
      <c r="AB2955" s="21">
        <f t="shared" si="589"/>
        <v>516239.22413793101</v>
      </c>
      <c r="AC2955" s="185">
        <f t="shared" si="590"/>
        <v>57767.169181034478</v>
      </c>
      <c r="AD2955" s="141">
        <v>0.1119</v>
      </c>
      <c r="AE2955" s="186">
        <f t="shared" si="591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592"/>
        <v>29840797.698275868</v>
      </c>
      <c r="AJ2955" s="19">
        <f t="shared" si="593"/>
        <v>3940167.6555448268</v>
      </c>
      <c r="AK2955" s="20">
        <f t="shared" si="594"/>
        <v>0.13203962224416274</v>
      </c>
      <c r="AL2955" s="17"/>
      <c r="AM2955" s="17"/>
      <c r="AN2955" s="17"/>
      <c r="AO2955" s="17"/>
      <c r="AP2955" s="28" t="str">
        <f t="shared" si="595"/>
        <v>201812</v>
      </c>
      <c r="AQ2955" s="28" t="str">
        <f t="shared" si="596"/>
        <v>201812RMB</v>
      </c>
    </row>
    <row r="2956" spans="1:43" s="12" customFormat="1">
      <c r="A2956" s="13" t="s">
        <v>28</v>
      </c>
      <c r="B2956" s="179">
        <v>2018</v>
      </c>
      <c r="C2956" s="179">
        <v>10</v>
      </c>
      <c r="D2956" s="39" t="str">
        <f t="shared" si="586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587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588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597"/>
        <v>420000</v>
      </c>
      <c r="AA2956" s="13">
        <v>1.125</v>
      </c>
      <c r="AB2956" s="21">
        <f t="shared" si="589"/>
        <v>407327.58620689658</v>
      </c>
      <c r="AC2956" s="185">
        <f t="shared" si="590"/>
        <v>45579.956896551725</v>
      </c>
      <c r="AD2956" s="141">
        <v>0.1119</v>
      </c>
      <c r="AE2956" s="186">
        <f t="shared" si="591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592"/>
        <v>29840797.698275868</v>
      </c>
      <c r="AJ2956" s="19">
        <f t="shared" si="593"/>
        <v>3940167.6555448268</v>
      </c>
      <c r="AK2956" s="20">
        <f t="shared" si="594"/>
        <v>0.13203962224416274</v>
      </c>
      <c r="AL2956" s="17"/>
      <c r="AM2956" s="17"/>
      <c r="AN2956" s="17"/>
      <c r="AO2956" s="17"/>
      <c r="AP2956" s="28" t="str">
        <f t="shared" si="595"/>
        <v>201812</v>
      </c>
      <c r="AQ2956" s="28" t="str">
        <f t="shared" si="596"/>
        <v>201812RMB</v>
      </c>
    </row>
    <row r="2957" spans="1:43" s="12" customFormat="1">
      <c r="A2957" s="13" t="s">
        <v>28</v>
      </c>
      <c r="B2957" s="179">
        <v>2018</v>
      </c>
      <c r="C2957" s="179">
        <v>9</v>
      </c>
      <c r="D2957" s="39" t="str">
        <f t="shared" si="586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587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588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597"/>
        <v>420000</v>
      </c>
      <c r="AA2957" s="13">
        <v>1</v>
      </c>
      <c r="AB2957" s="21">
        <f t="shared" si="589"/>
        <v>420000</v>
      </c>
      <c r="AC2957" s="185">
        <f t="shared" si="590"/>
        <v>73080</v>
      </c>
      <c r="AD2957" s="141">
        <v>0.17399999999999999</v>
      </c>
      <c r="AE2957" s="186">
        <f t="shared" si="591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592"/>
        <v>10785027.603448274</v>
      </c>
      <c r="AJ2957" s="19">
        <f t="shared" si="593"/>
        <v>1540894.1297982759</v>
      </c>
      <c r="AK2957" s="20">
        <f t="shared" si="594"/>
        <v>0.14287345257286213</v>
      </c>
      <c r="AL2957" s="17"/>
      <c r="AM2957" s="17"/>
      <c r="AN2957" s="17"/>
      <c r="AO2957" s="17"/>
      <c r="AP2957" s="28" t="str">
        <f t="shared" si="595"/>
        <v>201811</v>
      </c>
      <c r="AQ2957" s="28" t="str">
        <f t="shared" si="596"/>
        <v>201811HKD</v>
      </c>
    </row>
    <row r="2958" spans="1:43" s="12" customFormat="1">
      <c r="A2958" s="13" t="s">
        <v>28</v>
      </c>
      <c r="B2958" s="179">
        <v>2018</v>
      </c>
      <c r="C2958" s="179">
        <v>9</v>
      </c>
      <c r="D2958" s="39" t="str">
        <f t="shared" si="586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587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588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597"/>
        <v>449000</v>
      </c>
      <c r="AA2958" s="13">
        <v>1.125</v>
      </c>
      <c r="AB2958" s="21">
        <f t="shared" si="589"/>
        <v>435452.58620689658</v>
      </c>
      <c r="AC2958" s="185">
        <f t="shared" si="590"/>
        <v>52254.310344827587</v>
      </c>
      <c r="AD2958" s="141">
        <v>0.12</v>
      </c>
      <c r="AE2958" s="186">
        <f t="shared" si="591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592"/>
        <v>10785027.603448274</v>
      </c>
      <c r="AJ2958" s="19">
        <f t="shared" si="593"/>
        <v>1540894.1297982759</v>
      </c>
      <c r="AK2958" s="20">
        <f t="shared" si="594"/>
        <v>0.14287345257286213</v>
      </c>
      <c r="AL2958" s="17"/>
      <c r="AM2958" s="17"/>
      <c r="AN2958" s="17"/>
      <c r="AO2958" s="17"/>
      <c r="AP2958" s="28" t="str">
        <f t="shared" si="595"/>
        <v>201811</v>
      </c>
      <c r="AQ2958" s="28" t="str">
        <f t="shared" si="596"/>
        <v>201811RMB</v>
      </c>
    </row>
    <row r="2959" spans="1:43" s="12" customFormat="1">
      <c r="A2959" s="13" t="s">
        <v>28</v>
      </c>
      <c r="B2959" s="179">
        <v>2018</v>
      </c>
      <c r="C2959" s="179">
        <v>9</v>
      </c>
      <c r="D2959" s="39" t="str">
        <f t="shared" si="586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587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588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597"/>
        <v>449000</v>
      </c>
      <c r="AA2959" s="13">
        <v>1.1499999999999999</v>
      </c>
      <c r="AB2959" s="21">
        <f t="shared" si="589"/>
        <v>456946.90265486727</v>
      </c>
      <c r="AC2959" s="185">
        <f t="shared" si="590"/>
        <v>54833.628318584073</v>
      </c>
      <c r="AD2959" s="141">
        <v>0.12</v>
      </c>
      <c r="AE2959" s="186">
        <f t="shared" si="591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592"/>
        <v>26492741.106427066</v>
      </c>
      <c r="AJ2959" s="19">
        <f t="shared" si="593"/>
        <v>3348032.1325698113</v>
      </c>
      <c r="AK2959" s="20">
        <f t="shared" si="594"/>
        <v>0.12637545201985867</v>
      </c>
      <c r="AL2959" s="17"/>
      <c r="AM2959" s="17"/>
      <c r="AN2959" s="17"/>
      <c r="AO2959" s="17"/>
      <c r="AP2959" s="28" t="str">
        <f t="shared" si="595"/>
        <v>20189</v>
      </c>
      <c r="AQ2959" s="28" t="str">
        <f t="shared" si="596"/>
        <v>20189RMB</v>
      </c>
    </row>
    <row r="2960" spans="1:43" s="12" customFormat="1">
      <c r="A2960" s="13" t="s">
        <v>28</v>
      </c>
      <c r="B2960" s="179">
        <v>2018</v>
      </c>
      <c r="C2960" s="179">
        <v>11</v>
      </c>
      <c r="D2960" s="39" t="str">
        <f t="shared" si="586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587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588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597"/>
        <v>570624</v>
      </c>
      <c r="AA2960" s="13">
        <v>1.125</v>
      </c>
      <c r="AB2960" s="21">
        <f t="shared" si="589"/>
        <v>553406.89655172417</v>
      </c>
      <c r="AC2960" s="185">
        <f t="shared" si="590"/>
        <v>97897.680000000008</v>
      </c>
      <c r="AD2960" s="141">
        <v>0.1769</v>
      </c>
      <c r="AE2960" s="186">
        <f t="shared" si="591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592"/>
        <v>23237072.691724136</v>
      </c>
      <c r="AJ2960" s="19">
        <f t="shared" si="593"/>
        <v>2402195.7372206897</v>
      </c>
      <c r="AK2960" s="20">
        <f t="shared" si="594"/>
        <v>0.1033777261486224</v>
      </c>
      <c r="AL2960" s="17"/>
      <c r="AM2960" s="17"/>
      <c r="AN2960" s="17"/>
      <c r="AO2960" s="17"/>
      <c r="AP2960" s="28" t="str">
        <f t="shared" si="595"/>
        <v>20191</v>
      </c>
      <c r="AQ2960" s="28" t="str">
        <f t="shared" si="596"/>
        <v>20191RMB</v>
      </c>
    </row>
    <row r="2961" spans="1:43" s="12" customFormat="1">
      <c r="A2961" s="13" t="s">
        <v>28</v>
      </c>
      <c r="B2961" s="179">
        <v>2018</v>
      </c>
      <c r="C2961" s="179">
        <v>10</v>
      </c>
      <c r="D2961" s="39" t="str">
        <f t="shared" si="586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587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588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597"/>
        <v>380000</v>
      </c>
      <c r="AA2961" s="13">
        <v>1.125</v>
      </c>
      <c r="AB2961" s="21">
        <f t="shared" si="589"/>
        <v>368534.48275862075</v>
      </c>
      <c r="AC2961" s="185">
        <f t="shared" si="590"/>
        <v>44224.137931034486</v>
      </c>
      <c r="AD2961" s="141">
        <v>0.12</v>
      </c>
      <c r="AE2961" s="186">
        <f t="shared" si="591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592"/>
        <v>23237072.691724136</v>
      </c>
      <c r="AJ2961" s="19">
        <f t="shared" si="593"/>
        <v>2402195.7372206897</v>
      </c>
      <c r="AK2961" s="20">
        <f t="shared" si="594"/>
        <v>0.1033777261486224</v>
      </c>
      <c r="AL2961" s="17"/>
      <c r="AM2961" s="17"/>
      <c r="AN2961" s="17"/>
      <c r="AO2961" s="17"/>
      <c r="AP2961" s="28" t="str">
        <f t="shared" si="595"/>
        <v>20191</v>
      </c>
      <c r="AQ2961" s="28" t="str">
        <f t="shared" si="596"/>
        <v>20191RMB</v>
      </c>
    </row>
    <row r="2962" spans="1:43" s="12" customFormat="1">
      <c r="A2962" s="13" t="s">
        <v>28</v>
      </c>
      <c r="B2962" s="179">
        <v>2019</v>
      </c>
      <c r="C2962" s="179">
        <v>3</v>
      </c>
      <c r="D2962" s="39" t="str">
        <f t="shared" si="586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587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588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597"/>
        <v>292241.38</v>
      </c>
      <c r="AA2962" s="13">
        <v>1.1599999999999999</v>
      </c>
      <c r="AB2962" s="21">
        <f t="shared" si="589"/>
        <v>300000.00070796459</v>
      </c>
      <c r="AC2962" s="185">
        <f t="shared" si="590"/>
        <v>50250.000118584074</v>
      </c>
      <c r="AD2962" s="141">
        <v>0.16750000000000001</v>
      </c>
      <c r="AE2962" s="186">
        <f t="shared" si="591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592"/>
        <v>32843736.557277884</v>
      </c>
      <c r="AJ2962" s="19">
        <f t="shared" si="593"/>
        <v>3921470.6822663117</v>
      </c>
      <c r="AK2962" s="20">
        <f t="shared" si="594"/>
        <v>0.11939782416131176</v>
      </c>
      <c r="AL2962" s="17"/>
      <c r="AM2962" s="17"/>
      <c r="AN2962" s="17"/>
      <c r="AO2962" s="17"/>
      <c r="AP2962" s="28" t="str">
        <f t="shared" si="595"/>
        <v>20194</v>
      </c>
      <c r="AQ2962" s="28" t="str">
        <f t="shared" si="596"/>
        <v>20194RMB</v>
      </c>
    </row>
    <row r="2963" spans="1:43" s="12" customFormat="1">
      <c r="A2963" s="13" t="s">
        <v>28</v>
      </c>
      <c r="B2963" s="179">
        <v>2019</v>
      </c>
      <c r="C2963" s="179">
        <v>3</v>
      </c>
      <c r="D2963" s="39" t="str">
        <f t="shared" si="586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587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588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597"/>
        <v>370172</v>
      </c>
      <c r="AA2963" s="13">
        <v>1.1599999999999999</v>
      </c>
      <c r="AB2963" s="21">
        <f t="shared" si="589"/>
        <v>379999.57522123895</v>
      </c>
      <c r="AC2963" s="185">
        <f t="shared" si="590"/>
        <v>62205.930463716817</v>
      </c>
      <c r="AD2963" s="141">
        <v>0.16370000000000001</v>
      </c>
      <c r="AE2963" s="186">
        <f t="shared" si="591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592"/>
        <v>32843736.557277884</v>
      </c>
      <c r="AJ2963" s="19">
        <f t="shared" si="593"/>
        <v>3921470.6822663117</v>
      </c>
      <c r="AK2963" s="20">
        <f t="shared" si="594"/>
        <v>0.11939782416131176</v>
      </c>
      <c r="AL2963" s="17"/>
      <c r="AM2963" s="17"/>
      <c r="AN2963" s="17"/>
      <c r="AO2963" s="17"/>
      <c r="AP2963" s="28" t="str">
        <f t="shared" si="595"/>
        <v>20194</v>
      </c>
      <c r="AQ2963" s="28" t="str">
        <f t="shared" si="596"/>
        <v>20194RMB</v>
      </c>
    </row>
    <row r="2964" spans="1:43" s="12" customFormat="1">
      <c r="A2964" s="13" t="s">
        <v>34</v>
      </c>
      <c r="B2964" s="179">
        <v>2019</v>
      </c>
      <c r="C2964" s="179">
        <v>11</v>
      </c>
      <c r="D2964" s="39" t="str">
        <f t="shared" si="586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587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588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597"/>
        <v>50000</v>
      </c>
      <c r="AA2964" s="13">
        <v>7.8</v>
      </c>
      <c r="AB2964" s="21">
        <f t="shared" si="589"/>
        <v>390000</v>
      </c>
      <c r="AC2964" s="185">
        <f t="shared" si="590"/>
        <v>92352</v>
      </c>
      <c r="AD2964" s="141">
        <v>0.23680000000000001</v>
      </c>
      <c r="AE2964" s="186">
        <f t="shared" si="591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592"/>
        <v>27318180.088495579</v>
      </c>
      <c r="AJ2964" s="19">
        <f t="shared" si="593"/>
        <v>3014099.212353982</v>
      </c>
      <c r="AK2964" s="20">
        <f t="shared" si="594"/>
        <v>0.11033308963444825</v>
      </c>
      <c r="AL2964" s="17"/>
      <c r="AM2964" s="17"/>
      <c r="AN2964" s="17"/>
      <c r="AO2964" s="17"/>
      <c r="AP2964" s="28" t="str">
        <f t="shared" si="595"/>
        <v>201912</v>
      </c>
      <c r="AQ2964" s="28" t="str">
        <f t="shared" si="596"/>
        <v>201912USD</v>
      </c>
    </row>
    <row r="2965" spans="1:43" s="12" customFormat="1">
      <c r="A2965" s="13" t="s">
        <v>34</v>
      </c>
      <c r="B2965" s="179">
        <v>2019</v>
      </c>
      <c r="C2965" s="179">
        <v>11</v>
      </c>
      <c r="D2965" s="39" t="str">
        <f t="shared" si="586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587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588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597"/>
        <v>260000</v>
      </c>
      <c r="AA2965" s="13">
        <v>1.1100000000000001</v>
      </c>
      <c r="AB2965" s="21">
        <f t="shared" si="589"/>
        <v>255398.23008849562</v>
      </c>
      <c r="AC2965" s="185">
        <f t="shared" si="590"/>
        <v>37390.300884955759</v>
      </c>
      <c r="AD2965" s="141">
        <v>0.1464</v>
      </c>
      <c r="AE2965" s="186">
        <f t="shared" si="591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592"/>
        <v>27318180.088495579</v>
      </c>
      <c r="AJ2965" s="19">
        <f t="shared" si="593"/>
        <v>3014099.212353982</v>
      </c>
      <c r="AK2965" s="20">
        <f t="shared" si="594"/>
        <v>0.11033308963444825</v>
      </c>
      <c r="AL2965" s="17"/>
      <c r="AM2965" s="17"/>
      <c r="AN2965" s="17"/>
      <c r="AO2965" s="17"/>
      <c r="AP2965" s="28" t="str">
        <f t="shared" si="595"/>
        <v>201912</v>
      </c>
      <c r="AQ2965" s="28" t="str">
        <f t="shared" si="596"/>
        <v>201912RMB</v>
      </c>
    </row>
    <row r="2966" spans="1:43" s="12" customFormat="1">
      <c r="A2966" s="13" t="s">
        <v>34</v>
      </c>
      <c r="B2966" s="179">
        <v>2019</v>
      </c>
      <c r="C2966" s="179">
        <v>10</v>
      </c>
      <c r="D2966" s="39" t="str">
        <f t="shared" si="586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587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588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597"/>
        <v>370000</v>
      </c>
      <c r="AA2966" s="13">
        <v>1.1100000000000001</v>
      </c>
      <c r="AB2966" s="21">
        <f t="shared" si="589"/>
        <v>363451.32743362838</v>
      </c>
      <c r="AC2966" s="185">
        <f t="shared" si="590"/>
        <v>41651.52212389381</v>
      </c>
      <c r="AD2966" s="141">
        <v>0.11459999999999999</v>
      </c>
      <c r="AE2966" s="186">
        <f t="shared" si="591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592"/>
        <v>27318180.088495579</v>
      </c>
      <c r="AJ2966" s="19">
        <f t="shared" si="593"/>
        <v>3014099.212353982</v>
      </c>
      <c r="AK2966" s="20">
        <f t="shared" si="594"/>
        <v>0.11033308963444825</v>
      </c>
      <c r="AL2966" s="17"/>
      <c r="AM2966" s="17"/>
      <c r="AN2966" s="17"/>
      <c r="AO2966" s="17"/>
      <c r="AP2966" s="28" t="str">
        <f t="shared" si="595"/>
        <v>201912</v>
      </c>
      <c r="AQ2966" s="28" t="str">
        <f t="shared" si="596"/>
        <v>201912RMB</v>
      </c>
    </row>
    <row r="2967" spans="1:43" s="12" customFormat="1">
      <c r="A2967" s="13" t="s">
        <v>28</v>
      </c>
      <c r="B2967" s="179">
        <v>2019</v>
      </c>
      <c r="C2967" s="179">
        <v>1</v>
      </c>
      <c r="D2967" s="39" t="str">
        <f t="shared" si="586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587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588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597"/>
        <v>366000</v>
      </c>
      <c r="AA2967" s="13">
        <v>1.1499999999999999</v>
      </c>
      <c r="AB2967" s="21">
        <f t="shared" si="589"/>
        <v>362844.8275862069</v>
      </c>
      <c r="AC2967" s="185">
        <f t="shared" si="590"/>
        <v>45065.327586206899</v>
      </c>
      <c r="AD2967" s="141">
        <v>0.1242</v>
      </c>
      <c r="AE2967" s="186">
        <f t="shared" si="591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592"/>
        <v>16455710.38663793</v>
      </c>
      <c r="AJ2967" s="19">
        <f t="shared" si="593"/>
        <v>2150644.6466930597</v>
      </c>
      <c r="AK2967" s="20">
        <f t="shared" si="594"/>
        <v>0.13069290818580445</v>
      </c>
      <c r="AL2967" s="17"/>
      <c r="AM2967" s="17"/>
      <c r="AN2967" s="17"/>
      <c r="AO2967" s="17"/>
      <c r="AP2967" s="28" t="str">
        <f t="shared" si="595"/>
        <v>20192</v>
      </c>
      <c r="AQ2967" s="28" t="str">
        <f t="shared" si="596"/>
        <v>20192RMB</v>
      </c>
    </row>
    <row r="2968" spans="1:43" s="12" customFormat="1">
      <c r="A2968" s="13" t="s">
        <v>28</v>
      </c>
      <c r="B2968" s="179">
        <v>2019</v>
      </c>
      <c r="C2968" s="179">
        <v>1</v>
      </c>
      <c r="D2968" s="39" t="str">
        <f t="shared" si="586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587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588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597"/>
        <v>260000</v>
      </c>
      <c r="AA2968" s="13">
        <v>1.1499999999999999</v>
      </c>
      <c r="AB2968" s="21">
        <f t="shared" si="589"/>
        <v>257758.62068965519</v>
      </c>
      <c r="AC2968" s="185">
        <f t="shared" si="590"/>
        <v>28456.551724137931</v>
      </c>
      <c r="AD2968" s="141">
        <v>0.1104</v>
      </c>
      <c r="AE2968" s="186">
        <f t="shared" si="591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592"/>
        <v>16455710.38663793</v>
      </c>
      <c r="AJ2968" s="19">
        <f t="shared" si="593"/>
        <v>2150644.6466930597</v>
      </c>
      <c r="AK2968" s="20">
        <f t="shared" si="594"/>
        <v>0.13069290818580445</v>
      </c>
      <c r="AL2968" s="17"/>
      <c r="AM2968" s="17"/>
      <c r="AN2968" s="17"/>
      <c r="AO2968" s="17"/>
      <c r="AP2968" s="28" t="str">
        <f t="shared" si="595"/>
        <v>20192</v>
      </c>
      <c r="AQ2968" s="28" t="str">
        <f t="shared" si="596"/>
        <v>20192RMB</v>
      </c>
    </row>
    <row r="2969" spans="1:43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600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597"/>
        <v>418879</v>
      </c>
      <c r="AA2969" s="13">
        <v>1.135</v>
      </c>
      <c r="AB2969" s="21">
        <f t="shared" ref="AB2969:AB3032" si="601">IF(AND(R2969&lt;&gt;"C66",R2969&lt;&gt;""),Z2969/Y2969*AA2969,"")</f>
        <v>420732.44690265489</v>
      </c>
      <c r="AC2969" s="185">
        <f t="shared" ref="AC2969:AC3032" si="602">IF(R2969&lt;&gt;"",AB2969*AD2969,"")</f>
        <v>46743.37485088496</v>
      </c>
      <c r="AD2969" s="141">
        <v>0.1111</v>
      </c>
      <c r="AE2969" s="186">
        <f t="shared" ref="AE2969:AE3032" si="603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604">IF(P2969="C66 SERVICE","",SUMIFS(AB:AB,F:F,F2969,G:G,G2969,E:E,E2969))</f>
        <v>31296887.03789809</v>
      </c>
      <c r="AJ2969" s="19">
        <f t="shared" ref="AJ2969:AJ3032" si="605">IF(P2969="C66 SERVICE","",SUMIFS(AC:AC,F:F,F2969,G:G,G2969,E:E,E2969))</f>
        <v>3588873.9502021763</v>
      </c>
      <c r="AK2969" s="20">
        <f t="shared" ref="AK2969:AK3032" si="60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607">IF(F2969="","",F2969&amp;G2969)</f>
        <v>20196</v>
      </c>
      <c r="AQ2969" s="28" t="str">
        <f t="shared" ref="AQ2969:AQ3032" si="608">IF(W2969="","",F2969&amp;G2969&amp;W2969)</f>
        <v>20196RMB</v>
      </c>
    </row>
    <row r="2970" spans="1:43" s="12" customFormat="1">
      <c r="A2970" s="13" t="s">
        <v>28</v>
      </c>
      <c r="B2970" s="179">
        <v>2019</v>
      </c>
      <c r="C2970" s="179">
        <v>1</v>
      </c>
      <c r="D2970" s="39" t="str">
        <f t="shared" si="598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599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600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597"/>
        <v>1656034</v>
      </c>
      <c r="AA2970" s="13">
        <v>1.135</v>
      </c>
      <c r="AB2970" s="21">
        <f t="shared" si="601"/>
        <v>1663361.5840707968</v>
      </c>
      <c r="AC2970" s="185">
        <f t="shared" si="602"/>
        <v>184799.47199026553</v>
      </c>
      <c r="AD2970" s="141">
        <v>0.1111</v>
      </c>
      <c r="AE2970" s="186">
        <f t="shared" si="603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604"/>
        <v>31296887.03789809</v>
      </c>
      <c r="AJ2970" s="19">
        <f t="shared" si="605"/>
        <v>3588873.9502021763</v>
      </c>
      <c r="AK2970" s="20">
        <f t="shared" si="606"/>
        <v>0.11467191436184468</v>
      </c>
      <c r="AL2970" s="17"/>
      <c r="AM2970" s="17"/>
      <c r="AN2970" s="17"/>
      <c r="AO2970" s="17"/>
      <c r="AP2970" s="28" t="str">
        <f t="shared" si="607"/>
        <v>20196</v>
      </c>
      <c r="AQ2970" s="28" t="str">
        <f t="shared" si="608"/>
        <v>20196RMB</v>
      </c>
    </row>
    <row r="2971" spans="1:43" s="12" customFormat="1">
      <c r="A2971" s="13" t="s">
        <v>34</v>
      </c>
      <c r="B2971" s="179">
        <v>2019</v>
      </c>
      <c r="C2971" s="179">
        <v>4</v>
      </c>
      <c r="D2971" s="39" t="str">
        <f t="shared" si="598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599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600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597"/>
        <v>300000</v>
      </c>
      <c r="AA2971" s="13">
        <v>1.135</v>
      </c>
      <c r="AB2971" s="21">
        <f t="shared" si="601"/>
        <v>301327.4336283186</v>
      </c>
      <c r="AC2971" s="185">
        <f t="shared" si="602"/>
        <v>32513.230088495577</v>
      </c>
      <c r="AD2971" s="141">
        <v>0.1079</v>
      </c>
      <c r="AE2971" s="186">
        <f t="shared" si="603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604"/>
        <v>31296887.03789809</v>
      </c>
      <c r="AJ2971" s="19">
        <f t="shared" si="605"/>
        <v>3588873.9502021763</v>
      </c>
      <c r="AK2971" s="20">
        <f t="shared" si="606"/>
        <v>0.11467191436184468</v>
      </c>
      <c r="AL2971" s="17"/>
      <c r="AM2971" s="17"/>
      <c r="AN2971" s="17"/>
      <c r="AO2971" s="17"/>
      <c r="AP2971" s="28" t="str">
        <f t="shared" si="607"/>
        <v>20196</v>
      </c>
      <c r="AQ2971" s="28" t="str">
        <f t="shared" si="608"/>
        <v>20196RMB</v>
      </c>
    </row>
    <row r="2972" spans="1:43" s="12" customFormat="1">
      <c r="A2972" s="13" t="s">
        <v>28</v>
      </c>
      <c r="B2972" s="179">
        <v>2019</v>
      </c>
      <c r="C2972" s="179">
        <v>1</v>
      </c>
      <c r="D2972" s="39" t="str">
        <f t="shared" si="598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599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600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597"/>
        <v>304800</v>
      </c>
      <c r="AA2972" s="13">
        <v>1.1599999999999999</v>
      </c>
      <c r="AB2972" s="21">
        <f t="shared" si="601"/>
        <v>304800</v>
      </c>
      <c r="AC2972" s="185">
        <f t="shared" si="602"/>
        <v>43677.840000000004</v>
      </c>
      <c r="AD2972" s="141">
        <v>0.14330000000000001</v>
      </c>
      <c r="AE2972" s="186">
        <f t="shared" si="603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604"/>
        <v>47416008.333399996</v>
      </c>
      <c r="AJ2972" s="19">
        <f t="shared" si="605"/>
        <v>6981738.4465290196</v>
      </c>
      <c r="AK2972" s="20">
        <f t="shared" si="606"/>
        <v>0.1472443314383986</v>
      </c>
      <c r="AL2972" s="17"/>
      <c r="AM2972" s="17"/>
      <c r="AN2972" s="17"/>
      <c r="AO2972" s="17"/>
      <c r="AP2972" s="28" t="str">
        <f t="shared" si="607"/>
        <v>20193</v>
      </c>
      <c r="AQ2972" s="28" t="str">
        <f t="shared" si="608"/>
        <v>20193RMB</v>
      </c>
    </row>
    <row r="2973" spans="1:43" s="12" customFormat="1">
      <c r="A2973" s="13" t="s">
        <v>34</v>
      </c>
      <c r="B2973" s="179">
        <v>2019</v>
      </c>
      <c r="C2973" s="179">
        <v>4</v>
      </c>
      <c r="D2973" s="39" t="str">
        <f t="shared" si="598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599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600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597"/>
        <v>328000</v>
      </c>
      <c r="AA2973" s="13">
        <v>1.1599999999999999</v>
      </c>
      <c r="AB2973" s="21">
        <f t="shared" si="601"/>
        <v>336707.96460176993</v>
      </c>
      <c r="AC2973" s="185">
        <f t="shared" si="602"/>
        <v>41852.800000000003</v>
      </c>
      <c r="AD2973" s="141">
        <v>0.12429999999999999</v>
      </c>
      <c r="AE2973" s="186">
        <f t="shared" si="603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604"/>
        <v>14593788.187146019</v>
      </c>
      <c r="AJ2973" s="19">
        <f t="shared" si="605"/>
        <v>1868647.7321969913</v>
      </c>
      <c r="AK2973" s="20">
        <f t="shared" si="606"/>
        <v>0.12804404916900652</v>
      </c>
      <c r="AL2973" s="17"/>
      <c r="AM2973" s="17"/>
      <c r="AN2973" s="17"/>
      <c r="AO2973" s="17"/>
      <c r="AP2973" s="28" t="str">
        <f t="shared" si="607"/>
        <v>20195</v>
      </c>
      <c r="AQ2973" s="28" t="str">
        <f t="shared" si="608"/>
        <v>20195RMB</v>
      </c>
    </row>
    <row r="2974" spans="1:43" s="12" customFormat="1">
      <c r="A2974" s="13" t="s">
        <v>34</v>
      </c>
      <c r="B2974" s="179">
        <v>2019</v>
      </c>
      <c r="C2974" s="179">
        <v>7</v>
      </c>
      <c r="D2974" s="39" t="str">
        <f t="shared" si="598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599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600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597"/>
        <v>265000</v>
      </c>
      <c r="AA2974" s="13">
        <v>1.095</v>
      </c>
      <c r="AB2974" s="21">
        <f t="shared" si="601"/>
        <v>256792.0353982301</v>
      </c>
      <c r="AC2974" s="185">
        <f t="shared" si="602"/>
        <v>66355.061946902657</v>
      </c>
      <c r="AD2974" s="141">
        <v>0.25840000000000002</v>
      </c>
      <c r="AE2974" s="186">
        <f t="shared" si="603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604"/>
        <v>28647263.974455751</v>
      </c>
      <c r="AJ2974" s="19">
        <f t="shared" si="605"/>
        <v>3219855.6912513459</v>
      </c>
      <c r="AK2974" s="20">
        <f t="shared" si="606"/>
        <v>0.11239662168514358</v>
      </c>
      <c r="AL2974" s="17"/>
      <c r="AM2974" s="17"/>
      <c r="AN2974" s="17"/>
      <c r="AO2974" s="17"/>
      <c r="AP2974" s="28" t="str">
        <f t="shared" si="607"/>
        <v>201910</v>
      </c>
      <c r="AQ2974" s="28" t="str">
        <f t="shared" si="608"/>
        <v>201910RMB</v>
      </c>
    </row>
    <row r="2975" spans="1:43" s="12" customFormat="1">
      <c r="A2975" s="13" t="s">
        <v>28</v>
      </c>
      <c r="B2975" s="179">
        <v>2019</v>
      </c>
      <c r="C2975" s="179">
        <v>2</v>
      </c>
      <c r="D2975" s="39" t="str">
        <f t="shared" si="598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599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600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597"/>
        <v>2435344</v>
      </c>
      <c r="AA2975" s="13">
        <v>1.095</v>
      </c>
      <c r="AB2975" s="21">
        <f t="shared" si="601"/>
        <v>2359912.9911504425</v>
      </c>
      <c r="AC2975" s="185">
        <f t="shared" si="602"/>
        <v>189029.03059115045</v>
      </c>
      <c r="AD2975" s="141">
        <v>8.0100000000000005E-2</v>
      </c>
      <c r="AE2975" s="186">
        <f t="shared" si="603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604"/>
        <v>37599388.802345127</v>
      </c>
      <c r="AJ2975" s="19">
        <f t="shared" si="605"/>
        <v>4866784.3630338367</v>
      </c>
      <c r="AK2975" s="20">
        <f t="shared" si="606"/>
        <v>0.12943785838163116</v>
      </c>
      <c r="AL2975" s="17"/>
      <c r="AM2975" s="17"/>
      <c r="AN2975" s="17"/>
      <c r="AO2975" s="17"/>
      <c r="AP2975" s="28" t="str">
        <f t="shared" si="607"/>
        <v>20199</v>
      </c>
      <c r="AQ2975" s="28" t="str">
        <f t="shared" si="608"/>
        <v>20199RMB</v>
      </c>
    </row>
    <row r="2976" spans="1:43" s="12" customFormat="1">
      <c r="A2976" s="13" t="s">
        <v>34</v>
      </c>
      <c r="B2976" s="179">
        <v>2019</v>
      </c>
      <c r="C2976" s="179">
        <v>7</v>
      </c>
      <c r="D2976" s="39" t="str">
        <f t="shared" si="598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599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600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597"/>
        <v>520000</v>
      </c>
      <c r="AA2976" s="13">
        <v>1.095</v>
      </c>
      <c r="AB2976" s="21">
        <f t="shared" si="601"/>
        <v>503893.80530973454</v>
      </c>
      <c r="AC2976" s="185">
        <f t="shared" si="602"/>
        <v>147086.6017699115</v>
      </c>
      <c r="AD2976" s="141">
        <v>0.29189999999999999</v>
      </c>
      <c r="AE2976" s="186">
        <f t="shared" si="603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604"/>
        <v>37599388.802345127</v>
      </c>
      <c r="AJ2976" s="19">
        <f t="shared" si="605"/>
        <v>4866784.3630338367</v>
      </c>
      <c r="AK2976" s="20">
        <f t="shared" si="606"/>
        <v>0.12943785838163116</v>
      </c>
      <c r="AL2976" s="17"/>
      <c r="AM2976" s="17"/>
      <c r="AN2976" s="17"/>
      <c r="AO2976" s="17"/>
      <c r="AP2976" s="28" t="str">
        <f t="shared" si="607"/>
        <v>20199</v>
      </c>
      <c r="AQ2976" s="28" t="str">
        <f t="shared" si="608"/>
        <v>20199RMB</v>
      </c>
    </row>
    <row r="2977" spans="1:43" s="12" customFormat="1">
      <c r="A2977" s="13" t="s">
        <v>34</v>
      </c>
      <c r="B2977" s="179">
        <v>2019</v>
      </c>
      <c r="C2977" s="179">
        <v>7</v>
      </c>
      <c r="D2977" s="39" t="str">
        <f t="shared" si="598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599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600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609">IF(W2977="RMB","1.13", "1")</f>
        <v>1.13</v>
      </c>
      <c r="Z2977" s="18">
        <f t="shared" si="597"/>
        <v>275000</v>
      </c>
      <c r="AA2977" s="13">
        <v>1.095</v>
      </c>
      <c r="AB2977" s="21">
        <f t="shared" si="601"/>
        <v>266482.30088495574</v>
      </c>
      <c r="AC2977" s="185">
        <f t="shared" si="602"/>
        <v>43543.207964601766</v>
      </c>
      <c r="AD2977" s="141">
        <v>0.16339999999999999</v>
      </c>
      <c r="AE2977" s="186">
        <f t="shared" si="603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604"/>
        <v>37599388.802345127</v>
      </c>
      <c r="AJ2977" s="19">
        <f t="shared" si="605"/>
        <v>4866784.3630338367</v>
      </c>
      <c r="AK2977" s="20">
        <f t="shared" si="606"/>
        <v>0.12943785838163116</v>
      </c>
      <c r="AL2977" s="17"/>
      <c r="AM2977" s="17"/>
      <c r="AN2977" s="17"/>
      <c r="AO2977" s="17"/>
      <c r="AP2977" s="28" t="str">
        <f t="shared" si="607"/>
        <v>20199</v>
      </c>
      <c r="AQ2977" s="28" t="str">
        <f t="shared" si="608"/>
        <v>20199RMB</v>
      </c>
    </row>
    <row r="2978" spans="1:43" s="12" customFormat="1">
      <c r="A2978" s="13" t="s">
        <v>34</v>
      </c>
      <c r="B2978" s="179">
        <v>2019</v>
      </c>
      <c r="C2978" s="179">
        <v>6</v>
      </c>
      <c r="D2978" s="39" t="str">
        <f t="shared" si="598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599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600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609"/>
        <v>1.13</v>
      </c>
      <c r="Z2978" s="18">
        <f t="shared" si="597"/>
        <v>455000</v>
      </c>
      <c r="AA2978" s="13">
        <v>1.095</v>
      </c>
      <c r="AB2978" s="21">
        <f t="shared" si="601"/>
        <v>440907.07964601769</v>
      </c>
      <c r="AC2978" s="185">
        <f t="shared" si="602"/>
        <v>110094.49778761061</v>
      </c>
      <c r="AD2978" s="141">
        <v>0.24970000000000001</v>
      </c>
      <c r="AE2978" s="186">
        <f t="shared" si="603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604"/>
        <v>37599388.802345127</v>
      </c>
      <c r="AJ2978" s="19">
        <f t="shared" si="605"/>
        <v>4866784.3630338367</v>
      </c>
      <c r="AK2978" s="20">
        <f t="shared" si="606"/>
        <v>0.12943785838163116</v>
      </c>
      <c r="AL2978" s="17"/>
      <c r="AM2978" s="17"/>
      <c r="AN2978" s="17"/>
      <c r="AO2978" s="17"/>
      <c r="AP2978" s="28" t="str">
        <f t="shared" si="607"/>
        <v>20199</v>
      </c>
      <c r="AQ2978" s="28" t="str">
        <f t="shared" si="608"/>
        <v>20199RMB</v>
      </c>
    </row>
    <row r="2979" spans="1:43" s="12" customFormat="1">
      <c r="A2979" s="13" t="s">
        <v>34</v>
      </c>
      <c r="B2979" s="179">
        <v>2019</v>
      </c>
      <c r="C2979" s="179">
        <v>6</v>
      </c>
      <c r="D2979" s="39" t="str">
        <f t="shared" si="598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599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600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609"/>
        <v>1.13</v>
      </c>
      <c r="Z2979" s="18">
        <f t="shared" si="597"/>
        <v>334900</v>
      </c>
      <c r="AA2979" s="13">
        <v>1.095</v>
      </c>
      <c r="AB2979" s="21">
        <f t="shared" si="601"/>
        <v>324526.99115044251</v>
      </c>
      <c r="AC2979" s="185">
        <f t="shared" si="602"/>
        <v>81034.389690265496</v>
      </c>
      <c r="AD2979" s="141">
        <v>0.24970000000000001</v>
      </c>
      <c r="AE2979" s="186">
        <f t="shared" si="603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604"/>
        <v>37599388.802345127</v>
      </c>
      <c r="AJ2979" s="19">
        <f t="shared" si="605"/>
        <v>4866784.3630338367</v>
      </c>
      <c r="AK2979" s="20">
        <f t="shared" si="606"/>
        <v>0.12943785838163116</v>
      </c>
      <c r="AL2979" s="17"/>
      <c r="AM2979" s="17"/>
      <c r="AN2979" s="17"/>
      <c r="AO2979" s="17"/>
      <c r="AP2979" s="28" t="str">
        <f t="shared" si="607"/>
        <v>20199</v>
      </c>
      <c r="AQ2979" s="28" t="str">
        <f t="shared" si="608"/>
        <v>20199RMB</v>
      </c>
    </row>
    <row r="2980" spans="1:43" s="12" customFormat="1">
      <c r="A2980" s="13" t="s">
        <v>34</v>
      </c>
      <c r="B2980" s="179">
        <v>2019</v>
      </c>
      <c r="C2980" s="179">
        <v>6</v>
      </c>
      <c r="D2980" s="39" t="str">
        <f t="shared" si="598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599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600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609"/>
        <v>1.13</v>
      </c>
      <c r="Z2980" s="18">
        <f t="shared" si="597"/>
        <v>813300</v>
      </c>
      <c r="AA2980" s="13">
        <v>1.095</v>
      </c>
      <c r="AB2980" s="21">
        <f t="shared" si="601"/>
        <v>788109.29203539831</v>
      </c>
      <c r="AC2980" s="185">
        <f t="shared" si="602"/>
        <v>196790.89022123895</v>
      </c>
      <c r="AD2980" s="141">
        <v>0.24970000000000001</v>
      </c>
      <c r="AE2980" s="186">
        <f t="shared" si="603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604"/>
        <v>37599388.802345127</v>
      </c>
      <c r="AJ2980" s="19">
        <f t="shared" si="605"/>
        <v>4866784.3630338367</v>
      </c>
      <c r="AK2980" s="20">
        <f t="shared" si="606"/>
        <v>0.12943785838163116</v>
      </c>
      <c r="AL2980" s="17"/>
      <c r="AM2980" s="17"/>
      <c r="AN2980" s="17"/>
      <c r="AO2980" s="17"/>
      <c r="AP2980" s="28" t="str">
        <f t="shared" si="607"/>
        <v>20199</v>
      </c>
      <c r="AQ2980" s="28" t="str">
        <f t="shared" si="608"/>
        <v>20199RMB</v>
      </c>
    </row>
    <row r="2981" spans="1:43" s="12" customFormat="1">
      <c r="A2981" s="13" t="s">
        <v>34</v>
      </c>
      <c r="B2981" s="179">
        <v>2019</v>
      </c>
      <c r="C2981" s="179">
        <v>12</v>
      </c>
      <c r="D2981" s="39" t="str">
        <f t="shared" si="598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599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600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609"/>
        <v>1</v>
      </c>
      <c r="Z2981" s="18">
        <f t="shared" si="597"/>
        <v>51000</v>
      </c>
      <c r="AA2981" s="13">
        <v>7.8</v>
      </c>
      <c r="AB2981" s="21">
        <f t="shared" si="601"/>
        <v>397800</v>
      </c>
      <c r="AC2981" s="185">
        <f t="shared" si="602"/>
        <v>99091.98</v>
      </c>
      <c r="AD2981" s="141">
        <v>0.24909999999999999</v>
      </c>
      <c r="AE2981" s="186">
        <f t="shared" si="603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604"/>
        <v>33477255.428389378</v>
      </c>
      <c r="AJ2981" s="19">
        <f t="shared" si="605"/>
        <v>4578663.362915583</v>
      </c>
      <c r="AK2981" s="20">
        <f t="shared" si="606"/>
        <v>0.13676937682988149</v>
      </c>
      <c r="AL2981" s="17"/>
      <c r="AM2981" s="17"/>
      <c r="AN2981" s="17"/>
      <c r="AO2981" s="17"/>
      <c r="AP2981" s="28" t="str">
        <f t="shared" si="607"/>
        <v>20204</v>
      </c>
      <c r="AQ2981" s="28" t="str">
        <f t="shared" si="608"/>
        <v>20204USD</v>
      </c>
    </row>
    <row r="2982" spans="1:43" s="12" customFormat="1">
      <c r="A2982" s="13" t="s">
        <v>34</v>
      </c>
      <c r="B2982" s="179">
        <v>2019</v>
      </c>
      <c r="C2982" s="179">
        <v>12</v>
      </c>
      <c r="D2982" s="39" t="str">
        <f t="shared" si="598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599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600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609"/>
        <v>1</v>
      </c>
      <c r="Z2982" s="18">
        <f t="shared" si="597"/>
        <v>5820000</v>
      </c>
      <c r="AA2982" s="13">
        <v>7.3599999999999999E-2</v>
      </c>
      <c r="AB2982" s="21">
        <f t="shared" si="601"/>
        <v>428352</v>
      </c>
      <c r="AC2982" s="185">
        <f t="shared" si="602"/>
        <v>87597.983999999997</v>
      </c>
      <c r="AD2982" s="141">
        <v>0.20449999999999999</v>
      </c>
      <c r="AE2982" s="186">
        <f t="shared" si="603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604"/>
        <v>33477255.428389378</v>
      </c>
      <c r="AJ2982" s="19">
        <f t="shared" si="605"/>
        <v>4578663.362915583</v>
      </c>
      <c r="AK2982" s="20">
        <f t="shared" si="606"/>
        <v>0.13676937682988149</v>
      </c>
      <c r="AL2982" s="17"/>
      <c r="AM2982" s="17"/>
      <c r="AN2982" s="17"/>
      <c r="AO2982" s="17"/>
      <c r="AP2982" s="28" t="str">
        <f t="shared" si="607"/>
        <v>20204</v>
      </c>
      <c r="AQ2982" s="28" t="str">
        <f t="shared" si="608"/>
        <v>20204JPY</v>
      </c>
    </row>
    <row r="2983" spans="1:43" s="12" customFormat="1">
      <c r="A2983" s="13" t="s">
        <v>34</v>
      </c>
      <c r="B2983" s="179">
        <v>2019</v>
      </c>
      <c r="C2983" s="179">
        <v>12</v>
      </c>
      <c r="D2983" s="39" t="str">
        <f t="shared" si="598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599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600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609"/>
        <v>1.13</v>
      </c>
      <c r="Z2983" s="18">
        <f t="shared" si="597"/>
        <v>350000</v>
      </c>
      <c r="AA2983" s="13">
        <v>1.095</v>
      </c>
      <c r="AB2983" s="21">
        <f t="shared" si="601"/>
        <v>339159.29203539825</v>
      </c>
      <c r="AC2983" s="185">
        <f t="shared" si="602"/>
        <v>56368.274336283182</v>
      </c>
      <c r="AD2983" s="141">
        <v>0.16619999999999999</v>
      </c>
      <c r="AE2983" s="186">
        <f t="shared" si="603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604"/>
        <v>33477255.428389378</v>
      </c>
      <c r="AJ2983" s="19">
        <f t="shared" si="605"/>
        <v>4578663.362915583</v>
      </c>
      <c r="AK2983" s="20">
        <f t="shared" si="606"/>
        <v>0.13676937682988149</v>
      </c>
      <c r="AL2983" s="17"/>
      <c r="AM2983" s="17"/>
      <c r="AN2983" s="17"/>
      <c r="AO2983" s="17"/>
      <c r="AP2983" s="28" t="str">
        <f t="shared" si="607"/>
        <v>20204</v>
      </c>
      <c r="AQ2983" s="28" t="str">
        <f t="shared" si="608"/>
        <v>20204RMB</v>
      </c>
    </row>
    <row r="2984" spans="1:43" s="12" customFormat="1">
      <c r="A2984" s="13" t="s">
        <v>34</v>
      </c>
      <c r="B2984" s="179">
        <v>2019</v>
      </c>
      <c r="C2984" s="179">
        <v>11</v>
      </c>
      <c r="D2984" s="39" t="str">
        <f t="shared" si="598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599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600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609"/>
        <v>1</v>
      </c>
      <c r="Z2984" s="18">
        <f t="shared" si="597"/>
        <v>79000</v>
      </c>
      <c r="AA2984" s="13">
        <v>7.8</v>
      </c>
      <c r="AB2984" s="21">
        <f t="shared" si="601"/>
        <v>616200</v>
      </c>
      <c r="AC2984" s="185">
        <f t="shared" si="602"/>
        <v>138090.41999999998</v>
      </c>
      <c r="AD2984" s="141">
        <v>0.22409999999999999</v>
      </c>
      <c r="AE2984" s="186">
        <f t="shared" si="603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604"/>
        <v>33477255.428389378</v>
      </c>
      <c r="AJ2984" s="19">
        <f t="shared" si="605"/>
        <v>4578663.362915583</v>
      </c>
      <c r="AK2984" s="20">
        <f t="shared" si="606"/>
        <v>0.13676937682988149</v>
      </c>
      <c r="AL2984" s="17"/>
      <c r="AM2984" s="17"/>
      <c r="AN2984" s="17"/>
      <c r="AO2984" s="17"/>
      <c r="AP2984" s="28" t="str">
        <f t="shared" si="607"/>
        <v>20204</v>
      </c>
      <c r="AQ2984" s="28" t="str">
        <f t="shared" si="608"/>
        <v>20204USD</v>
      </c>
    </row>
    <row r="2985" spans="1:43" s="12" customFormat="1">
      <c r="A2985" s="13" t="s">
        <v>34</v>
      </c>
      <c r="B2985" s="179">
        <v>2019</v>
      </c>
      <c r="C2985" s="179">
        <v>12</v>
      </c>
      <c r="D2985" s="39" t="str">
        <f t="shared" si="598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599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600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609"/>
        <v>1.13</v>
      </c>
      <c r="Z2985" s="18">
        <f t="shared" si="597"/>
        <v>467625</v>
      </c>
      <c r="AA2985" s="13">
        <v>1.095</v>
      </c>
      <c r="AB2985" s="21">
        <f t="shared" si="601"/>
        <v>453141.03982300888</v>
      </c>
      <c r="AC2985" s="185">
        <f t="shared" si="602"/>
        <v>54105.04015486726</v>
      </c>
      <c r="AD2985" s="141">
        <v>0.11940000000000001</v>
      </c>
      <c r="AE2985" s="186">
        <f t="shared" si="603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604"/>
        <v>23168285.927433632</v>
      </c>
      <c r="AJ2985" s="19">
        <f t="shared" si="605"/>
        <v>2764878.9168780539</v>
      </c>
      <c r="AK2985" s="20">
        <f t="shared" si="606"/>
        <v>0.11933895004309115</v>
      </c>
      <c r="AL2985" s="17"/>
      <c r="AM2985" s="17"/>
      <c r="AN2985" s="17"/>
      <c r="AO2985" s="17"/>
      <c r="AP2985" s="28" t="str">
        <f t="shared" si="607"/>
        <v>20203</v>
      </c>
      <c r="AQ2985" s="28" t="str">
        <f t="shared" si="608"/>
        <v>20203RMB</v>
      </c>
    </row>
    <row r="2986" spans="1:43" s="12" customFormat="1">
      <c r="A2986" s="13" t="s">
        <v>34</v>
      </c>
      <c r="B2986" s="179">
        <v>2019</v>
      </c>
      <c r="C2986" s="179">
        <v>12</v>
      </c>
      <c r="D2986" s="39" t="str">
        <f t="shared" si="598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599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600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609"/>
        <v>1.13</v>
      </c>
      <c r="Z2986" s="18">
        <f t="shared" si="597"/>
        <v>410000</v>
      </c>
      <c r="AA2986" s="13">
        <v>1.095</v>
      </c>
      <c r="AB2986" s="21">
        <f t="shared" si="601"/>
        <v>397300.88495575229</v>
      </c>
      <c r="AC2986" s="185">
        <f t="shared" si="602"/>
        <v>39809.54867256638</v>
      </c>
      <c r="AD2986" s="141">
        <v>0.1002</v>
      </c>
      <c r="AE2986" s="186">
        <f t="shared" si="603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604"/>
        <v>23168285.927433632</v>
      </c>
      <c r="AJ2986" s="19">
        <f t="shared" si="605"/>
        <v>2764878.9168780539</v>
      </c>
      <c r="AK2986" s="20">
        <f t="shared" si="606"/>
        <v>0.11933895004309115</v>
      </c>
      <c r="AL2986" s="17"/>
      <c r="AM2986" s="17"/>
      <c r="AN2986" s="17"/>
      <c r="AO2986" s="17"/>
      <c r="AP2986" s="28" t="str">
        <f t="shared" si="607"/>
        <v>20203</v>
      </c>
      <c r="AQ2986" s="28" t="str">
        <f t="shared" si="608"/>
        <v>20203RMB</v>
      </c>
    </row>
    <row r="2987" spans="1:43" s="12" customFormat="1">
      <c r="A2987" s="13" t="s">
        <v>34</v>
      </c>
      <c r="B2987" s="179">
        <v>2019</v>
      </c>
      <c r="C2987" s="179">
        <v>12</v>
      </c>
      <c r="D2987" s="39" t="str">
        <f t="shared" si="598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599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600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609"/>
        <v>1.13</v>
      </c>
      <c r="Z2987" s="18">
        <f t="shared" si="597"/>
        <v>500000</v>
      </c>
      <c r="AA2987" s="13">
        <v>1.095</v>
      </c>
      <c r="AB2987" s="21">
        <f t="shared" si="601"/>
        <v>484513.27433628321</v>
      </c>
      <c r="AC2987" s="185">
        <f t="shared" si="602"/>
        <v>48548.230088495577</v>
      </c>
      <c r="AD2987" s="141">
        <v>0.1002</v>
      </c>
      <c r="AE2987" s="186">
        <f t="shared" si="603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604"/>
        <v>23168285.927433632</v>
      </c>
      <c r="AJ2987" s="19">
        <f t="shared" si="605"/>
        <v>2764878.9168780539</v>
      </c>
      <c r="AK2987" s="20">
        <f t="shared" si="606"/>
        <v>0.11933895004309115</v>
      </c>
      <c r="AL2987" s="17"/>
      <c r="AM2987" s="17"/>
      <c r="AN2987" s="17"/>
      <c r="AO2987" s="17"/>
      <c r="AP2987" s="28" t="str">
        <f t="shared" si="607"/>
        <v>20203</v>
      </c>
      <c r="AQ2987" s="28" t="str">
        <f t="shared" si="608"/>
        <v>20203RMB</v>
      </c>
    </row>
    <row r="2988" spans="1:43" s="12" customFormat="1" ht="26.4">
      <c r="A2988" s="13" t="s">
        <v>2804</v>
      </c>
      <c r="B2988" s="179">
        <v>2019</v>
      </c>
      <c r="C2988" s="179">
        <v>9</v>
      </c>
      <c r="D2988" s="39" t="str">
        <f t="shared" si="598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599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600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609"/>
        <v>1.13</v>
      </c>
      <c r="Z2988" s="18">
        <f t="shared" si="597"/>
        <v>28000</v>
      </c>
      <c r="AA2988" s="13">
        <v>1.1299999999999999</v>
      </c>
      <c r="AB2988" s="21">
        <f t="shared" si="601"/>
        <v>28000</v>
      </c>
      <c r="AC2988" s="185">
        <f t="shared" si="602"/>
        <v>3360</v>
      </c>
      <c r="AD2988" s="141">
        <v>0.12</v>
      </c>
      <c r="AE2988" s="186">
        <f t="shared" si="603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604"/>
        <v>47907808.356810614</v>
      </c>
      <c r="AJ2988" s="19">
        <f t="shared" si="605"/>
        <v>6027384.8806384467</v>
      </c>
      <c r="AK2988" s="20">
        <f t="shared" si="606"/>
        <v>0.12581216063459494</v>
      </c>
      <c r="AL2988" s="17"/>
      <c r="AM2988" s="17"/>
      <c r="AN2988" s="17"/>
      <c r="AO2988" s="17"/>
      <c r="AP2988" s="28" t="str">
        <f t="shared" si="607"/>
        <v>20209</v>
      </c>
      <c r="AQ2988" s="28" t="str">
        <f t="shared" si="608"/>
        <v>20209RMB</v>
      </c>
    </row>
    <row r="2989" spans="1:43" s="12" customFormat="1">
      <c r="A2989" s="13" t="s">
        <v>34</v>
      </c>
      <c r="B2989" s="179">
        <v>2020</v>
      </c>
      <c r="C2989" s="179">
        <v>3</v>
      </c>
      <c r="D2989" s="39" t="str">
        <f t="shared" si="598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599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600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609"/>
        <v>1.13</v>
      </c>
      <c r="Z2989" s="18">
        <f t="shared" si="597"/>
        <v>303000</v>
      </c>
      <c r="AA2989" s="13">
        <v>1.095</v>
      </c>
      <c r="AB2989" s="21">
        <f t="shared" si="601"/>
        <v>293615.04424778762</v>
      </c>
      <c r="AC2989" s="185">
        <f t="shared" si="602"/>
        <v>50854.125663716812</v>
      </c>
      <c r="AD2989" s="141">
        <v>0.17319999999999999</v>
      </c>
      <c r="AE2989" s="186">
        <f t="shared" si="603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604"/>
        <v>33477255.428389378</v>
      </c>
      <c r="AJ2989" s="19">
        <f t="shared" si="605"/>
        <v>4578663.362915583</v>
      </c>
      <c r="AK2989" s="20">
        <f t="shared" si="606"/>
        <v>0.13676937682988149</v>
      </c>
      <c r="AL2989" s="17"/>
      <c r="AM2989" s="17"/>
      <c r="AN2989" s="17"/>
      <c r="AO2989" s="17"/>
      <c r="AP2989" s="28" t="str">
        <f t="shared" si="607"/>
        <v>20204</v>
      </c>
      <c r="AQ2989" s="28" t="str">
        <f t="shared" si="608"/>
        <v>20204RMB</v>
      </c>
    </row>
    <row r="2990" spans="1:43" s="12" customFormat="1">
      <c r="A2990" s="13" t="s">
        <v>34</v>
      </c>
      <c r="B2990" s="179">
        <v>2020</v>
      </c>
      <c r="C2990" s="179">
        <v>3</v>
      </c>
      <c r="D2990" s="39" t="str">
        <f t="shared" si="598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599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600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609"/>
        <v>1.13</v>
      </c>
      <c r="Z2990" s="18">
        <f t="shared" si="597"/>
        <v>1075700</v>
      </c>
      <c r="AA2990" s="13">
        <v>1.105</v>
      </c>
      <c r="AB2990" s="21">
        <f t="shared" si="601"/>
        <v>1051901.3274336285</v>
      </c>
      <c r="AC2990" s="185">
        <f t="shared" si="602"/>
        <v>176614.23287610622</v>
      </c>
      <c r="AD2990" s="141">
        <v>0.16789999999999999</v>
      </c>
      <c r="AE2990" s="186">
        <f t="shared" si="603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604"/>
        <v>37969334.083628327</v>
      </c>
      <c r="AJ2990" s="19">
        <f t="shared" si="605"/>
        <v>5097226.4551657066</v>
      </c>
      <c r="AK2990" s="20">
        <f t="shared" si="606"/>
        <v>0.13424587441904956</v>
      </c>
      <c r="AL2990" s="17"/>
      <c r="AM2990" s="17"/>
      <c r="AN2990" s="17"/>
      <c r="AO2990" s="17"/>
      <c r="AP2990" s="28" t="str">
        <f t="shared" si="607"/>
        <v>20208</v>
      </c>
      <c r="AQ2990" s="28" t="str">
        <f t="shared" si="608"/>
        <v>20208RMB</v>
      </c>
    </row>
    <row r="2991" spans="1:43" s="12" customFormat="1">
      <c r="A2991" s="13" t="s">
        <v>34</v>
      </c>
      <c r="B2991" s="179">
        <v>2020</v>
      </c>
      <c r="C2991" s="179">
        <v>3</v>
      </c>
      <c r="D2991" s="39" t="str">
        <f t="shared" si="598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599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600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609"/>
        <v>1.13</v>
      </c>
      <c r="Z2991" s="18">
        <f t="shared" si="597"/>
        <v>441000</v>
      </c>
      <c r="AA2991" s="13">
        <v>1.105</v>
      </c>
      <c r="AB2991" s="21">
        <f t="shared" si="601"/>
        <v>431243.36283185845</v>
      </c>
      <c r="AC2991" s="185">
        <f t="shared" si="602"/>
        <v>106818.98097345134</v>
      </c>
      <c r="AD2991" s="141">
        <v>0.2477</v>
      </c>
      <c r="AE2991" s="186">
        <f t="shared" si="603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604"/>
        <v>37969334.083628327</v>
      </c>
      <c r="AJ2991" s="19">
        <f t="shared" si="605"/>
        <v>5097226.4551657066</v>
      </c>
      <c r="AK2991" s="20">
        <f t="shared" si="606"/>
        <v>0.13424587441904956</v>
      </c>
      <c r="AL2991" s="17"/>
      <c r="AM2991" s="17"/>
      <c r="AN2991" s="17"/>
      <c r="AO2991" s="17"/>
      <c r="AP2991" s="28" t="str">
        <f t="shared" si="607"/>
        <v>20208</v>
      </c>
      <c r="AQ2991" s="28" t="str">
        <f t="shared" si="608"/>
        <v>20208RMB</v>
      </c>
    </row>
    <row r="2992" spans="1:43" s="12" customFormat="1">
      <c r="A2992" s="13" t="s">
        <v>34</v>
      </c>
      <c r="B2992" s="179">
        <v>2020</v>
      </c>
      <c r="C2992" s="179">
        <v>3</v>
      </c>
      <c r="D2992" s="39" t="str">
        <f t="shared" si="598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599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600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609"/>
        <v>1.13</v>
      </c>
      <c r="Z2992" s="18">
        <f t="shared" si="597"/>
        <v>360000</v>
      </c>
      <c r="AA2992" s="13">
        <v>1.105</v>
      </c>
      <c r="AB2992" s="21">
        <f t="shared" si="601"/>
        <v>352035.39823008853</v>
      </c>
      <c r="AC2992" s="185">
        <f t="shared" si="602"/>
        <v>59106.743362831861</v>
      </c>
      <c r="AD2992" s="141">
        <v>0.16789999999999999</v>
      </c>
      <c r="AE2992" s="186">
        <f t="shared" si="603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604"/>
        <v>37969334.083628327</v>
      </c>
      <c r="AJ2992" s="19">
        <f t="shared" si="605"/>
        <v>5097226.4551657066</v>
      </c>
      <c r="AK2992" s="20">
        <f t="shared" si="606"/>
        <v>0.13424587441904956</v>
      </c>
      <c r="AL2992" s="17"/>
      <c r="AM2992" s="17"/>
      <c r="AN2992" s="17"/>
      <c r="AO2992" s="17"/>
      <c r="AP2992" s="28" t="str">
        <f t="shared" si="607"/>
        <v>20208</v>
      </c>
      <c r="AQ2992" s="28" t="str">
        <f t="shared" si="608"/>
        <v>20208RMB</v>
      </c>
    </row>
    <row r="2993" spans="1:43" s="12" customFormat="1">
      <c r="A2993" s="13" t="s">
        <v>35</v>
      </c>
      <c r="B2993" s="179">
        <v>2020</v>
      </c>
      <c r="C2993" s="179">
        <v>5</v>
      </c>
      <c r="D2993" s="39" t="str">
        <f t="shared" si="598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599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600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609"/>
        <v>1.13</v>
      </c>
      <c r="Z2993" s="18">
        <f t="shared" si="597"/>
        <v>1663450</v>
      </c>
      <c r="AA2993" s="13">
        <v>1.105</v>
      </c>
      <c r="AB2993" s="21">
        <f t="shared" si="601"/>
        <v>1626648.0088495577</v>
      </c>
      <c r="AC2993" s="185">
        <f t="shared" si="602"/>
        <v>164942.10809734516</v>
      </c>
      <c r="AD2993" s="141">
        <v>0.1014</v>
      </c>
      <c r="AE2993" s="186">
        <f t="shared" si="603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604"/>
        <v>37969334.083628327</v>
      </c>
      <c r="AJ2993" s="19">
        <f t="shared" si="605"/>
        <v>5097226.4551657066</v>
      </c>
      <c r="AK2993" s="20">
        <f t="shared" si="606"/>
        <v>0.13424587441904956</v>
      </c>
      <c r="AL2993" s="17"/>
      <c r="AM2993" s="17"/>
      <c r="AN2993" s="17"/>
      <c r="AO2993" s="17"/>
      <c r="AP2993" s="28" t="str">
        <f t="shared" si="607"/>
        <v>20208</v>
      </c>
      <c r="AQ2993" s="28" t="str">
        <f t="shared" si="608"/>
        <v>20208RMB</v>
      </c>
    </row>
    <row r="2994" spans="1:43" s="12" customFormat="1">
      <c r="A2994" s="13" t="s">
        <v>34</v>
      </c>
      <c r="B2994" s="179">
        <v>2020</v>
      </c>
      <c r="C2994" s="179">
        <v>3</v>
      </c>
      <c r="D2994" s="39" t="str">
        <f t="shared" si="598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599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600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609"/>
        <v>1.13</v>
      </c>
      <c r="Z2994" s="18">
        <f t="shared" si="597"/>
        <v>539000</v>
      </c>
      <c r="AA2994" s="13">
        <v>1.105</v>
      </c>
      <c r="AB2994" s="21">
        <f t="shared" si="601"/>
        <v>527075.22123893804</v>
      </c>
      <c r="AC2994" s="185">
        <f t="shared" si="602"/>
        <v>88495.929646017699</v>
      </c>
      <c r="AD2994" s="141">
        <v>0.16789999999999999</v>
      </c>
      <c r="AE2994" s="186">
        <f t="shared" si="603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604"/>
        <v>37969334.083628327</v>
      </c>
      <c r="AJ2994" s="19">
        <f t="shared" si="605"/>
        <v>5097226.4551657066</v>
      </c>
      <c r="AK2994" s="20">
        <f t="shared" si="606"/>
        <v>0.13424587441904956</v>
      </c>
      <c r="AL2994" s="17"/>
      <c r="AM2994" s="17"/>
      <c r="AN2994" s="17"/>
      <c r="AO2994" s="17"/>
      <c r="AP2994" s="28" t="str">
        <f t="shared" si="607"/>
        <v>20208</v>
      </c>
      <c r="AQ2994" s="28" t="str">
        <f t="shared" si="608"/>
        <v>20208RMB</v>
      </c>
    </row>
    <row r="2995" spans="1:43" s="12" customFormat="1">
      <c r="A2995" s="13" t="s">
        <v>35</v>
      </c>
      <c r="B2995" s="179">
        <v>2020</v>
      </c>
      <c r="C2995" s="179">
        <v>5</v>
      </c>
      <c r="D2995" s="39" t="str">
        <f t="shared" si="598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599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600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609"/>
        <v>1.13</v>
      </c>
      <c r="Z2995" s="18">
        <f t="shared" si="597"/>
        <v>950000</v>
      </c>
      <c r="AA2995" s="13">
        <v>1.105</v>
      </c>
      <c r="AB2995" s="21">
        <f t="shared" si="601"/>
        <v>928982.30088495591</v>
      </c>
      <c r="AC2995" s="185">
        <f t="shared" si="602"/>
        <v>75247.566371681431</v>
      </c>
      <c r="AD2995" s="141">
        <v>8.1000000000000003E-2</v>
      </c>
      <c r="AE2995" s="186">
        <f t="shared" si="603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604"/>
        <v>37969334.083628327</v>
      </c>
      <c r="AJ2995" s="19">
        <f t="shared" si="605"/>
        <v>5097226.4551657066</v>
      </c>
      <c r="AK2995" s="20">
        <f t="shared" si="606"/>
        <v>0.13424587441904956</v>
      </c>
      <c r="AL2995" s="17"/>
      <c r="AM2995" s="17"/>
      <c r="AN2995" s="17"/>
      <c r="AO2995" s="17"/>
      <c r="AP2995" s="28" t="str">
        <f t="shared" si="607"/>
        <v>20208</v>
      </c>
      <c r="AQ2995" s="28" t="str">
        <f t="shared" si="608"/>
        <v>20208RMB</v>
      </c>
    </row>
    <row r="2996" spans="1:43" s="12" customFormat="1">
      <c r="A2996" s="13" t="s">
        <v>34</v>
      </c>
      <c r="B2996" s="179">
        <v>2020</v>
      </c>
      <c r="C2996" s="179">
        <v>3</v>
      </c>
      <c r="D2996" s="39" t="str">
        <f t="shared" si="598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599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600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609"/>
        <v>1.13</v>
      </c>
      <c r="Z2996" s="18">
        <f t="shared" si="597"/>
        <v>34300</v>
      </c>
      <c r="AA2996" s="13">
        <v>1.105</v>
      </c>
      <c r="AB2996" s="21">
        <f t="shared" si="601"/>
        <v>33541.150442477883</v>
      </c>
      <c r="AC2996" s="185">
        <f t="shared" si="602"/>
        <v>5631.5591592920364</v>
      </c>
      <c r="AD2996" s="141">
        <v>0.16789999999999999</v>
      </c>
      <c r="AE2996" s="186">
        <f t="shared" si="603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604"/>
        <v>37969334.083628327</v>
      </c>
      <c r="AJ2996" s="19">
        <f t="shared" si="605"/>
        <v>5097226.4551657066</v>
      </c>
      <c r="AK2996" s="20">
        <f t="shared" si="606"/>
        <v>0.13424587441904956</v>
      </c>
      <c r="AL2996" s="17"/>
      <c r="AM2996" s="17"/>
      <c r="AN2996" s="17"/>
      <c r="AO2996" s="17"/>
      <c r="AP2996" s="28" t="str">
        <f t="shared" si="607"/>
        <v>20208</v>
      </c>
      <c r="AQ2996" s="28" t="str">
        <f t="shared" si="608"/>
        <v>20208RMB</v>
      </c>
    </row>
    <row r="2997" spans="1:43" s="12" customFormat="1">
      <c r="A2997" s="13" t="s">
        <v>35</v>
      </c>
      <c r="B2997" s="179">
        <v>2020</v>
      </c>
      <c r="C2997" s="179">
        <v>6</v>
      </c>
      <c r="D2997" s="39" t="str">
        <f t="shared" si="598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599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600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609"/>
        <v>1.13</v>
      </c>
      <c r="Z2997" s="18">
        <f t="shared" si="597"/>
        <v>400000</v>
      </c>
      <c r="AA2997" s="13">
        <v>1.105</v>
      </c>
      <c r="AB2997" s="21">
        <f t="shared" si="601"/>
        <v>391150.44247787615</v>
      </c>
      <c r="AC2997" s="185">
        <f t="shared" si="602"/>
        <v>40914.336283185847</v>
      </c>
      <c r="AD2997" s="141">
        <v>0.1046</v>
      </c>
      <c r="AE2997" s="186">
        <f t="shared" si="603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604"/>
        <v>37969334.083628327</v>
      </c>
      <c r="AJ2997" s="19">
        <f t="shared" si="605"/>
        <v>5097226.4551657066</v>
      </c>
      <c r="AK2997" s="20">
        <f t="shared" si="606"/>
        <v>0.13424587441904956</v>
      </c>
      <c r="AL2997" s="17"/>
      <c r="AM2997" s="17"/>
      <c r="AN2997" s="17"/>
      <c r="AO2997" s="17"/>
      <c r="AP2997" s="28" t="str">
        <f t="shared" si="607"/>
        <v>20208</v>
      </c>
      <c r="AQ2997" s="28" t="str">
        <f t="shared" si="608"/>
        <v>20208RMB</v>
      </c>
    </row>
    <row r="2998" spans="1:43" s="12" customFormat="1">
      <c r="A2998" s="13" t="s">
        <v>35</v>
      </c>
      <c r="B2998" s="179">
        <v>2020</v>
      </c>
      <c r="C2998" s="179">
        <v>7</v>
      </c>
      <c r="D2998" s="39" t="str">
        <f t="shared" si="598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599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600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609"/>
        <v>1.13</v>
      </c>
      <c r="Z2998" s="18">
        <f t="shared" si="597"/>
        <v>270750</v>
      </c>
      <c r="AA2998" s="13">
        <v>1.105</v>
      </c>
      <c r="AB2998" s="21">
        <f t="shared" si="601"/>
        <v>264759.95575221238</v>
      </c>
      <c r="AC2998" s="185">
        <f t="shared" si="602"/>
        <v>37304.677765486726</v>
      </c>
      <c r="AD2998" s="141">
        <v>0.1409</v>
      </c>
      <c r="AE2998" s="186">
        <f t="shared" si="603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604"/>
        <v>37969334.083628327</v>
      </c>
      <c r="AJ2998" s="19">
        <f t="shared" si="605"/>
        <v>5097226.4551657066</v>
      </c>
      <c r="AK2998" s="20">
        <f t="shared" si="606"/>
        <v>0.13424587441904956</v>
      </c>
      <c r="AL2998" s="17"/>
      <c r="AM2998" s="17"/>
      <c r="AN2998" s="17"/>
      <c r="AO2998" s="17"/>
      <c r="AP2998" s="28" t="str">
        <f t="shared" si="607"/>
        <v>20208</v>
      </c>
      <c r="AQ2998" s="28" t="str">
        <f t="shared" si="608"/>
        <v>20208RMB</v>
      </c>
    </row>
    <row r="2999" spans="1:43" s="12" customFormat="1">
      <c r="A2999" s="13" t="s">
        <v>35</v>
      </c>
      <c r="B2999" s="179">
        <v>2020</v>
      </c>
      <c r="C2999" s="179">
        <v>7</v>
      </c>
      <c r="D2999" s="39" t="str">
        <f t="shared" si="598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599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600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609"/>
        <v>1</v>
      </c>
      <c r="Z2999" s="18">
        <f t="shared" si="597"/>
        <v>59000</v>
      </c>
      <c r="AA2999" s="13">
        <v>7.8</v>
      </c>
      <c r="AB2999" s="21">
        <f t="shared" si="601"/>
        <v>460200</v>
      </c>
      <c r="AC2999" s="185">
        <f t="shared" si="602"/>
        <v>83802.42</v>
      </c>
      <c r="AD2999" s="141">
        <v>0.18210000000000001</v>
      </c>
      <c r="AE2999" s="186">
        <f t="shared" si="603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604"/>
        <v>37969334.083628327</v>
      </c>
      <c r="AJ2999" s="19">
        <f t="shared" si="605"/>
        <v>5097226.4551657066</v>
      </c>
      <c r="AK2999" s="20">
        <f t="shared" si="606"/>
        <v>0.13424587441904956</v>
      </c>
      <c r="AL2999" s="17"/>
      <c r="AM2999" s="17"/>
      <c r="AN2999" s="17"/>
      <c r="AO2999" s="17"/>
      <c r="AP2999" s="28" t="str">
        <f t="shared" si="607"/>
        <v>20208</v>
      </c>
      <c r="AQ2999" s="28" t="str">
        <f t="shared" si="608"/>
        <v>20208USD</v>
      </c>
    </row>
    <row r="3000" spans="1:43" s="12" customFormat="1">
      <c r="A3000" s="13" t="s">
        <v>35</v>
      </c>
      <c r="B3000" s="179">
        <v>2020</v>
      </c>
      <c r="C3000" s="179">
        <v>7</v>
      </c>
      <c r="D3000" s="39" t="str">
        <f t="shared" si="598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599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600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609"/>
        <v>1</v>
      </c>
      <c r="Z3000" s="18">
        <f t="shared" si="597"/>
        <v>2975</v>
      </c>
      <c r="AA3000" s="13">
        <v>7.8</v>
      </c>
      <c r="AB3000" s="21">
        <f t="shared" si="601"/>
        <v>23205</v>
      </c>
      <c r="AC3000" s="185">
        <f t="shared" si="602"/>
        <v>2443.4865</v>
      </c>
      <c r="AD3000" s="141">
        <v>0.1053</v>
      </c>
      <c r="AE3000" s="186">
        <f t="shared" si="603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604"/>
        <v>37969334.083628327</v>
      </c>
      <c r="AJ3000" s="19">
        <f t="shared" si="605"/>
        <v>5097226.4551657066</v>
      </c>
      <c r="AK3000" s="20">
        <f t="shared" si="606"/>
        <v>0.13424587441904956</v>
      </c>
      <c r="AL3000" s="17"/>
      <c r="AM3000" s="17"/>
      <c r="AN3000" s="17"/>
      <c r="AO3000" s="17"/>
      <c r="AP3000" s="28" t="str">
        <f t="shared" si="607"/>
        <v>20208</v>
      </c>
      <c r="AQ3000" s="28" t="str">
        <f t="shared" si="608"/>
        <v>20208USD</v>
      </c>
    </row>
    <row r="3001" spans="1:43" s="12" customFormat="1">
      <c r="A3001" s="13" t="s">
        <v>35</v>
      </c>
      <c r="B3001" s="179">
        <v>2020</v>
      </c>
      <c r="C3001" s="179">
        <v>8</v>
      </c>
      <c r="D3001" s="39" t="str">
        <f t="shared" si="598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599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600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609"/>
        <v>1.13</v>
      </c>
      <c r="Z3001" s="18">
        <f t="shared" si="597"/>
        <v>34000</v>
      </c>
      <c r="AA3001" s="13">
        <v>1.1299999999999999</v>
      </c>
      <c r="AB3001" s="21">
        <f t="shared" si="601"/>
        <v>34000</v>
      </c>
      <c r="AC3001" s="185">
        <f t="shared" si="602"/>
        <v>12284.2</v>
      </c>
      <c r="AD3001" s="141">
        <v>0.36130000000000001</v>
      </c>
      <c r="AE3001" s="186">
        <f t="shared" si="603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604"/>
        <v>47907808.356810614</v>
      </c>
      <c r="AJ3001" s="19">
        <f t="shared" si="605"/>
        <v>6027384.8806384467</v>
      </c>
      <c r="AK3001" s="20">
        <f t="shared" si="606"/>
        <v>0.12581216063459494</v>
      </c>
      <c r="AL3001" s="17"/>
      <c r="AM3001" s="17"/>
      <c r="AN3001" s="17"/>
      <c r="AO3001" s="17"/>
      <c r="AP3001" s="28" t="str">
        <f t="shared" si="607"/>
        <v>20209</v>
      </c>
      <c r="AQ3001" s="28" t="str">
        <f t="shared" si="608"/>
        <v>20209RMB</v>
      </c>
    </row>
    <row r="3002" spans="1:43" s="12" customFormat="1">
      <c r="A3002" s="13" t="s">
        <v>35</v>
      </c>
      <c r="B3002" s="179">
        <v>2020</v>
      </c>
      <c r="C3002" s="179">
        <v>5</v>
      </c>
      <c r="D3002" s="39" t="str">
        <f t="shared" si="598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599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600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609"/>
        <v>1.13</v>
      </c>
      <c r="Z3002" s="18">
        <f t="shared" si="597"/>
        <v>310000</v>
      </c>
      <c r="AA3002" s="13">
        <v>1.095</v>
      </c>
      <c r="AB3002" s="21">
        <f t="shared" si="601"/>
        <v>300398.23008849565</v>
      </c>
      <c r="AC3002" s="185">
        <f t="shared" si="602"/>
        <v>70022.827433628336</v>
      </c>
      <c r="AD3002" s="141">
        <v>0.2331</v>
      </c>
      <c r="AE3002" s="186">
        <f t="shared" si="603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604"/>
        <v>35384300.169380538</v>
      </c>
      <c r="AJ3002" s="19">
        <f t="shared" si="605"/>
        <v>5044538.8896988481</v>
      </c>
      <c r="AK3002" s="20">
        <f t="shared" si="606"/>
        <v>0.14256432557804524</v>
      </c>
      <c r="AL3002" s="17"/>
      <c r="AM3002" s="17"/>
      <c r="AN3002" s="17"/>
      <c r="AO3002" s="17"/>
      <c r="AP3002" s="28" t="str">
        <f t="shared" si="607"/>
        <v>20207</v>
      </c>
      <c r="AQ3002" s="28" t="str">
        <f t="shared" si="608"/>
        <v>20207RMB</v>
      </c>
    </row>
    <row r="3003" spans="1:43" s="12" customFormat="1">
      <c r="A3003" s="13" t="s">
        <v>35</v>
      </c>
      <c r="B3003" s="179">
        <v>2020</v>
      </c>
      <c r="C3003" s="179">
        <v>6</v>
      </c>
      <c r="D3003" s="39" t="str">
        <f t="shared" si="598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599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600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609"/>
        <v>1.13</v>
      </c>
      <c r="Z3003" s="18">
        <f t="shared" si="597"/>
        <v>340000</v>
      </c>
      <c r="AA3003" s="13">
        <v>1.095</v>
      </c>
      <c r="AB3003" s="21">
        <f t="shared" si="601"/>
        <v>329469.02654867258</v>
      </c>
      <c r="AC3003" s="185">
        <f t="shared" si="602"/>
        <v>52846.83185840708</v>
      </c>
      <c r="AD3003" s="141">
        <v>0.16039999999999999</v>
      </c>
      <c r="AE3003" s="186">
        <f t="shared" si="603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604"/>
        <v>35384300.169380538</v>
      </c>
      <c r="AJ3003" s="19">
        <f t="shared" si="605"/>
        <v>5044538.8896988481</v>
      </c>
      <c r="AK3003" s="20">
        <f t="shared" si="606"/>
        <v>0.14256432557804524</v>
      </c>
      <c r="AL3003" s="17"/>
      <c r="AM3003" s="17"/>
      <c r="AN3003" s="17"/>
      <c r="AO3003" s="17"/>
      <c r="AP3003" s="28" t="str">
        <f t="shared" si="607"/>
        <v>20207</v>
      </c>
      <c r="AQ3003" s="28" t="str">
        <f t="shared" si="608"/>
        <v>20207RMB</v>
      </c>
    </row>
    <row r="3004" spans="1:43" s="12" customFormat="1">
      <c r="A3004" s="13" t="s">
        <v>35</v>
      </c>
      <c r="B3004" s="179">
        <v>2020</v>
      </c>
      <c r="C3004" s="179">
        <v>6</v>
      </c>
      <c r="D3004" s="39" t="str">
        <f t="shared" si="598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599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600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609"/>
        <v>1.13</v>
      </c>
      <c r="Z3004" s="18">
        <f t="shared" si="597"/>
        <v>325000</v>
      </c>
      <c r="AA3004" s="13">
        <v>1.095</v>
      </c>
      <c r="AB3004" s="21">
        <f t="shared" si="601"/>
        <v>314933.62831858406</v>
      </c>
      <c r="AC3004" s="185">
        <f t="shared" si="602"/>
        <v>32942.057522123891</v>
      </c>
      <c r="AD3004" s="141">
        <v>0.1046</v>
      </c>
      <c r="AE3004" s="186">
        <f t="shared" si="603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604"/>
        <v>35384300.169380538</v>
      </c>
      <c r="AJ3004" s="19">
        <f t="shared" si="605"/>
        <v>5044538.8896988481</v>
      </c>
      <c r="AK3004" s="20">
        <f t="shared" si="606"/>
        <v>0.14256432557804524</v>
      </c>
      <c r="AL3004" s="17"/>
      <c r="AM3004" s="17"/>
      <c r="AN3004" s="17"/>
      <c r="AO3004" s="17"/>
      <c r="AP3004" s="28" t="str">
        <f t="shared" si="607"/>
        <v>20207</v>
      </c>
      <c r="AQ3004" s="28" t="str">
        <f t="shared" si="608"/>
        <v>20207RMB</v>
      </c>
    </row>
    <row r="3005" spans="1:43" s="12" customFormat="1">
      <c r="A3005" s="13" t="s">
        <v>35</v>
      </c>
      <c r="B3005" s="179">
        <v>2020</v>
      </c>
      <c r="C3005" s="179">
        <v>5</v>
      </c>
      <c r="D3005" s="39" t="str">
        <f t="shared" si="598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599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600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609"/>
        <v>1.13</v>
      </c>
      <c r="Z3005" s="18">
        <f t="shared" si="597"/>
        <v>427500</v>
      </c>
      <c r="AA3005" s="13">
        <v>1.095</v>
      </c>
      <c r="AB3005" s="21">
        <f t="shared" si="601"/>
        <v>414258.84955752216</v>
      </c>
      <c r="AC3005" s="185">
        <f t="shared" si="602"/>
        <v>66364.267699115051</v>
      </c>
      <c r="AD3005" s="141">
        <v>0.16020000000000001</v>
      </c>
      <c r="AE3005" s="186">
        <f t="shared" si="603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604"/>
        <v>35384300.169380538</v>
      </c>
      <c r="AJ3005" s="19">
        <f t="shared" si="605"/>
        <v>5044538.8896988481</v>
      </c>
      <c r="AK3005" s="20">
        <f t="shared" si="606"/>
        <v>0.14256432557804524</v>
      </c>
      <c r="AL3005" s="17"/>
      <c r="AM3005" s="17"/>
      <c r="AN3005" s="17"/>
      <c r="AO3005" s="17"/>
      <c r="AP3005" s="28" t="str">
        <f t="shared" si="607"/>
        <v>20207</v>
      </c>
      <c r="AQ3005" s="28" t="str">
        <f t="shared" si="608"/>
        <v>20207RMB</v>
      </c>
    </row>
    <row r="3006" spans="1:43" s="12" customFormat="1">
      <c r="A3006" s="13" t="s">
        <v>35</v>
      </c>
      <c r="B3006" s="179">
        <v>2020</v>
      </c>
      <c r="C3006" s="179">
        <v>5</v>
      </c>
      <c r="D3006" s="39" t="str">
        <f t="shared" si="598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599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600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609"/>
        <v>1.13</v>
      </c>
      <c r="Z3006" s="18">
        <f t="shared" si="597"/>
        <v>508250</v>
      </c>
      <c r="AA3006" s="13">
        <v>1.095</v>
      </c>
      <c r="AB3006" s="21">
        <f t="shared" si="601"/>
        <v>492507.74336283188</v>
      </c>
      <c r="AC3006" s="185">
        <f t="shared" si="602"/>
        <v>78899.74048672567</v>
      </c>
      <c r="AD3006" s="141">
        <v>0.16020000000000001</v>
      </c>
      <c r="AE3006" s="186">
        <f t="shared" si="603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604"/>
        <v>35384300.169380538</v>
      </c>
      <c r="AJ3006" s="19">
        <f t="shared" si="605"/>
        <v>5044538.8896988481</v>
      </c>
      <c r="AK3006" s="20">
        <f t="shared" si="606"/>
        <v>0.14256432557804524</v>
      </c>
      <c r="AL3006" s="17"/>
      <c r="AM3006" s="17"/>
      <c r="AN3006" s="17"/>
      <c r="AO3006" s="17"/>
      <c r="AP3006" s="28" t="str">
        <f t="shared" si="607"/>
        <v>20207</v>
      </c>
      <c r="AQ3006" s="28" t="str">
        <f t="shared" si="608"/>
        <v>20207RMB</v>
      </c>
    </row>
    <row r="3007" spans="1:43" s="12" customFormat="1">
      <c r="A3007" s="13" t="s">
        <v>35</v>
      </c>
      <c r="B3007" s="179">
        <v>2020</v>
      </c>
      <c r="C3007" s="179">
        <v>5</v>
      </c>
      <c r="D3007" s="39" t="str">
        <f t="shared" si="598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599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600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609"/>
        <v>1.13</v>
      </c>
      <c r="Z3007" s="18">
        <f t="shared" si="597"/>
        <v>426550</v>
      </c>
      <c r="AA3007" s="13">
        <v>1.095</v>
      </c>
      <c r="AB3007" s="21">
        <f t="shared" si="601"/>
        <v>413338.27433628321</v>
      </c>
      <c r="AC3007" s="185">
        <f t="shared" si="602"/>
        <v>66588.795995575216</v>
      </c>
      <c r="AD3007" s="141">
        <v>0.16109999999999999</v>
      </c>
      <c r="AE3007" s="186">
        <f t="shared" si="603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604"/>
        <v>35384300.169380538</v>
      </c>
      <c r="AJ3007" s="19">
        <f t="shared" si="605"/>
        <v>5044538.8896988481</v>
      </c>
      <c r="AK3007" s="20">
        <f t="shared" si="606"/>
        <v>0.14256432557804524</v>
      </c>
      <c r="AL3007" s="17"/>
      <c r="AM3007" s="17"/>
      <c r="AN3007" s="17"/>
      <c r="AO3007" s="17"/>
      <c r="AP3007" s="28" t="str">
        <f t="shared" si="607"/>
        <v>20207</v>
      </c>
      <c r="AQ3007" s="28" t="str">
        <f t="shared" si="608"/>
        <v>20207RMB</v>
      </c>
    </row>
    <row r="3008" spans="1:43" s="12" customFormat="1">
      <c r="A3008" s="13" t="s">
        <v>35</v>
      </c>
      <c r="B3008" s="179">
        <v>2020</v>
      </c>
      <c r="C3008" s="179">
        <v>5</v>
      </c>
      <c r="D3008" s="39" t="str">
        <f t="shared" si="598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599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600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609"/>
        <v>1.13</v>
      </c>
      <c r="Z3008" s="18">
        <f t="shared" si="597"/>
        <v>154280</v>
      </c>
      <c r="AA3008" s="13">
        <v>1.095</v>
      </c>
      <c r="AB3008" s="21">
        <f t="shared" si="601"/>
        <v>149501.41592920356</v>
      </c>
      <c r="AC3008" s="185">
        <f t="shared" si="602"/>
        <v>23950.126831858412</v>
      </c>
      <c r="AD3008" s="141">
        <v>0.16020000000000001</v>
      </c>
      <c r="AE3008" s="186">
        <f t="shared" si="603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604"/>
        <v>35384300.169380538</v>
      </c>
      <c r="AJ3008" s="19">
        <f t="shared" si="605"/>
        <v>5044538.8896988481</v>
      </c>
      <c r="AK3008" s="20">
        <f t="shared" si="606"/>
        <v>0.14256432557804524</v>
      </c>
      <c r="AL3008" s="17"/>
      <c r="AM3008" s="17"/>
      <c r="AN3008" s="17"/>
      <c r="AO3008" s="17"/>
      <c r="AP3008" s="28" t="str">
        <f t="shared" si="607"/>
        <v>20207</v>
      </c>
      <c r="AQ3008" s="28" t="str">
        <f t="shared" si="608"/>
        <v>20207RMB</v>
      </c>
    </row>
    <row r="3009" spans="1:43" s="12" customFormat="1">
      <c r="A3009" s="13" t="s">
        <v>34</v>
      </c>
      <c r="B3009" s="179">
        <v>2020</v>
      </c>
      <c r="C3009" s="179">
        <v>2</v>
      </c>
      <c r="D3009" s="39" t="str">
        <f t="shared" si="598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599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600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610">IF(W3009="RMB","1.13", "1")</f>
        <v>1.13</v>
      </c>
      <c r="Z3009" s="18">
        <f t="shared" si="597"/>
        <v>697470</v>
      </c>
      <c r="AA3009" s="13">
        <v>1.089</v>
      </c>
      <c r="AB3009" s="21">
        <f t="shared" si="601"/>
        <v>672163.5663716814</v>
      </c>
      <c r="AC3009" s="185">
        <f t="shared" si="602"/>
        <v>83012.200446902658</v>
      </c>
      <c r="AD3009" s="141">
        <v>0.1235</v>
      </c>
      <c r="AE3009" s="186">
        <f t="shared" si="603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604"/>
        <v>29183109.055752221</v>
      </c>
      <c r="AJ3009" s="19">
        <f t="shared" si="605"/>
        <v>3741266.5648721238</v>
      </c>
      <c r="AK3009" s="20">
        <f t="shared" si="606"/>
        <v>0.12819972531798118</v>
      </c>
      <c r="AL3009" s="17"/>
      <c r="AM3009" s="17"/>
      <c r="AN3009" s="17"/>
      <c r="AO3009" s="17"/>
      <c r="AP3009" s="28" t="str">
        <f t="shared" si="607"/>
        <v>20206</v>
      </c>
      <c r="AQ3009" s="28" t="str">
        <f t="shared" si="608"/>
        <v>20206RMB</v>
      </c>
    </row>
    <row r="3010" spans="1:43" s="12" customFormat="1">
      <c r="A3010" s="13" t="s">
        <v>34</v>
      </c>
      <c r="B3010" s="179">
        <v>2020</v>
      </c>
      <c r="C3010" s="179">
        <v>2</v>
      </c>
      <c r="D3010" s="39" t="str">
        <f t="shared" si="598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599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600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610"/>
        <v>1.13</v>
      </c>
      <c r="Z3010" s="18">
        <f t="shared" si="597"/>
        <v>275000</v>
      </c>
      <c r="AA3010" s="13">
        <v>1.089</v>
      </c>
      <c r="AB3010" s="21">
        <f t="shared" si="601"/>
        <v>265022.12389380531</v>
      </c>
      <c r="AC3010" s="185">
        <f t="shared" si="602"/>
        <v>32730.232300884956</v>
      </c>
      <c r="AD3010" s="141">
        <v>0.1235</v>
      </c>
      <c r="AE3010" s="186">
        <f t="shared" si="603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604"/>
        <v>29183109.055752221</v>
      </c>
      <c r="AJ3010" s="19">
        <f t="shared" si="605"/>
        <v>3741266.5648721238</v>
      </c>
      <c r="AK3010" s="20">
        <f t="shared" si="606"/>
        <v>0.12819972531798118</v>
      </c>
      <c r="AL3010" s="17"/>
      <c r="AM3010" s="17"/>
      <c r="AN3010" s="17"/>
      <c r="AO3010" s="17"/>
      <c r="AP3010" s="28" t="str">
        <f t="shared" si="607"/>
        <v>20206</v>
      </c>
      <c r="AQ3010" s="28" t="str">
        <f t="shared" si="608"/>
        <v>20206RMB</v>
      </c>
    </row>
    <row r="3011" spans="1:43" s="12" customFormat="1">
      <c r="A3011" s="13" t="s">
        <v>34</v>
      </c>
      <c r="B3011" s="179">
        <v>2020</v>
      </c>
      <c r="C3011" s="179">
        <v>2</v>
      </c>
      <c r="D3011" s="39" t="str">
        <f t="shared" si="598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599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600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610"/>
        <v>1.13</v>
      </c>
      <c r="Z3011" s="18">
        <f t="shared" si="597"/>
        <v>30000</v>
      </c>
      <c r="AA3011" s="13">
        <v>1.089</v>
      </c>
      <c r="AB3011" s="21">
        <f t="shared" si="601"/>
        <v>28911.504424778763</v>
      </c>
      <c r="AC3011" s="185">
        <f t="shared" si="602"/>
        <v>3570.570796460177</v>
      </c>
      <c r="AD3011" s="141">
        <v>0.1235</v>
      </c>
      <c r="AE3011" s="186">
        <f t="shared" si="603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604"/>
        <v>29183109.055752221</v>
      </c>
      <c r="AJ3011" s="19">
        <f t="shared" si="605"/>
        <v>3741266.5648721238</v>
      </c>
      <c r="AK3011" s="20">
        <f t="shared" si="606"/>
        <v>0.12819972531798118</v>
      </c>
      <c r="AL3011" s="17"/>
      <c r="AM3011" s="17"/>
      <c r="AN3011" s="17"/>
      <c r="AO3011" s="17"/>
      <c r="AP3011" s="28" t="str">
        <f t="shared" si="607"/>
        <v>20206</v>
      </c>
      <c r="AQ3011" s="28" t="str">
        <f t="shared" si="608"/>
        <v>20206RMB</v>
      </c>
    </row>
    <row r="3012" spans="1:43" s="12" customFormat="1">
      <c r="A3012" s="13" t="s">
        <v>35</v>
      </c>
      <c r="B3012" s="179">
        <v>2020</v>
      </c>
      <c r="C3012" s="179">
        <v>4</v>
      </c>
      <c r="D3012" s="39" t="str">
        <f t="shared" si="598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599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600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610"/>
        <v>1.13</v>
      </c>
      <c r="Z3012" s="18">
        <f t="shared" si="597"/>
        <v>431000</v>
      </c>
      <c r="AA3012" s="13">
        <v>1.089</v>
      </c>
      <c r="AB3012" s="21">
        <f t="shared" si="601"/>
        <v>415361.94690265489</v>
      </c>
      <c r="AC3012" s="185">
        <f t="shared" si="602"/>
        <v>80746.3624778761</v>
      </c>
      <c r="AD3012" s="141">
        <v>0.19439999999999999</v>
      </c>
      <c r="AE3012" s="186">
        <f t="shared" si="603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604"/>
        <v>29183109.055752221</v>
      </c>
      <c r="AJ3012" s="19">
        <f t="shared" si="605"/>
        <v>3741266.5648721238</v>
      </c>
      <c r="AK3012" s="20">
        <f t="shared" si="606"/>
        <v>0.12819972531798118</v>
      </c>
      <c r="AL3012" s="17"/>
      <c r="AM3012" s="17"/>
      <c r="AN3012" s="17"/>
      <c r="AO3012" s="17"/>
      <c r="AP3012" s="28" t="str">
        <f t="shared" si="607"/>
        <v>20206</v>
      </c>
      <c r="AQ3012" s="28" t="str">
        <f t="shared" si="608"/>
        <v>20206RMB</v>
      </c>
    </row>
    <row r="3013" spans="1:43" s="12" customFormat="1">
      <c r="A3013" s="13" t="s">
        <v>35</v>
      </c>
      <c r="B3013" s="179">
        <v>2020</v>
      </c>
      <c r="C3013" s="179">
        <v>4</v>
      </c>
      <c r="D3013" s="39" t="str">
        <f t="shared" si="598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599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600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610"/>
        <v>1.13</v>
      </c>
      <c r="Z3013" s="18">
        <f t="shared" si="597"/>
        <v>407100</v>
      </c>
      <c r="AA3013" s="13">
        <v>1.089</v>
      </c>
      <c r="AB3013" s="21">
        <f t="shared" si="601"/>
        <v>392329.11504424782</v>
      </c>
      <c r="AC3013" s="185">
        <f t="shared" si="602"/>
        <v>103614.11928318585</v>
      </c>
      <c r="AD3013" s="141">
        <v>0.2641</v>
      </c>
      <c r="AE3013" s="186">
        <f t="shared" si="603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604"/>
        <v>29183109.055752221</v>
      </c>
      <c r="AJ3013" s="19">
        <f t="shared" si="605"/>
        <v>3741266.5648721238</v>
      </c>
      <c r="AK3013" s="20">
        <f t="shared" si="606"/>
        <v>0.12819972531798118</v>
      </c>
      <c r="AL3013" s="17"/>
      <c r="AM3013" s="17"/>
      <c r="AN3013" s="17"/>
      <c r="AO3013" s="17"/>
      <c r="AP3013" s="28" t="str">
        <f t="shared" si="607"/>
        <v>20206</v>
      </c>
      <c r="AQ3013" s="28" t="str">
        <f t="shared" si="608"/>
        <v>20206RMB</v>
      </c>
    </row>
    <row r="3014" spans="1:43" s="12" customFormat="1">
      <c r="A3014" s="13" t="s">
        <v>35</v>
      </c>
      <c r="B3014" s="179">
        <v>2020</v>
      </c>
      <c r="C3014" s="179">
        <v>4</v>
      </c>
      <c r="D3014" s="39" t="str">
        <f t="shared" si="598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599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600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610"/>
        <v>1.13</v>
      </c>
      <c r="Z3014" s="18">
        <f t="shared" ref="Z3014:Z3077" si="611">IF(X3014="","",X3014*MAX(O3014,N3014))</f>
        <v>305000</v>
      </c>
      <c r="AA3014" s="13">
        <v>1.089</v>
      </c>
      <c r="AB3014" s="21">
        <f t="shared" si="601"/>
        <v>293933.62831858412</v>
      </c>
      <c r="AC3014" s="185">
        <f t="shared" si="602"/>
        <v>34625.381415929209</v>
      </c>
      <c r="AD3014" s="141">
        <v>0.1178</v>
      </c>
      <c r="AE3014" s="186">
        <f t="shared" si="603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604"/>
        <v>29183109.055752221</v>
      </c>
      <c r="AJ3014" s="19">
        <f t="shared" si="605"/>
        <v>3741266.5648721238</v>
      </c>
      <c r="AK3014" s="20">
        <f t="shared" si="606"/>
        <v>0.12819972531798118</v>
      </c>
      <c r="AL3014" s="17"/>
      <c r="AM3014" s="17"/>
      <c r="AN3014" s="17"/>
      <c r="AO3014" s="17"/>
      <c r="AP3014" s="28" t="str">
        <f t="shared" si="607"/>
        <v>20206</v>
      </c>
      <c r="AQ3014" s="28" t="str">
        <f t="shared" si="608"/>
        <v>20206RMB</v>
      </c>
    </row>
    <row r="3015" spans="1:43" s="12" customFormat="1">
      <c r="A3015" s="13" t="s">
        <v>35</v>
      </c>
      <c r="B3015" s="179">
        <v>2020</v>
      </c>
      <c r="C3015" s="179">
        <v>4</v>
      </c>
      <c r="D3015" s="39" t="str">
        <f t="shared" si="598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599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600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610"/>
        <v>1.13</v>
      </c>
      <c r="Z3015" s="18">
        <f t="shared" si="611"/>
        <v>35000</v>
      </c>
      <c r="AA3015" s="13">
        <v>1.089</v>
      </c>
      <c r="AB3015" s="21">
        <f t="shared" si="601"/>
        <v>33730.088495575226</v>
      </c>
      <c r="AC3015" s="185">
        <f t="shared" si="602"/>
        <v>3973.4044247787615</v>
      </c>
      <c r="AD3015" s="141">
        <v>0.1178</v>
      </c>
      <c r="AE3015" s="186">
        <f t="shared" si="603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604"/>
        <v>29183109.055752221</v>
      </c>
      <c r="AJ3015" s="19">
        <f t="shared" si="605"/>
        <v>3741266.5648721238</v>
      </c>
      <c r="AK3015" s="20">
        <f t="shared" si="606"/>
        <v>0.12819972531798118</v>
      </c>
      <c r="AL3015" s="17"/>
      <c r="AM3015" s="17"/>
      <c r="AN3015" s="17"/>
      <c r="AO3015" s="17"/>
      <c r="AP3015" s="28" t="str">
        <f t="shared" si="607"/>
        <v>20206</v>
      </c>
      <c r="AQ3015" s="28" t="str">
        <f t="shared" si="608"/>
        <v>20206RMB</v>
      </c>
    </row>
    <row r="3016" spans="1:43" s="12" customFormat="1">
      <c r="A3016" s="13" t="s">
        <v>35</v>
      </c>
      <c r="B3016" s="179">
        <v>2020</v>
      </c>
      <c r="C3016" s="179">
        <v>4</v>
      </c>
      <c r="D3016" s="39" t="str">
        <f t="shared" si="598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599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600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610"/>
        <v>1.13</v>
      </c>
      <c r="Z3016" s="18">
        <f t="shared" si="611"/>
        <v>396500</v>
      </c>
      <c r="AA3016" s="13">
        <v>1.089</v>
      </c>
      <c r="AB3016" s="21">
        <f t="shared" si="601"/>
        <v>382113.71681415936</v>
      </c>
      <c r="AC3016" s="185">
        <f t="shared" si="602"/>
        <v>45012.995840707976</v>
      </c>
      <c r="AD3016" s="141">
        <v>0.1178</v>
      </c>
      <c r="AE3016" s="186">
        <f t="shared" si="603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604"/>
        <v>29183109.055752221</v>
      </c>
      <c r="AJ3016" s="19">
        <f t="shared" si="605"/>
        <v>3741266.5648721238</v>
      </c>
      <c r="AK3016" s="20">
        <f t="shared" si="606"/>
        <v>0.12819972531798118</v>
      </c>
      <c r="AL3016" s="17"/>
      <c r="AM3016" s="17"/>
      <c r="AN3016" s="17"/>
      <c r="AO3016" s="17"/>
      <c r="AP3016" s="28" t="str">
        <f t="shared" si="607"/>
        <v>20206</v>
      </c>
      <c r="AQ3016" s="28" t="str">
        <f t="shared" si="608"/>
        <v>20206RMB</v>
      </c>
    </row>
    <row r="3017" spans="1:43" s="12" customFormat="1">
      <c r="A3017" s="13" t="s">
        <v>34</v>
      </c>
      <c r="B3017" s="179">
        <v>2020</v>
      </c>
      <c r="C3017" s="179">
        <v>3</v>
      </c>
      <c r="D3017" s="39" t="str">
        <f t="shared" si="598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599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600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610"/>
        <v>1</v>
      </c>
      <c r="Z3017" s="18">
        <f t="shared" si="611"/>
        <v>61500</v>
      </c>
      <c r="AA3017" s="13">
        <v>7.8</v>
      </c>
      <c r="AB3017" s="21">
        <f t="shared" si="601"/>
        <v>479700</v>
      </c>
      <c r="AC3017" s="185">
        <f t="shared" si="602"/>
        <v>32571.63</v>
      </c>
      <c r="AD3017" s="141">
        <v>6.7900000000000002E-2</v>
      </c>
      <c r="AE3017" s="186">
        <f t="shared" si="603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604"/>
        <v>29183109.055752221</v>
      </c>
      <c r="AJ3017" s="19">
        <f t="shared" si="605"/>
        <v>3741266.5648721238</v>
      </c>
      <c r="AK3017" s="20">
        <f t="shared" si="606"/>
        <v>0.12819972531798118</v>
      </c>
      <c r="AL3017" s="17"/>
      <c r="AM3017" s="17"/>
      <c r="AN3017" s="17"/>
      <c r="AO3017" s="17"/>
      <c r="AP3017" s="28" t="str">
        <f t="shared" si="607"/>
        <v>20206</v>
      </c>
      <c r="AQ3017" s="28" t="str">
        <f t="shared" si="608"/>
        <v>20206USD</v>
      </c>
    </row>
    <row r="3018" spans="1:43" s="12" customFormat="1">
      <c r="A3018" s="13" t="s">
        <v>34</v>
      </c>
      <c r="B3018" s="179">
        <v>2020</v>
      </c>
      <c r="C3018" s="179">
        <v>1</v>
      </c>
      <c r="D3018" s="39" t="str">
        <f t="shared" si="598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599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600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610"/>
        <v>1.13</v>
      </c>
      <c r="Z3018" s="18">
        <f t="shared" si="611"/>
        <v>342700</v>
      </c>
      <c r="AA3018" s="13">
        <v>1.1100000000000001</v>
      </c>
      <c r="AB3018" s="21">
        <f t="shared" si="601"/>
        <v>336634.51327433635</v>
      </c>
      <c r="AC3018" s="185">
        <f t="shared" si="602"/>
        <v>49013.985132743372</v>
      </c>
      <c r="AD3018" s="141">
        <v>0.14560000000000001</v>
      </c>
      <c r="AE3018" s="186">
        <f t="shared" si="603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604"/>
        <v>23168285.927433632</v>
      </c>
      <c r="AJ3018" s="19">
        <f t="shared" si="605"/>
        <v>2764878.9168780539</v>
      </c>
      <c r="AK3018" s="20">
        <f t="shared" si="606"/>
        <v>0.11933895004309115</v>
      </c>
      <c r="AL3018" s="17"/>
      <c r="AM3018" s="17"/>
      <c r="AN3018" s="17"/>
      <c r="AO3018" s="17"/>
      <c r="AP3018" s="28" t="str">
        <f t="shared" si="607"/>
        <v>20203</v>
      </c>
      <c r="AQ3018" s="28" t="str">
        <f t="shared" si="608"/>
        <v>20203RMB</v>
      </c>
    </row>
    <row r="3019" spans="1:43" s="12" customFormat="1">
      <c r="A3019" s="13" t="s">
        <v>35</v>
      </c>
      <c r="B3019" s="179">
        <v>2020</v>
      </c>
      <c r="C3019" s="179">
        <v>4</v>
      </c>
      <c r="D3019" s="39" t="str">
        <f t="shared" si="598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599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600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610"/>
        <v>1.13</v>
      </c>
      <c r="Z3019" s="18">
        <f t="shared" si="611"/>
        <v>505600</v>
      </c>
      <c r="AA3019" s="13">
        <v>1.095</v>
      </c>
      <c r="AB3019" s="21">
        <f t="shared" si="601"/>
        <v>489939.82300884958</v>
      </c>
      <c r="AC3019" s="185">
        <f t="shared" si="602"/>
        <v>104553.15823008851</v>
      </c>
      <c r="AD3019" s="141">
        <v>0.21340000000000001</v>
      </c>
      <c r="AE3019" s="186">
        <f t="shared" si="603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604"/>
        <v>28065694.408805318</v>
      </c>
      <c r="AJ3019" s="19">
        <f t="shared" si="605"/>
        <v>4157433.2906989693</v>
      </c>
      <c r="AK3019" s="20">
        <f t="shared" si="606"/>
        <v>0.14813220831602222</v>
      </c>
      <c r="AL3019" s="17"/>
      <c r="AM3019" s="17"/>
      <c r="AN3019" s="17"/>
      <c r="AO3019" s="17"/>
      <c r="AP3019" s="28" t="str">
        <f t="shared" si="607"/>
        <v>20205</v>
      </c>
      <c r="AQ3019" s="28" t="str">
        <f t="shared" si="608"/>
        <v>20205RMB</v>
      </c>
    </row>
    <row r="3020" spans="1:43" s="12" customFormat="1">
      <c r="A3020" s="13" t="s">
        <v>35</v>
      </c>
      <c r="B3020" s="179">
        <v>2020</v>
      </c>
      <c r="C3020" s="179">
        <v>5</v>
      </c>
      <c r="D3020" s="39" t="str">
        <f t="shared" si="598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599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600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610"/>
        <v>1.13</v>
      </c>
      <c r="Z3020" s="18">
        <f t="shared" si="611"/>
        <v>1404000</v>
      </c>
      <c r="AA3020" s="13">
        <v>1.175</v>
      </c>
      <c r="AB3020" s="21">
        <f t="shared" si="601"/>
        <v>1459911.504424779</v>
      </c>
      <c r="AC3020" s="185">
        <f t="shared" si="602"/>
        <v>175189.38053097346</v>
      </c>
      <c r="AD3020" s="141">
        <v>0.12</v>
      </c>
      <c r="AE3020" s="186">
        <f t="shared" si="603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604"/>
        <v>48763143.537654869</v>
      </c>
      <c r="AJ3020" s="19">
        <f t="shared" si="605"/>
        <v>5924029.970215477</v>
      </c>
      <c r="AK3020" s="20">
        <f t="shared" si="606"/>
        <v>0.12148580957749257</v>
      </c>
      <c r="AL3020" s="17"/>
      <c r="AM3020" s="17"/>
      <c r="AN3020" s="17"/>
      <c r="AO3020" s="17"/>
      <c r="AP3020" s="28" t="str">
        <f t="shared" si="607"/>
        <v>202012</v>
      </c>
      <c r="AQ3020" s="28" t="str">
        <f t="shared" si="608"/>
        <v>202012RMB</v>
      </c>
    </row>
    <row r="3021" spans="1:43" s="12" customFormat="1">
      <c r="A3021" s="13" t="s">
        <v>35</v>
      </c>
      <c r="B3021" s="179">
        <v>2020</v>
      </c>
      <c r="C3021" s="179">
        <v>7</v>
      </c>
      <c r="D3021" s="39" t="str">
        <f t="shared" si="598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599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600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610"/>
        <v>1.13</v>
      </c>
      <c r="Z3021" s="18">
        <f t="shared" si="611"/>
        <v>400000</v>
      </c>
      <c r="AA3021" s="13">
        <v>1.1299999999999999</v>
      </c>
      <c r="AB3021" s="21">
        <f t="shared" si="601"/>
        <v>400000</v>
      </c>
      <c r="AC3021" s="185">
        <f t="shared" si="602"/>
        <v>64400</v>
      </c>
      <c r="AD3021" s="141">
        <v>0.161</v>
      </c>
      <c r="AE3021" s="186">
        <f t="shared" si="603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604"/>
        <v>47907808.356810614</v>
      </c>
      <c r="AJ3021" s="19">
        <f t="shared" si="605"/>
        <v>6027384.8806384467</v>
      </c>
      <c r="AK3021" s="20">
        <f t="shared" si="606"/>
        <v>0.12581216063459494</v>
      </c>
      <c r="AL3021" s="17"/>
      <c r="AM3021" s="17"/>
      <c r="AN3021" s="17"/>
      <c r="AO3021" s="17"/>
      <c r="AP3021" s="28" t="str">
        <f t="shared" si="607"/>
        <v>20209</v>
      </c>
      <c r="AQ3021" s="28" t="str">
        <f t="shared" si="608"/>
        <v>20209RMB</v>
      </c>
    </row>
    <row r="3022" spans="1:43" s="12" customFormat="1">
      <c r="A3022" s="13" t="s">
        <v>35</v>
      </c>
      <c r="B3022" s="179">
        <v>2020</v>
      </c>
      <c r="C3022" s="179">
        <v>7</v>
      </c>
      <c r="D3022" s="39" t="str">
        <f t="shared" si="598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599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600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610"/>
        <v>1.13</v>
      </c>
      <c r="Z3022" s="18">
        <f t="shared" si="611"/>
        <v>1400000</v>
      </c>
      <c r="AA3022" s="13">
        <v>1.1299999999999999</v>
      </c>
      <c r="AB3022" s="21">
        <f t="shared" si="601"/>
        <v>1400000</v>
      </c>
      <c r="AC3022" s="185">
        <f t="shared" si="602"/>
        <v>227359.99999999997</v>
      </c>
      <c r="AD3022" s="141">
        <v>0.16239999999999999</v>
      </c>
      <c r="AE3022" s="186">
        <f t="shared" si="603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604"/>
        <v>47907808.356810614</v>
      </c>
      <c r="AJ3022" s="19">
        <f t="shared" si="605"/>
        <v>6027384.8806384467</v>
      </c>
      <c r="AK3022" s="20">
        <f t="shared" si="606"/>
        <v>0.12581216063459494</v>
      </c>
      <c r="AL3022" s="17"/>
      <c r="AM3022" s="17"/>
      <c r="AN3022" s="17"/>
      <c r="AO3022" s="17"/>
      <c r="AP3022" s="28" t="str">
        <f t="shared" si="607"/>
        <v>20209</v>
      </c>
      <c r="AQ3022" s="28" t="str">
        <f t="shared" si="608"/>
        <v>20209RMB</v>
      </c>
    </row>
    <row r="3023" spans="1:43" s="12" customFormat="1">
      <c r="A3023" s="13" t="s">
        <v>35</v>
      </c>
      <c r="B3023" s="179">
        <v>2020</v>
      </c>
      <c r="C3023" s="179">
        <v>8</v>
      </c>
      <c r="D3023" s="39" t="str">
        <f t="shared" si="598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599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600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610"/>
        <v>1.13</v>
      </c>
      <c r="Z3023" s="18">
        <f t="shared" si="611"/>
        <v>462900</v>
      </c>
      <c r="AA3023" s="13">
        <v>1.135</v>
      </c>
      <c r="AB3023" s="21">
        <f t="shared" si="601"/>
        <v>464948.23008849565</v>
      </c>
      <c r="AC3023" s="185">
        <f t="shared" si="602"/>
        <v>103729.95013274338</v>
      </c>
      <c r="AD3023" s="141">
        <v>0.22309999999999999</v>
      </c>
      <c r="AE3023" s="186">
        <f t="shared" si="603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604"/>
        <v>28011162.254106205</v>
      </c>
      <c r="AJ3023" s="19">
        <f t="shared" si="605"/>
        <v>3401347.1124888421</v>
      </c>
      <c r="AK3023" s="20">
        <f t="shared" si="606"/>
        <v>0.12142827497242578</v>
      </c>
      <c r="AL3023" s="17"/>
      <c r="AM3023" s="17"/>
      <c r="AN3023" s="17"/>
      <c r="AO3023" s="17"/>
      <c r="AP3023" s="28" t="str">
        <f t="shared" si="607"/>
        <v>202010</v>
      </c>
      <c r="AQ3023" s="28" t="str">
        <f t="shared" si="608"/>
        <v>202010RMB</v>
      </c>
    </row>
    <row r="3024" spans="1:43" s="12" customFormat="1">
      <c r="A3024" s="13" t="s">
        <v>35</v>
      </c>
      <c r="B3024" s="179">
        <v>2020</v>
      </c>
      <c r="C3024" s="179">
        <v>8</v>
      </c>
      <c r="D3024" s="39" t="str">
        <f t="shared" si="598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599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600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610"/>
        <v>1.13</v>
      </c>
      <c r="Z3024" s="18">
        <f t="shared" si="611"/>
        <v>503780</v>
      </c>
      <c r="AA3024" s="13">
        <v>1.1299999999999999</v>
      </c>
      <c r="AB3024" s="21">
        <f t="shared" si="601"/>
        <v>503780</v>
      </c>
      <c r="AC3024" s="185">
        <f t="shared" si="602"/>
        <v>129874.48399999998</v>
      </c>
      <c r="AD3024" s="141">
        <v>0.25779999999999997</v>
      </c>
      <c r="AE3024" s="186">
        <f t="shared" si="603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604"/>
        <v>47907808.356810614</v>
      </c>
      <c r="AJ3024" s="19">
        <f t="shared" si="605"/>
        <v>6027384.8806384467</v>
      </c>
      <c r="AK3024" s="20">
        <f t="shared" si="606"/>
        <v>0.12581216063459494</v>
      </c>
      <c r="AL3024" s="17"/>
      <c r="AM3024" s="17"/>
      <c r="AN3024" s="17"/>
      <c r="AO3024" s="17"/>
      <c r="AP3024" s="28" t="str">
        <f t="shared" si="607"/>
        <v>20209</v>
      </c>
      <c r="AQ3024" s="28" t="str">
        <f t="shared" si="608"/>
        <v>20209RMB</v>
      </c>
    </row>
    <row r="3025" spans="1:43" s="12" customFormat="1" ht="26.4">
      <c r="A3025" s="13" t="s">
        <v>35</v>
      </c>
      <c r="B3025" s="179">
        <v>2020</v>
      </c>
      <c r="C3025" s="179">
        <v>8</v>
      </c>
      <c r="D3025" s="39" t="str">
        <f t="shared" si="598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599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600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610"/>
        <v>1.13</v>
      </c>
      <c r="Z3025" s="18">
        <f t="shared" si="611"/>
        <v>260200</v>
      </c>
      <c r="AA3025" s="13">
        <v>1.1299999999999999</v>
      </c>
      <c r="AB3025" s="21">
        <f t="shared" si="601"/>
        <v>260200</v>
      </c>
      <c r="AC3025" s="185">
        <f t="shared" si="602"/>
        <v>26748.560000000001</v>
      </c>
      <c r="AD3025" s="141">
        <v>0.1028</v>
      </c>
      <c r="AE3025" s="186">
        <f t="shared" si="603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604"/>
        <v>47907808.356810614</v>
      </c>
      <c r="AJ3025" s="19">
        <f t="shared" si="605"/>
        <v>6027384.8806384467</v>
      </c>
      <c r="AK3025" s="20">
        <f t="shared" si="606"/>
        <v>0.12581216063459494</v>
      </c>
      <c r="AL3025" s="17"/>
      <c r="AM3025" s="17"/>
      <c r="AN3025" s="17"/>
      <c r="AO3025" s="17"/>
      <c r="AP3025" s="28" t="str">
        <f t="shared" si="607"/>
        <v>20209</v>
      </c>
      <c r="AQ3025" s="28" t="str">
        <f t="shared" si="608"/>
        <v>20209RMB</v>
      </c>
    </row>
    <row r="3026" spans="1:43" s="12" customFormat="1">
      <c r="A3026" s="13" t="s">
        <v>35</v>
      </c>
      <c r="B3026" s="179">
        <v>2020</v>
      </c>
      <c r="C3026" s="179">
        <v>9</v>
      </c>
      <c r="D3026" s="39" t="str">
        <f t="shared" si="598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599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600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610"/>
        <v>1.13</v>
      </c>
      <c r="Z3026" s="18">
        <f t="shared" si="611"/>
        <v>320000</v>
      </c>
      <c r="AA3026" s="13">
        <v>1.175</v>
      </c>
      <c r="AB3026" s="21">
        <f t="shared" si="601"/>
        <v>332743.36283185845</v>
      </c>
      <c r="AC3026" s="185">
        <f t="shared" si="602"/>
        <v>43323.185840707971</v>
      </c>
      <c r="AD3026" s="141">
        <v>0.13020000000000001</v>
      </c>
      <c r="AE3026" s="186">
        <f t="shared" si="603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604"/>
        <v>48763143.537654869</v>
      </c>
      <c r="AJ3026" s="19">
        <f t="shared" si="605"/>
        <v>5924029.970215477</v>
      </c>
      <c r="AK3026" s="20">
        <f t="shared" si="606"/>
        <v>0.12148580957749257</v>
      </c>
      <c r="AL3026" s="17"/>
      <c r="AM3026" s="17"/>
      <c r="AN3026" s="17"/>
      <c r="AO3026" s="17"/>
      <c r="AP3026" s="28" t="str">
        <f t="shared" si="607"/>
        <v>202012</v>
      </c>
      <c r="AQ3026" s="28" t="str">
        <f t="shared" si="608"/>
        <v>202012RMB</v>
      </c>
    </row>
    <row r="3027" spans="1:43" s="12" customFormat="1">
      <c r="A3027" s="13" t="s">
        <v>35</v>
      </c>
      <c r="B3027" s="179">
        <v>2020</v>
      </c>
      <c r="C3027" s="179">
        <v>9</v>
      </c>
      <c r="D3027" s="39" t="str">
        <f t="shared" si="598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599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600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610"/>
        <v>1.13</v>
      </c>
      <c r="Z3027" s="18">
        <f t="shared" si="611"/>
        <v>248000</v>
      </c>
      <c r="AA3027" s="13">
        <v>1.175</v>
      </c>
      <c r="AB3027" s="21">
        <f t="shared" si="601"/>
        <v>257876.10619469031</v>
      </c>
      <c r="AC3027" s="185">
        <f t="shared" si="602"/>
        <v>30945.132743362836</v>
      </c>
      <c r="AD3027" s="141">
        <v>0.12</v>
      </c>
      <c r="AE3027" s="186">
        <f t="shared" si="603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604"/>
        <v>48763143.537654869</v>
      </c>
      <c r="AJ3027" s="19">
        <f t="shared" si="605"/>
        <v>5924029.970215477</v>
      </c>
      <c r="AK3027" s="20">
        <f t="shared" si="606"/>
        <v>0.12148580957749257</v>
      </c>
      <c r="AL3027" s="17"/>
      <c r="AM3027" s="17"/>
      <c r="AN3027" s="17"/>
      <c r="AO3027" s="17"/>
      <c r="AP3027" s="28" t="str">
        <f t="shared" si="607"/>
        <v>202012</v>
      </c>
      <c r="AQ3027" s="28" t="str">
        <f t="shared" si="608"/>
        <v>202012RMB</v>
      </c>
    </row>
    <row r="3028" spans="1:43" s="12" customFormat="1">
      <c r="A3028" s="13" t="s">
        <v>35</v>
      </c>
      <c r="B3028" s="179">
        <v>2020</v>
      </c>
      <c r="C3028" s="179">
        <v>9</v>
      </c>
      <c r="D3028" s="39" t="str">
        <f t="shared" si="598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599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600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610"/>
        <v>1</v>
      </c>
      <c r="Z3028" s="18">
        <f t="shared" si="611"/>
        <v>51000</v>
      </c>
      <c r="AA3028" s="13">
        <v>7.8</v>
      </c>
      <c r="AB3028" s="21">
        <f t="shared" si="601"/>
        <v>397800</v>
      </c>
      <c r="AC3028" s="185">
        <f t="shared" si="602"/>
        <v>47736</v>
      </c>
      <c r="AD3028" s="141">
        <v>0.12</v>
      </c>
      <c r="AE3028" s="186">
        <f t="shared" si="603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604"/>
        <v>48763143.537654869</v>
      </c>
      <c r="AJ3028" s="19">
        <f t="shared" si="605"/>
        <v>5924029.970215477</v>
      </c>
      <c r="AK3028" s="20">
        <f t="shared" si="606"/>
        <v>0.12148580957749257</v>
      </c>
      <c r="AL3028" s="17"/>
      <c r="AM3028" s="17"/>
      <c r="AN3028" s="17"/>
      <c r="AO3028" s="17"/>
      <c r="AP3028" s="28" t="str">
        <f t="shared" si="607"/>
        <v>202012</v>
      </c>
      <c r="AQ3028" s="28" t="str">
        <f t="shared" si="608"/>
        <v>202012USD</v>
      </c>
    </row>
    <row r="3029" spans="1:43" s="12" customFormat="1">
      <c r="A3029" s="13" t="s">
        <v>35</v>
      </c>
      <c r="B3029" s="179">
        <v>2020</v>
      </c>
      <c r="C3029" s="179">
        <v>9</v>
      </c>
      <c r="D3029" s="39" t="str">
        <f t="shared" si="598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599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600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610"/>
        <v>1</v>
      </c>
      <c r="Z3029" s="18">
        <f t="shared" si="611"/>
        <v>5820000</v>
      </c>
      <c r="AA3029" s="13">
        <v>7.6100000000000001E-2</v>
      </c>
      <c r="AB3029" s="21">
        <f t="shared" si="601"/>
        <v>442902</v>
      </c>
      <c r="AC3029" s="185">
        <f t="shared" si="602"/>
        <v>53148.24</v>
      </c>
      <c r="AD3029" s="141">
        <v>0.12</v>
      </c>
      <c r="AE3029" s="186">
        <f t="shared" si="603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604"/>
        <v>44078731.611185834</v>
      </c>
      <c r="AJ3029" s="19">
        <f t="shared" si="605"/>
        <v>5508173.2163771475</v>
      </c>
      <c r="AK3029" s="20">
        <f t="shared" si="606"/>
        <v>0.12496215328889686</v>
      </c>
      <c r="AL3029" s="17"/>
      <c r="AM3029" s="17"/>
      <c r="AN3029" s="17"/>
      <c r="AO3029" s="17"/>
      <c r="AP3029" s="28" t="str">
        <f t="shared" si="607"/>
        <v>202011</v>
      </c>
      <c r="AQ3029" s="28" t="str">
        <f t="shared" si="608"/>
        <v>202011JPY</v>
      </c>
    </row>
    <row r="3030" spans="1:43" s="12" customFormat="1">
      <c r="A3030" s="13" t="s">
        <v>35</v>
      </c>
      <c r="B3030" s="179">
        <v>2020</v>
      </c>
      <c r="C3030" s="179">
        <v>9</v>
      </c>
      <c r="D3030" s="39" t="str">
        <f t="shared" si="598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599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600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610"/>
        <v>1</v>
      </c>
      <c r="Z3030" s="18">
        <f t="shared" si="611"/>
        <v>79000</v>
      </c>
      <c r="AA3030" s="13">
        <v>7.8</v>
      </c>
      <c r="AB3030" s="21">
        <f t="shared" si="601"/>
        <v>616200</v>
      </c>
      <c r="AC3030" s="185">
        <f t="shared" si="602"/>
        <v>73944</v>
      </c>
      <c r="AD3030" s="141">
        <v>0.12</v>
      </c>
      <c r="AE3030" s="186">
        <f t="shared" si="603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604"/>
        <v>48763143.537654869</v>
      </c>
      <c r="AJ3030" s="19">
        <f t="shared" si="605"/>
        <v>5924029.970215477</v>
      </c>
      <c r="AK3030" s="20">
        <f t="shared" si="606"/>
        <v>0.12148580957749257</v>
      </c>
      <c r="AL3030" s="17"/>
      <c r="AM3030" s="17"/>
      <c r="AN3030" s="17"/>
      <c r="AO3030" s="17"/>
      <c r="AP3030" s="28" t="str">
        <f t="shared" si="607"/>
        <v>202012</v>
      </c>
      <c r="AQ3030" s="28" t="str">
        <f t="shared" si="608"/>
        <v>202012USD</v>
      </c>
    </row>
    <row r="3031" spans="1:43" s="12" customFormat="1">
      <c r="A3031" s="13" t="s">
        <v>35</v>
      </c>
      <c r="B3031" s="179">
        <v>2020</v>
      </c>
      <c r="C3031" s="179">
        <v>10</v>
      </c>
      <c r="D3031" s="39" t="str">
        <f t="shared" si="598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599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600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610"/>
        <v>1.13</v>
      </c>
      <c r="Z3031" s="18">
        <f t="shared" si="611"/>
        <v>260000</v>
      </c>
      <c r="AA3031" s="13">
        <v>1.155</v>
      </c>
      <c r="AB3031" s="21">
        <f t="shared" si="601"/>
        <v>265752.21238938055</v>
      </c>
      <c r="AC3031" s="185">
        <f t="shared" si="602"/>
        <v>31996.566371681416</v>
      </c>
      <c r="AD3031" s="141">
        <v>0.12039999999999999</v>
      </c>
      <c r="AE3031" s="186">
        <f t="shared" si="603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604"/>
        <v>44078731.611185834</v>
      </c>
      <c r="AJ3031" s="19">
        <f t="shared" si="605"/>
        <v>5508173.2163771475</v>
      </c>
      <c r="AK3031" s="20">
        <f t="shared" si="606"/>
        <v>0.12496215328889686</v>
      </c>
      <c r="AL3031" s="17"/>
      <c r="AM3031" s="17"/>
      <c r="AN3031" s="17"/>
      <c r="AO3031" s="17"/>
      <c r="AP3031" s="28" t="str">
        <f t="shared" si="607"/>
        <v>202011</v>
      </c>
      <c r="AQ3031" s="28" t="str">
        <f t="shared" si="608"/>
        <v>202011RMB</v>
      </c>
    </row>
    <row r="3032" spans="1:43" s="12" customFormat="1">
      <c r="A3032" s="13" t="s">
        <v>35</v>
      </c>
      <c r="B3032" s="179">
        <v>2020</v>
      </c>
      <c r="C3032" s="179">
        <v>7</v>
      </c>
      <c r="D3032" s="39" t="str">
        <f t="shared" si="598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599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600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610"/>
        <v>1.13</v>
      </c>
      <c r="Z3032" s="18">
        <f t="shared" si="611"/>
        <v>34488</v>
      </c>
      <c r="AA3032" s="13">
        <v>1.135</v>
      </c>
      <c r="AB3032" s="21">
        <f t="shared" si="601"/>
        <v>34640.601769911504</v>
      </c>
      <c r="AC3032" s="185">
        <f t="shared" si="602"/>
        <v>12494.86505840708</v>
      </c>
      <c r="AD3032" s="141">
        <v>0.36070000000000002</v>
      </c>
      <c r="AE3032" s="186">
        <f t="shared" si="603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604"/>
        <v>28011162.254106205</v>
      </c>
      <c r="AJ3032" s="19">
        <f t="shared" si="605"/>
        <v>3401347.1124888421</v>
      </c>
      <c r="AK3032" s="20">
        <f t="shared" si="606"/>
        <v>0.12142827497242578</v>
      </c>
      <c r="AL3032" s="17"/>
      <c r="AM3032" s="17"/>
      <c r="AN3032" s="17"/>
      <c r="AO3032" s="17"/>
      <c r="AP3032" s="28" t="str">
        <f t="shared" si="607"/>
        <v>202010</v>
      </c>
      <c r="AQ3032" s="28" t="str">
        <f t="shared" si="608"/>
        <v>202010RMB</v>
      </c>
    </row>
    <row r="3033" spans="1:43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614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610"/>
        <v>1.13</v>
      </c>
      <c r="Z3033" s="18">
        <f t="shared" si="611"/>
        <v>348000</v>
      </c>
      <c r="AA3033" s="13">
        <v>1.175</v>
      </c>
      <c r="AB3033" s="21">
        <f t="shared" ref="AB3033:AB3096" si="615">IF(AND(R3033&lt;&gt;"C66",R3033&lt;&gt;""),Z3033/Y3033*AA3033,"")</f>
        <v>361858.40707964607</v>
      </c>
      <c r="AC3033" s="185">
        <f t="shared" ref="AC3033:AC3096" si="616">IF(R3033&lt;&gt;"",AB3033*AD3033,"")</f>
        <v>59670.451327433635</v>
      </c>
      <c r="AD3033" s="141">
        <v>0.16489999999999999</v>
      </c>
      <c r="AE3033" s="186">
        <f t="shared" ref="AE3033:AE3096" si="617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618">IF(P3033="C66 SERVICE","",SUMIFS(AB:AB,F:F,F3033,G:G,G3033,E:E,E3033))</f>
        <v>48763143.537654869</v>
      </c>
      <c r="AJ3033" s="19">
        <f t="shared" ref="AJ3033:AJ3096" si="619">IF(P3033="C66 SERVICE","",SUMIFS(AC:AC,F:F,F3033,G:G,G3033,E:E,E3033))</f>
        <v>5924029.970215477</v>
      </c>
      <c r="AK3033" s="20">
        <f t="shared" ref="AK3033:AK3096" si="620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621">IF(F3033="","",F3033&amp;G3033)</f>
        <v>202012</v>
      </c>
      <c r="AQ3033" s="28" t="str">
        <f t="shared" ref="AQ3033:AQ3096" si="622">IF(W3033="","",F3033&amp;G3033&amp;W3033)</f>
        <v>202012RMB</v>
      </c>
    </row>
    <row r="3034" spans="1:43" s="12" customFormat="1">
      <c r="A3034" s="13" t="s">
        <v>35</v>
      </c>
      <c r="B3034" s="179">
        <v>2020</v>
      </c>
      <c r="C3034" s="179">
        <v>11</v>
      </c>
      <c r="D3034" s="39" t="str">
        <f t="shared" si="612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613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614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610"/>
        <v>1.13</v>
      </c>
      <c r="Z3034" s="18">
        <f t="shared" si="611"/>
        <v>428000</v>
      </c>
      <c r="AA3034" s="13">
        <v>1.175</v>
      </c>
      <c r="AB3034" s="21">
        <f t="shared" si="615"/>
        <v>445044.24778761069</v>
      </c>
      <c r="AC3034" s="185">
        <f t="shared" si="616"/>
        <v>104540.89380530975</v>
      </c>
      <c r="AD3034" s="141">
        <v>0.2349</v>
      </c>
      <c r="AE3034" s="186">
        <f t="shared" si="617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618"/>
        <v>48763143.537654869</v>
      </c>
      <c r="AJ3034" s="19">
        <f t="shared" si="619"/>
        <v>5924029.970215477</v>
      </c>
      <c r="AK3034" s="20">
        <f t="shared" si="620"/>
        <v>0.12148580957749257</v>
      </c>
      <c r="AL3034" s="17"/>
      <c r="AM3034" s="17"/>
      <c r="AN3034" s="17"/>
      <c r="AO3034" s="17"/>
      <c r="AP3034" s="28" t="str">
        <f t="shared" si="621"/>
        <v>202012</v>
      </c>
      <c r="AQ3034" s="28" t="str">
        <f t="shared" si="622"/>
        <v>202012RMB</v>
      </c>
    </row>
    <row r="3035" spans="1:43" s="12" customFormat="1">
      <c r="A3035" s="13" t="s">
        <v>35</v>
      </c>
      <c r="B3035" s="179">
        <v>2020</v>
      </c>
      <c r="C3035" s="179">
        <v>10</v>
      </c>
      <c r="D3035" s="39" t="str">
        <f t="shared" si="612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613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614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610"/>
        <v>1.13</v>
      </c>
      <c r="Z3035" s="18">
        <f t="shared" si="611"/>
        <v>380000</v>
      </c>
      <c r="AA3035" s="13">
        <v>1.175</v>
      </c>
      <c r="AB3035" s="21">
        <f t="shared" si="615"/>
        <v>395132.74336283188</v>
      </c>
      <c r="AC3035" s="185">
        <f t="shared" si="616"/>
        <v>50537.477876106204</v>
      </c>
      <c r="AD3035" s="141">
        <v>0.12790000000000001</v>
      </c>
      <c r="AE3035" s="186">
        <f t="shared" si="617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618"/>
        <v>48763143.537654869</v>
      </c>
      <c r="AJ3035" s="19">
        <f t="shared" si="619"/>
        <v>5924029.970215477</v>
      </c>
      <c r="AK3035" s="20">
        <f t="shared" si="620"/>
        <v>0.12148580957749257</v>
      </c>
      <c r="AL3035" s="17"/>
      <c r="AM3035" s="17"/>
      <c r="AN3035" s="17"/>
      <c r="AO3035" s="17"/>
      <c r="AP3035" s="28" t="str">
        <f t="shared" si="621"/>
        <v>202012</v>
      </c>
      <c r="AQ3035" s="28" t="str">
        <f t="shared" si="622"/>
        <v>202012RMB</v>
      </c>
    </row>
    <row r="3036" spans="1:43" s="12" customFormat="1">
      <c r="A3036" s="13" t="s">
        <v>35</v>
      </c>
      <c r="B3036" s="179">
        <v>2020</v>
      </c>
      <c r="C3036" s="179">
        <v>11</v>
      </c>
      <c r="D3036" s="39" t="str">
        <f t="shared" si="612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613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614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610"/>
        <v>1</v>
      </c>
      <c r="Z3036" s="18">
        <f t="shared" si="611"/>
        <v>3280</v>
      </c>
      <c r="AA3036" s="13">
        <v>7.8</v>
      </c>
      <c r="AB3036" s="21">
        <f t="shared" si="615"/>
        <v>25584</v>
      </c>
      <c r="AC3036" s="185">
        <f t="shared" si="616"/>
        <v>4822.5839999999998</v>
      </c>
      <c r="AD3036" s="141">
        <v>0.1885</v>
      </c>
      <c r="AE3036" s="186">
        <f t="shared" si="617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618"/>
        <v>48763143.537654869</v>
      </c>
      <c r="AJ3036" s="19">
        <f t="shared" si="619"/>
        <v>5924029.970215477</v>
      </c>
      <c r="AK3036" s="20">
        <f t="shared" si="620"/>
        <v>0.12148580957749257</v>
      </c>
      <c r="AL3036" s="17"/>
      <c r="AM3036" s="17"/>
      <c r="AN3036" s="17"/>
      <c r="AO3036" s="17"/>
      <c r="AP3036" s="28" t="str">
        <f t="shared" si="621"/>
        <v>202012</v>
      </c>
      <c r="AQ3036" s="28" t="str">
        <f t="shared" si="622"/>
        <v>202012USD</v>
      </c>
    </row>
    <row r="3037" spans="1:43" s="12" customFormat="1">
      <c r="A3037" s="13" t="s">
        <v>35</v>
      </c>
      <c r="B3037" s="179">
        <v>2020</v>
      </c>
      <c r="C3037" s="179">
        <v>11</v>
      </c>
      <c r="D3037" s="39" t="str">
        <f t="shared" si="612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613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614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610"/>
        <v>1.13</v>
      </c>
      <c r="Z3037" s="18">
        <f t="shared" si="611"/>
        <v>707000</v>
      </c>
      <c r="AA3037" s="13">
        <v>1.1850000000000001</v>
      </c>
      <c r="AB3037" s="21">
        <f t="shared" si="615"/>
        <v>741411.50442477886</v>
      </c>
      <c r="AC3037" s="185">
        <f t="shared" si="616"/>
        <v>89117.662831858426</v>
      </c>
      <c r="AD3037" s="141">
        <v>0.1202</v>
      </c>
      <c r="AE3037" s="186">
        <f t="shared" si="617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618"/>
        <v>45803245.025628328</v>
      </c>
      <c r="AJ3037" s="19">
        <f t="shared" si="619"/>
        <v>5664636.2584379371</v>
      </c>
      <c r="AK3037" s="20">
        <f t="shared" si="620"/>
        <v>0.12367325186825515</v>
      </c>
      <c r="AL3037" s="17"/>
      <c r="AM3037" s="17"/>
      <c r="AN3037" s="17"/>
      <c r="AO3037" s="17"/>
      <c r="AP3037" s="28" t="str">
        <f t="shared" si="621"/>
        <v>20211</v>
      </c>
      <c r="AQ3037" s="28" t="str">
        <f t="shared" si="622"/>
        <v>20211RMB</v>
      </c>
    </row>
    <row r="3038" spans="1:43" s="12" customFormat="1">
      <c r="A3038" s="13" t="s">
        <v>35</v>
      </c>
      <c r="B3038" s="179">
        <v>2020</v>
      </c>
      <c r="C3038" s="179">
        <v>11</v>
      </c>
      <c r="D3038" s="39" t="str">
        <f t="shared" si="612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613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614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610"/>
        <v>1.13</v>
      </c>
      <c r="Z3038" s="18">
        <f t="shared" si="611"/>
        <v>636666.66</v>
      </c>
      <c r="AA3038" s="13">
        <v>1.1850000000000001</v>
      </c>
      <c r="AB3038" s="21">
        <f t="shared" si="615"/>
        <v>667654.86026548687</v>
      </c>
      <c r="AC3038" s="185">
        <f t="shared" si="616"/>
        <v>143812.85690118588</v>
      </c>
      <c r="AD3038" s="141">
        <v>0.21540000000000001</v>
      </c>
      <c r="AE3038" s="186">
        <f t="shared" si="617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618"/>
        <v>45803245.025628328</v>
      </c>
      <c r="AJ3038" s="19">
        <f t="shared" si="619"/>
        <v>5664636.2584379371</v>
      </c>
      <c r="AK3038" s="20">
        <f t="shared" si="620"/>
        <v>0.12367325186825515</v>
      </c>
      <c r="AL3038" s="17"/>
      <c r="AM3038" s="17"/>
      <c r="AN3038" s="17"/>
      <c r="AO3038" s="17"/>
      <c r="AP3038" s="28" t="str">
        <f t="shared" si="621"/>
        <v>20211</v>
      </c>
      <c r="AQ3038" s="28" t="str">
        <f t="shared" si="622"/>
        <v>20211RMB</v>
      </c>
    </row>
    <row r="3039" spans="1:43" s="12" customFormat="1">
      <c r="A3039" s="13" t="s">
        <v>35</v>
      </c>
      <c r="B3039" s="179">
        <v>2020</v>
      </c>
      <c r="C3039" s="179">
        <v>11</v>
      </c>
      <c r="D3039" s="39" t="str">
        <f t="shared" si="612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613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614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610"/>
        <v>1.13</v>
      </c>
      <c r="Z3039" s="18">
        <f t="shared" si="611"/>
        <v>707000</v>
      </c>
      <c r="AA3039" s="13">
        <v>1.1950000000000001</v>
      </c>
      <c r="AB3039" s="21">
        <f t="shared" si="615"/>
        <v>747668.14159292041</v>
      </c>
      <c r="AC3039" s="185">
        <f t="shared" si="616"/>
        <v>133383.996460177</v>
      </c>
      <c r="AD3039" s="141">
        <v>0.1784</v>
      </c>
      <c r="AE3039" s="186">
        <f t="shared" si="617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618"/>
        <v>63006605.696460173</v>
      </c>
      <c r="AJ3039" s="19">
        <f t="shared" si="619"/>
        <v>8897485.660753984</v>
      </c>
      <c r="AK3039" s="20">
        <f t="shared" si="620"/>
        <v>0.141215124388995</v>
      </c>
      <c r="AL3039" s="17"/>
      <c r="AM3039" s="17"/>
      <c r="AN3039" s="17"/>
      <c r="AO3039" s="17"/>
      <c r="AP3039" s="28" t="str">
        <f t="shared" si="621"/>
        <v>20215</v>
      </c>
      <c r="AQ3039" s="28" t="str">
        <f t="shared" si="622"/>
        <v>20215RMB</v>
      </c>
    </row>
    <row r="3040" spans="1:43" s="12" customFormat="1">
      <c r="A3040" s="13" t="s">
        <v>35</v>
      </c>
      <c r="B3040" s="179">
        <v>2020</v>
      </c>
      <c r="C3040" s="179">
        <v>11</v>
      </c>
      <c r="D3040" s="39" t="str">
        <f t="shared" si="612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613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614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610"/>
        <v>1.13</v>
      </c>
      <c r="Z3040" s="18">
        <f t="shared" si="611"/>
        <v>707000</v>
      </c>
      <c r="AA3040" s="13">
        <v>1.1950000000000001</v>
      </c>
      <c r="AB3040" s="21">
        <f t="shared" si="615"/>
        <v>747668.14159292041</v>
      </c>
      <c r="AC3040" s="185">
        <f t="shared" si="616"/>
        <v>133383.996460177</v>
      </c>
      <c r="AD3040" s="141">
        <v>0.1784</v>
      </c>
      <c r="AE3040" s="186">
        <f t="shared" si="617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618"/>
        <v>63006605.696460173</v>
      </c>
      <c r="AJ3040" s="19">
        <f t="shared" si="619"/>
        <v>8897485.660753984</v>
      </c>
      <c r="AK3040" s="20">
        <f t="shared" si="620"/>
        <v>0.141215124388995</v>
      </c>
      <c r="AL3040" s="17"/>
      <c r="AM3040" s="17"/>
      <c r="AN3040" s="17"/>
      <c r="AO3040" s="17"/>
      <c r="AP3040" s="28" t="str">
        <f t="shared" si="621"/>
        <v>20215</v>
      </c>
      <c r="AQ3040" s="28" t="str">
        <f t="shared" si="622"/>
        <v>20215RMB</v>
      </c>
    </row>
    <row r="3041" spans="1:43" s="12" customFormat="1">
      <c r="A3041" s="13" t="s">
        <v>35</v>
      </c>
      <c r="B3041" s="179">
        <v>2020</v>
      </c>
      <c r="C3041" s="179">
        <v>9</v>
      </c>
      <c r="D3041" s="39" t="str">
        <f t="shared" si="612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613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614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623">IF(W3041="RMB","1.13", "1")</f>
        <v>1</v>
      </c>
      <c r="Z3041" s="18">
        <f t="shared" si="611"/>
        <v>7771400</v>
      </c>
      <c r="AA3041" s="13">
        <v>7.2099999999999997E-2</v>
      </c>
      <c r="AB3041" s="21">
        <f t="shared" si="615"/>
        <v>560317.93999999994</v>
      </c>
      <c r="AC3041" s="185">
        <f t="shared" si="616"/>
        <v>134756.46456999998</v>
      </c>
      <c r="AD3041" s="141">
        <v>0.24049999999999999</v>
      </c>
      <c r="AE3041" s="186">
        <f t="shared" si="617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618"/>
        <v>54700260.692079633</v>
      </c>
      <c r="AJ3041" s="19">
        <f t="shared" si="619"/>
        <v>7482899.5749188662</v>
      </c>
      <c r="AK3041" s="20">
        <f t="shared" si="620"/>
        <v>0.13679824337660532</v>
      </c>
      <c r="AL3041" s="17"/>
      <c r="AM3041" s="17"/>
      <c r="AN3041" s="17"/>
      <c r="AO3041" s="17"/>
      <c r="AP3041" s="28" t="str">
        <f t="shared" si="621"/>
        <v>20216</v>
      </c>
      <c r="AQ3041" s="28" t="str">
        <f t="shared" si="622"/>
        <v>20216JPY</v>
      </c>
    </row>
    <row r="3042" spans="1:43" s="12" customFormat="1">
      <c r="A3042" s="13" t="s">
        <v>40</v>
      </c>
      <c r="B3042" s="179">
        <v>2021</v>
      </c>
      <c r="C3042" s="179">
        <v>12</v>
      </c>
      <c r="D3042" s="39" t="str">
        <f t="shared" si="612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613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614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623"/>
        <v>1</v>
      </c>
      <c r="Z3042" s="18">
        <f t="shared" si="611"/>
        <v>11000000</v>
      </c>
      <c r="AA3042" s="13">
        <v>6.54E-2</v>
      </c>
      <c r="AB3042" s="21">
        <f t="shared" si="615"/>
        <v>719400</v>
      </c>
      <c r="AC3042" s="185">
        <f t="shared" si="616"/>
        <v>145102.97999999998</v>
      </c>
      <c r="AD3042" s="141">
        <v>0.20169999999999999</v>
      </c>
      <c r="AE3042" s="186">
        <f t="shared" si="617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618"/>
        <v>46600814.041769922</v>
      </c>
      <c r="AJ3042" s="19">
        <f t="shared" si="619"/>
        <v>5956366.3435927089</v>
      </c>
      <c r="AK3042" s="20">
        <f t="shared" si="620"/>
        <v>0.1278167874546958</v>
      </c>
      <c r="AL3042" s="17"/>
      <c r="AM3042" s="17"/>
      <c r="AN3042" s="17"/>
      <c r="AO3042" s="17"/>
      <c r="AP3042" s="28" t="str">
        <f t="shared" si="621"/>
        <v>20224</v>
      </c>
      <c r="AQ3042" s="28" t="str">
        <f t="shared" si="622"/>
        <v>20224JPY</v>
      </c>
    </row>
    <row r="3043" spans="1:43" s="12" customFormat="1">
      <c r="A3043" s="13" t="s">
        <v>35</v>
      </c>
      <c r="B3043" s="179">
        <v>2021</v>
      </c>
      <c r="C3043" s="179">
        <v>1</v>
      </c>
      <c r="D3043" s="39" t="str">
        <f t="shared" si="612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613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614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623"/>
        <v>1.13</v>
      </c>
      <c r="Z3043" s="18">
        <f t="shared" si="611"/>
        <v>455000</v>
      </c>
      <c r="AA3043" s="13">
        <v>1.2</v>
      </c>
      <c r="AB3043" s="21">
        <f t="shared" si="615"/>
        <v>483185.84070796461</v>
      </c>
      <c r="AC3043" s="185">
        <f t="shared" si="616"/>
        <v>136306.72566371682</v>
      </c>
      <c r="AD3043" s="141">
        <v>0.28210000000000002</v>
      </c>
      <c r="AE3043" s="186">
        <f t="shared" si="617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618"/>
        <v>57778307.282035396</v>
      </c>
      <c r="AJ3043" s="19">
        <f t="shared" si="619"/>
        <v>7259860.7225420559</v>
      </c>
      <c r="AK3043" s="20">
        <f t="shared" si="620"/>
        <v>0.12565028406083667</v>
      </c>
      <c r="AL3043" s="17"/>
      <c r="AM3043" s="17"/>
      <c r="AN3043" s="17"/>
      <c r="AO3043" s="17"/>
      <c r="AP3043" s="28" t="str">
        <f t="shared" si="621"/>
        <v>20213</v>
      </c>
      <c r="AQ3043" s="28" t="str">
        <f t="shared" si="622"/>
        <v>20213RMB</v>
      </c>
    </row>
    <row r="3044" spans="1:43" s="12" customFormat="1">
      <c r="A3044" s="13" t="s">
        <v>35</v>
      </c>
      <c r="B3044" s="179">
        <v>2021</v>
      </c>
      <c r="C3044" s="179">
        <v>1</v>
      </c>
      <c r="D3044" s="39" t="str">
        <f t="shared" si="612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613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614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623"/>
        <v>1.13</v>
      </c>
      <c r="Z3044" s="18">
        <f t="shared" si="611"/>
        <v>320000</v>
      </c>
      <c r="AA3044" s="13">
        <v>1.18</v>
      </c>
      <c r="AB3044" s="21">
        <f t="shared" si="615"/>
        <v>334159.29203539825</v>
      </c>
      <c r="AC3044" s="185">
        <f t="shared" si="616"/>
        <v>48753.840707964606</v>
      </c>
      <c r="AD3044" s="141">
        <v>0.1459</v>
      </c>
      <c r="AE3044" s="186">
        <f t="shared" si="617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618"/>
        <v>43684091.636631861</v>
      </c>
      <c r="AJ3044" s="19">
        <f t="shared" si="619"/>
        <v>6483951.8242071094</v>
      </c>
      <c r="AK3044" s="20">
        <f t="shared" si="620"/>
        <v>0.14842821680123727</v>
      </c>
      <c r="AL3044" s="17"/>
      <c r="AM3044" s="17"/>
      <c r="AN3044" s="17"/>
      <c r="AO3044" s="17"/>
      <c r="AP3044" s="28" t="str">
        <f t="shared" si="621"/>
        <v>20214</v>
      </c>
      <c r="AQ3044" s="28" t="str">
        <f t="shared" si="622"/>
        <v>20214RMB</v>
      </c>
    </row>
    <row r="3045" spans="1:43" s="12" customFormat="1">
      <c r="A3045" s="13" t="s">
        <v>35</v>
      </c>
      <c r="B3045" s="179">
        <v>2021</v>
      </c>
      <c r="C3045" s="179">
        <v>1</v>
      </c>
      <c r="D3045" s="39" t="str">
        <f t="shared" si="612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613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614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623"/>
        <v>1.13</v>
      </c>
      <c r="Z3045" s="18">
        <f t="shared" si="611"/>
        <v>354000</v>
      </c>
      <c r="AA3045" s="13">
        <v>1.18</v>
      </c>
      <c r="AB3045" s="21">
        <f t="shared" si="615"/>
        <v>369663.7168141593</v>
      </c>
      <c r="AC3045" s="185">
        <f t="shared" si="616"/>
        <v>84652.991150442482</v>
      </c>
      <c r="AD3045" s="141">
        <v>0.22900000000000001</v>
      </c>
      <c r="AE3045" s="186">
        <f t="shared" si="617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618"/>
        <v>43684091.636631861</v>
      </c>
      <c r="AJ3045" s="19">
        <f t="shared" si="619"/>
        <v>6483951.8242071094</v>
      </c>
      <c r="AK3045" s="20">
        <f t="shared" si="620"/>
        <v>0.14842821680123727</v>
      </c>
      <c r="AL3045" s="17"/>
      <c r="AM3045" s="17"/>
      <c r="AN3045" s="17"/>
      <c r="AO3045" s="17"/>
      <c r="AP3045" s="28" t="str">
        <f t="shared" si="621"/>
        <v>20214</v>
      </c>
      <c r="AQ3045" s="28" t="str">
        <f t="shared" si="622"/>
        <v>20214RMB</v>
      </c>
    </row>
    <row r="3046" spans="1:43" s="12" customFormat="1">
      <c r="A3046" s="13" t="s">
        <v>35</v>
      </c>
      <c r="B3046" s="179">
        <v>2021</v>
      </c>
      <c r="C3046" s="179">
        <v>1</v>
      </c>
      <c r="D3046" s="39" t="str">
        <f t="shared" si="612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613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614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623"/>
        <v>1</v>
      </c>
      <c r="Z3046" s="18">
        <f t="shared" si="611"/>
        <v>12780000</v>
      </c>
      <c r="AA3046" s="13">
        <v>7.17E-2</v>
      </c>
      <c r="AB3046" s="21">
        <f t="shared" si="615"/>
        <v>916326</v>
      </c>
      <c r="AC3046" s="185">
        <f t="shared" si="616"/>
        <v>246125.1636</v>
      </c>
      <c r="AD3046" s="141">
        <v>0.26860000000000001</v>
      </c>
      <c r="AE3046" s="186">
        <f t="shared" si="617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618"/>
        <v>43684091.636631861</v>
      </c>
      <c r="AJ3046" s="19">
        <f t="shared" si="619"/>
        <v>6483951.8242071094</v>
      </c>
      <c r="AK3046" s="20">
        <f t="shared" si="620"/>
        <v>0.14842821680123727</v>
      </c>
      <c r="AL3046" s="17"/>
      <c r="AM3046" s="17"/>
      <c r="AN3046" s="17"/>
      <c r="AO3046" s="17"/>
      <c r="AP3046" s="28" t="str">
        <f t="shared" si="621"/>
        <v>20214</v>
      </c>
      <c r="AQ3046" s="28" t="str">
        <f t="shared" si="622"/>
        <v>20214JPY</v>
      </c>
    </row>
    <row r="3047" spans="1:43" s="12" customFormat="1">
      <c r="A3047" s="13" t="s">
        <v>35</v>
      </c>
      <c r="B3047" s="179">
        <v>2021</v>
      </c>
      <c r="C3047" s="179">
        <v>1</v>
      </c>
      <c r="D3047" s="39" t="str">
        <f t="shared" si="612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613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614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623"/>
        <v>1</v>
      </c>
      <c r="Z3047" s="18">
        <f t="shared" si="611"/>
        <v>13880000</v>
      </c>
      <c r="AA3047" s="13">
        <v>7.2800000000000004E-2</v>
      </c>
      <c r="AB3047" s="21">
        <f t="shared" si="615"/>
        <v>1010464</v>
      </c>
      <c r="AC3047" s="185">
        <f t="shared" si="616"/>
        <v>235943.34400000001</v>
      </c>
      <c r="AD3047" s="141">
        <v>0.23350000000000001</v>
      </c>
      <c r="AE3047" s="186">
        <f t="shared" si="617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618"/>
        <v>63006605.696460173</v>
      </c>
      <c r="AJ3047" s="19">
        <f t="shared" si="619"/>
        <v>8897485.660753984</v>
      </c>
      <c r="AK3047" s="20">
        <f t="shared" si="620"/>
        <v>0.141215124388995</v>
      </c>
      <c r="AL3047" s="17"/>
      <c r="AM3047" s="17"/>
      <c r="AN3047" s="17"/>
      <c r="AO3047" s="17"/>
      <c r="AP3047" s="28" t="str">
        <f t="shared" si="621"/>
        <v>20215</v>
      </c>
      <c r="AQ3047" s="28" t="str">
        <f t="shared" si="622"/>
        <v>20215JPY</v>
      </c>
    </row>
    <row r="3048" spans="1:43" s="12" customFormat="1">
      <c r="A3048" s="13" t="s">
        <v>35</v>
      </c>
      <c r="B3048" s="179">
        <v>2021</v>
      </c>
      <c r="C3048" s="179">
        <v>3</v>
      </c>
      <c r="D3048" s="39" t="str">
        <f t="shared" si="612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613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614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623"/>
        <v>1</v>
      </c>
      <c r="Z3048" s="18">
        <f t="shared" si="611"/>
        <v>48000</v>
      </c>
      <c r="AA3048" s="13">
        <v>7.8</v>
      </c>
      <c r="AB3048" s="21">
        <f t="shared" si="615"/>
        <v>374400</v>
      </c>
      <c r="AC3048" s="185">
        <f t="shared" si="616"/>
        <v>88283.520000000004</v>
      </c>
      <c r="AD3048" s="141">
        <v>0.23580000000000001</v>
      </c>
      <c r="AE3048" s="186">
        <f t="shared" si="617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618"/>
        <v>63006605.696460173</v>
      </c>
      <c r="AJ3048" s="19">
        <f t="shared" si="619"/>
        <v>8897485.660753984</v>
      </c>
      <c r="AK3048" s="20">
        <f t="shared" si="620"/>
        <v>0.141215124388995</v>
      </c>
      <c r="AL3048" s="17"/>
      <c r="AM3048" s="17"/>
      <c r="AN3048" s="17"/>
      <c r="AO3048" s="17"/>
      <c r="AP3048" s="28" t="str">
        <f t="shared" si="621"/>
        <v>20215</v>
      </c>
      <c r="AQ3048" s="28" t="str">
        <f t="shared" si="622"/>
        <v>20215USD</v>
      </c>
    </row>
    <row r="3049" spans="1:43" s="12" customFormat="1">
      <c r="A3049" s="13" t="s">
        <v>35</v>
      </c>
      <c r="B3049" s="179">
        <v>2021</v>
      </c>
      <c r="C3049" s="179">
        <v>2</v>
      </c>
      <c r="D3049" s="39" t="str">
        <f t="shared" si="612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613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614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623"/>
        <v>1.13</v>
      </c>
      <c r="Z3049" s="18">
        <f t="shared" si="611"/>
        <v>645000</v>
      </c>
      <c r="AA3049" s="13">
        <v>1.2150000000000001</v>
      </c>
      <c r="AB3049" s="21">
        <f t="shared" si="615"/>
        <v>693517.69911504432</v>
      </c>
      <c r="AC3049" s="185">
        <f t="shared" si="616"/>
        <v>90850.818584070803</v>
      </c>
      <c r="AD3049" s="141">
        <v>0.13100000000000001</v>
      </c>
      <c r="AE3049" s="186">
        <f t="shared" si="617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618"/>
        <v>54700260.692079633</v>
      </c>
      <c r="AJ3049" s="19">
        <f t="shared" si="619"/>
        <v>7482899.5749188662</v>
      </c>
      <c r="AK3049" s="20">
        <f t="shared" si="620"/>
        <v>0.13679824337660532</v>
      </c>
      <c r="AL3049" s="17"/>
      <c r="AM3049" s="17"/>
      <c r="AN3049" s="17"/>
      <c r="AO3049" s="17"/>
      <c r="AP3049" s="28" t="str">
        <f t="shared" si="621"/>
        <v>20216</v>
      </c>
      <c r="AQ3049" s="28" t="str">
        <f t="shared" si="622"/>
        <v>20216RMB</v>
      </c>
    </row>
    <row r="3050" spans="1:43" s="12" customFormat="1">
      <c r="A3050" s="13" t="s">
        <v>35</v>
      </c>
      <c r="B3050" s="179">
        <v>2021</v>
      </c>
      <c r="C3050" s="179">
        <v>3</v>
      </c>
      <c r="D3050" s="39" t="str">
        <f t="shared" si="612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613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614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623"/>
        <v>1.13</v>
      </c>
      <c r="Z3050" s="18">
        <f t="shared" si="611"/>
        <v>1188600</v>
      </c>
      <c r="AA3050" s="13">
        <v>1.2150000000000001</v>
      </c>
      <c r="AB3050" s="21">
        <f t="shared" si="615"/>
        <v>1278007.96460177</v>
      </c>
      <c r="AC3050" s="185">
        <f t="shared" si="616"/>
        <v>275410.71637168142</v>
      </c>
      <c r="AD3050" s="141">
        <v>0.2155</v>
      </c>
      <c r="AE3050" s="186">
        <f t="shared" si="617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618"/>
        <v>54700260.692079633</v>
      </c>
      <c r="AJ3050" s="19">
        <f t="shared" si="619"/>
        <v>7482899.5749188662</v>
      </c>
      <c r="AK3050" s="20">
        <f t="shared" si="620"/>
        <v>0.13679824337660532</v>
      </c>
      <c r="AL3050" s="17"/>
      <c r="AM3050" s="17"/>
      <c r="AN3050" s="17"/>
      <c r="AO3050" s="17"/>
      <c r="AP3050" s="28" t="str">
        <f t="shared" si="621"/>
        <v>20216</v>
      </c>
      <c r="AQ3050" s="28" t="str">
        <f t="shared" si="622"/>
        <v>20216RMB</v>
      </c>
    </row>
    <row r="3051" spans="1:43" s="12" customFormat="1">
      <c r="A3051" s="13" t="s">
        <v>40</v>
      </c>
      <c r="B3051" s="179">
        <v>2021</v>
      </c>
      <c r="C3051" s="179">
        <v>5</v>
      </c>
      <c r="D3051" s="39" t="str">
        <f t="shared" si="612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613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614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623"/>
        <v>1.13</v>
      </c>
      <c r="Z3051" s="18">
        <f t="shared" si="611"/>
        <v>472375</v>
      </c>
      <c r="AA3051" s="13">
        <v>1.2</v>
      </c>
      <c r="AB3051" s="21">
        <f t="shared" si="615"/>
        <v>501637.16814159293</v>
      </c>
      <c r="AC3051" s="185">
        <f t="shared" si="616"/>
        <v>127817.1504424779</v>
      </c>
      <c r="AD3051" s="141">
        <v>0.25480000000000003</v>
      </c>
      <c r="AE3051" s="186">
        <f t="shared" si="617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618"/>
        <v>41443303.53761062</v>
      </c>
      <c r="AJ3051" s="19">
        <f t="shared" si="619"/>
        <v>6194988.76643031</v>
      </c>
      <c r="AK3051" s="20">
        <f t="shared" si="620"/>
        <v>0.1494810557466355</v>
      </c>
      <c r="AL3051" s="17"/>
      <c r="AM3051" s="17"/>
      <c r="AN3051" s="17"/>
      <c r="AO3051" s="17"/>
      <c r="AP3051" s="28" t="str">
        <f t="shared" si="621"/>
        <v>20217</v>
      </c>
      <c r="AQ3051" s="28" t="str">
        <f t="shared" si="622"/>
        <v>20217RMB</v>
      </c>
    </row>
    <row r="3052" spans="1:43" s="12" customFormat="1">
      <c r="A3052" s="13" t="s">
        <v>40</v>
      </c>
      <c r="B3052" s="179">
        <v>2021</v>
      </c>
      <c r="C3052" s="179">
        <v>5</v>
      </c>
      <c r="D3052" s="39" t="str">
        <f t="shared" si="612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613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614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623"/>
        <v>1.13</v>
      </c>
      <c r="Z3052" s="18">
        <f t="shared" si="611"/>
        <v>380000</v>
      </c>
      <c r="AA3052" s="13">
        <v>1.2</v>
      </c>
      <c r="AB3052" s="21">
        <f t="shared" si="615"/>
        <v>403539.82300884958</v>
      </c>
      <c r="AC3052" s="185">
        <f t="shared" si="616"/>
        <v>65534.867256637168</v>
      </c>
      <c r="AD3052" s="141">
        <v>0.16239999999999999</v>
      </c>
      <c r="AE3052" s="186">
        <f t="shared" si="617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618"/>
        <v>47458373.78761062</v>
      </c>
      <c r="AJ3052" s="19">
        <f t="shared" si="619"/>
        <v>7436880.1411522133</v>
      </c>
      <c r="AK3052" s="20">
        <f t="shared" si="620"/>
        <v>0.15670322321692509</v>
      </c>
      <c r="AL3052" s="17"/>
      <c r="AM3052" s="17"/>
      <c r="AN3052" s="17"/>
      <c r="AO3052" s="17"/>
      <c r="AP3052" s="28" t="str">
        <f t="shared" si="621"/>
        <v>20218</v>
      </c>
      <c r="AQ3052" s="28" t="str">
        <f t="shared" si="622"/>
        <v>20218RMB</v>
      </c>
    </row>
    <row r="3053" spans="1:43" s="12" customFormat="1">
      <c r="A3053" s="13" t="s">
        <v>40</v>
      </c>
      <c r="B3053" s="179">
        <v>2021</v>
      </c>
      <c r="C3053" s="179">
        <v>5</v>
      </c>
      <c r="D3053" s="39" t="str">
        <f t="shared" si="612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613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614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623"/>
        <v>1</v>
      </c>
      <c r="Z3053" s="18">
        <f t="shared" si="611"/>
        <v>298000</v>
      </c>
      <c r="AA3053" s="13">
        <v>1</v>
      </c>
      <c r="AB3053" s="21">
        <f t="shared" si="615"/>
        <v>298000</v>
      </c>
      <c r="AC3053" s="185">
        <f t="shared" si="616"/>
        <v>116011.4</v>
      </c>
      <c r="AD3053" s="141">
        <v>0.38929999999999998</v>
      </c>
      <c r="AE3053" s="186">
        <f t="shared" si="617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618"/>
        <v>47458373.78761062</v>
      </c>
      <c r="AJ3053" s="19">
        <f t="shared" si="619"/>
        <v>7436880.1411522133</v>
      </c>
      <c r="AK3053" s="20">
        <f t="shared" si="620"/>
        <v>0.15670322321692509</v>
      </c>
      <c r="AL3053" s="17"/>
      <c r="AM3053" s="17"/>
      <c r="AN3053" s="17"/>
      <c r="AO3053" s="17"/>
      <c r="AP3053" s="28" t="str">
        <f t="shared" si="621"/>
        <v>20218</v>
      </c>
      <c r="AQ3053" s="28" t="str">
        <f t="shared" si="622"/>
        <v>20218HKD</v>
      </c>
    </row>
    <row r="3054" spans="1:43" s="12" customFormat="1">
      <c r="A3054" s="13" t="s">
        <v>40</v>
      </c>
      <c r="B3054" s="179">
        <v>2021</v>
      </c>
      <c r="C3054" s="179">
        <v>7</v>
      </c>
      <c r="D3054" s="39" t="str">
        <f t="shared" si="612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613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614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623"/>
        <v>1.13</v>
      </c>
      <c r="Z3054" s="18">
        <f t="shared" si="611"/>
        <v>468000</v>
      </c>
      <c r="AA3054" s="13">
        <v>1.2</v>
      </c>
      <c r="AB3054" s="21">
        <f t="shared" si="615"/>
        <v>496991.1504424779</v>
      </c>
      <c r="AC3054" s="185">
        <f t="shared" si="616"/>
        <v>131752.35398230091</v>
      </c>
      <c r="AD3054" s="141">
        <v>0.2651</v>
      </c>
      <c r="AE3054" s="186">
        <f t="shared" si="617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618"/>
        <v>10844605.840707963</v>
      </c>
      <c r="AJ3054" s="19">
        <f t="shared" si="619"/>
        <v>1523130.9860707966</v>
      </c>
      <c r="AK3054" s="20">
        <f t="shared" si="620"/>
        <v>0.14045056209911663</v>
      </c>
      <c r="AL3054" s="17"/>
      <c r="AM3054" s="17"/>
      <c r="AN3054" s="17"/>
      <c r="AO3054" s="17"/>
      <c r="AP3054" s="28" t="str">
        <f t="shared" si="621"/>
        <v>20219</v>
      </c>
      <c r="AQ3054" s="28" t="str">
        <f t="shared" si="622"/>
        <v>20219RMB</v>
      </c>
    </row>
    <row r="3055" spans="1:43" s="12" customFormat="1">
      <c r="A3055" s="13" t="s">
        <v>40</v>
      </c>
      <c r="B3055" s="179">
        <v>2021</v>
      </c>
      <c r="C3055" s="179">
        <v>7</v>
      </c>
      <c r="D3055" s="39" t="str">
        <f t="shared" si="612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613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614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623"/>
        <v>1.13</v>
      </c>
      <c r="Z3055" s="18">
        <f t="shared" si="611"/>
        <v>468000</v>
      </c>
      <c r="AA3055" s="13">
        <v>1.2</v>
      </c>
      <c r="AB3055" s="21">
        <f t="shared" si="615"/>
        <v>496991.1504424779</v>
      </c>
      <c r="AC3055" s="185">
        <f t="shared" si="616"/>
        <v>131752.35398230091</v>
      </c>
      <c r="AD3055" s="141">
        <v>0.2651</v>
      </c>
      <c r="AE3055" s="186">
        <f t="shared" si="617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618"/>
        <v>10844605.840707963</v>
      </c>
      <c r="AJ3055" s="19">
        <f t="shared" si="619"/>
        <v>1523130.9860707966</v>
      </c>
      <c r="AK3055" s="20">
        <f t="shared" si="620"/>
        <v>0.14045056209911663</v>
      </c>
      <c r="AL3055" s="17"/>
      <c r="AM3055" s="17"/>
      <c r="AN3055" s="17"/>
      <c r="AO3055" s="17"/>
      <c r="AP3055" s="28" t="str">
        <f t="shared" si="621"/>
        <v>20219</v>
      </c>
      <c r="AQ3055" s="28" t="str">
        <f t="shared" si="622"/>
        <v>20219RMB</v>
      </c>
    </row>
    <row r="3056" spans="1:43" s="12" customFormat="1">
      <c r="A3056" s="13" t="s">
        <v>40</v>
      </c>
      <c r="B3056" s="179">
        <v>2021</v>
      </c>
      <c r="C3056" s="179">
        <v>7</v>
      </c>
      <c r="D3056" s="39" t="str">
        <f t="shared" si="612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613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614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623"/>
        <v>1.13</v>
      </c>
      <c r="Z3056" s="18">
        <f t="shared" si="611"/>
        <v>574200</v>
      </c>
      <c r="AA3056" s="13">
        <v>1.2</v>
      </c>
      <c r="AB3056" s="21">
        <f t="shared" si="615"/>
        <v>609769.91150442488</v>
      </c>
      <c r="AC3056" s="185">
        <f t="shared" si="616"/>
        <v>112380.5946902655</v>
      </c>
      <c r="AD3056" s="141">
        <v>0.18429999999999999</v>
      </c>
      <c r="AE3056" s="186">
        <f t="shared" si="617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618"/>
        <v>10844605.840707963</v>
      </c>
      <c r="AJ3056" s="19">
        <f t="shared" si="619"/>
        <v>1523130.9860707966</v>
      </c>
      <c r="AK3056" s="20">
        <f t="shared" si="620"/>
        <v>0.14045056209911663</v>
      </c>
      <c r="AL3056" s="17"/>
      <c r="AM3056" s="17"/>
      <c r="AN3056" s="17"/>
      <c r="AO3056" s="17"/>
      <c r="AP3056" s="28" t="str">
        <f t="shared" si="621"/>
        <v>20219</v>
      </c>
      <c r="AQ3056" s="28" t="str">
        <f t="shared" si="622"/>
        <v>20219RMB</v>
      </c>
    </row>
    <row r="3057" spans="1:43" s="12" customFormat="1">
      <c r="A3057" s="13" t="s">
        <v>40</v>
      </c>
      <c r="B3057" s="179">
        <v>2021</v>
      </c>
      <c r="C3057" s="179">
        <v>9</v>
      </c>
      <c r="D3057" s="39" t="str">
        <f t="shared" si="612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613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614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623"/>
        <v>1.13</v>
      </c>
      <c r="Z3057" s="18">
        <f t="shared" si="611"/>
        <v>29000</v>
      </c>
      <c r="AA3057" s="13">
        <v>1.2</v>
      </c>
      <c r="AB3057" s="21">
        <f t="shared" si="615"/>
        <v>30796.460176991153</v>
      </c>
      <c r="AC3057" s="185">
        <f t="shared" si="616"/>
        <v>9238.9380530973449</v>
      </c>
      <c r="AD3057" s="141">
        <v>0.3</v>
      </c>
      <c r="AE3057" s="186">
        <f t="shared" si="617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618"/>
        <v>10844605.840707963</v>
      </c>
      <c r="AJ3057" s="19">
        <f t="shared" si="619"/>
        <v>1523130.9860707966</v>
      </c>
      <c r="AK3057" s="20">
        <f t="shared" si="620"/>
        <v>0.14045056209911663</v>
      </c>
      <c r="AL3057" s="17"/>
      <c r="AM3057" s="17"/>
      <c r="AN3057" s="17"/>
      <c r="AO3057" s="17"/>
      <c r="AP3057" s="28" t="str">
        <f t="shared" si="621"/>
        <v>20219</v>
      </c>
      <c r="AQ3057" s="28" t="str">
        <f t="shared" si="622"/>
        <v>20219RMB</v>
      </c>
    </row>
    <row r="3058" spans="1:43" s="12" customFormat="1">
      <c r="A3058" s="13" t="s">
        <v>40</v>
      </c>
      <c r="B3058" s="179">
        <v>2021</v>
      </c>
      <c r="C3058" s="179">
        <v>4</v>
      </c>
      <c r="D3058" s="39" t="str">
        <f t="shared" si="612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613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614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623"/>
        <v>1.13</v>
      </c>
      <c r="Z3058" s="18">
        <f t="shared" si="611"/>
        <v>262000</v>
      </c>
      <c r="AA3058" s="13">
        <v>1.2</v>
      </c>
      <c r="AB3058" s="21">
        <f t="shared" si="615"/>
        <v>278230.08849557524</v>
      </c>
      <c r="AC3058" s="185">
        <f t="shared" si="616"/>
        <v>32831.150442477876</v>
      </c>
      <c r="AD3058" s="141">
        <v>0.11799999999999999</v>
      </c>
      <c r="AE3058" s="186">
        <f t="shared" si="617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618"/>
        <v>15533177.71460177</v>
      </c>
      <c r="AJ3058" s="19">
        <f t="shared" si="619"/>
        <v>1819298.5437526549</v>
      </c>
      <c r="AK3058" s="20">
        <f t="shared" si="620"/>
        <v>0.11712339723265035</v>
      </c>
      <c r="AL3058" s="17"/>
      <c r="AM3058" s="17"/>
      <c r="AN3058" s="17"/>
      <c r="AO3058" s="17"/>
      <c r="AP3058" s="28" t="str">
        <f t="shared" si="621"/>
        <v>202110</v>
      </c>
      <c r="AQ3058" s="28" t="str">
        <f t="shared" si="622"/>
        <v>202110RMB</v>
      </c>
    </row>
    <row r="3059" spans="1:43" s="12" customFormat="1">
      <c r="A3059" s="13" t="s">
        <v>40</v>
      </c>
      <c r="B3059" s="179">
        <v>2021</v>
      </c>
      <c r="C3059" s="179">
        <v>8</v>
      </c>
      <c r="D3059" s="39" t="str">
        <f t="shared" si="612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613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614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623"/>
        <v>1.13</v>
      </c>
      <c r="Z3059" s="18">
        <f t="shared" si="611"/>
        <v>68000</v>
      </c>
      <c r="AA3059" s="13">
        <v>1.2</v>
      </c>
      <c r="AB3059" s="21">
        <f t="shared" si="615"/>
        <v>72212.389380530978</v>
      </c>
      <c r="AC3059" s="185">
        <f t="shared" si="616"/>
        <v>23902.300884955755</v>
      </c>
      <c r="AD3059" s="141">
        <v>0.33100000000000002</v>
      </c>
      <c r="AE3059" s="186">
        <f t="shared" si="617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618"/>
        <v>15533177.71460177</v>
      </c>
      <c r="AJ3059" s="19">
        <f t="shared" si="619"/>
        <v>1819298.5437526549</v>
      </c>
      <c r="AK3059" s="20">
        <f t="shared" si="620"/>
        <v>0.11712339723265035</v>
      </c>
      <c r="AL3059" s="17"/>
      <c r="AM3059" s="17"/>
      <c r="AN3059" s="17"/>
      <c r="AO3059" s="17"/>
      <c r="AP3059" s="28" t="str">
        <f t="shared" si="621"/>
        <v>202110</v>
      </c>
      <c r="AQ3059" s="28" t="str">
        <f t="shared" si="622"/>
        <v>202110RMB</v>
      </c>
    </row>
    <row r="3060" spans="1:43" s="12" customFormat="1">
      <c r="A3060" s="13" t="s">
        <v>40</v>
      </c>
      <c r="B3060" s="179">
        <v>2021</v>
      </c>
      <c r="C3060" s="179">
        <v>9</v>
      </c>
      <c r="D3060" s="39" t="str">
        <f t="shared" si="612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613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614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623"/>
        <v>1</v>
      </c>
      <c r="Z3060" s="18">
        <f t="shared" si="611"/>
        <v>6000</v>
      </c>
      <c r="AA3060" s="13">
        <v>7.8</v>
      </c>
      <c r="AB3060" s="21">
        <f t="shared" si="615"/>
        <v>46800</v>
      </c>
      <c r="AC3060" s="185">
        <f t="shared" si="616"/>
        <v>7488</v>
      </c>
      <c r="AD3060" s="141">
        <v>0.16</v>
      </c>
      <c r="AE3060" s="186">
        <f t="shared" si="617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618"/>
        <v>15533177.71460177</v>
      </c>
      <c r="AJ3060" s="19">
        <f t="shared" si="619"/>
        <v>1819298.5437526549</v>
      </c>
      <c r="AK3060" s="20">
        <f t="shared" si="620"/>
        <v>0.11712339723265035</v>
      </c>
      <c r="AL3060" s="17"/>
      <c r="AM3060" s="17"/>
      <c r="AN3060" s="17"/>
      <c r="AO3060" s="17"/>
      <c r="AP3060" s="28" t="str">
        <f t="shared" si="621"/>
        <v>202110</v>
      </c>
      <c r="AQ3060" s="28" t="str">
        <f t="shared" si="622"/>
        <v>202110USD</v>
      </c>
    </row>
    <row r="3061" spans="1:43" s="12" customFormat="1">
      <c r="A3061" s="13" t="s">
        <v>40</v>
      </c>
      <c r="B3061" s="179">
        <v>2021</v>
      </c>
      <c r="C3061" s="179">
        <v>6</v>
      </c>
      <c r="D3061" s="39" t="str">
        <f t="shared" si="612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613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614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623"/>
        <v>1.13</v>
      </c>
      <c r="Z3061" s="18">
        <f t="shared" si="611"/>
        <v>630000</v>
      </c>
      <c r="AA3061" s="13">
        <v>1.2150000000000001</v>
      </c>
      <c r="AB3061" s="21">
        <f t="shared" si="615"/>
        <v>677389.38053097355</v>
      </c>
      <c r="AC3061" s="185">
        <f t="shared" si="616"/>
        <v>269668.71238938055</v>
      </c>
      <c r="AD3061" s="141">
        <v>0.39810000000000001</v>
      </c>
      <c r="AE3061" s="186">
        <f t="shared" si="617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618"/>
        <v>25380121.402654864</v>
      </c>
      <c r="AJ3061" s="19">
        <f t="shared" si="619"/>
        <v>3850343.1237796475</v>
      </c>
      <c r="AK3061" s="20">
        <f t="shared" si="620"/>
        <v>0.15170704121915216</v>
      </c>
      <c r="AL3061" s="17"/>
      <c r="AM3061" s="17"/>
      <c r="AN3061" s="17"/>
      <c r="AO3061" s="17"/>
      <c r="AP3061" s="28" t="str">
        <f t="shared" si="621"/>
        <v>202112</v>
      </c>
      <c r="AQ3061" s="28" t="str">
        <f t="shared" si="622"/>
        <v>202112RMB</v>
      </c>
    </row>
    <row r="3062" spans="1:43" s="12" customFormat="1">
      <c r="A3062" s="13" t="s">
        <v>40</v>
      </c>
      <c r="B3062" s="179">
        <v>2021</v>
      </c>
      <c r="C3062" s="179">
        <v>6</v>
      </c>
      <c r="D3062" s="39" t="str">
        <f t="shared" si="612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613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614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623"/>
        <v>1.13</v>
      </c>
      <c r="Z3062" s="18">
        <f t="shared" si="611"/>
        <v>630000</v>
      </c>
      <c r="AA3062" s="13">
        <v>1.2150000000000001</v>
      </c>
      <c r="AB3062" s="21">
        <f t="shared" si="615"/>
        <v>677389.38053097355</v>
      </c>
      <c r="AC3062" s="185">
        <f t="shared" si="616"/>
        <v>269668.71238938055</v>
      </c>
      <c r="AD3062" s="141">
        <v>0.39810000000000001</v>
      </c>
      <c r="AE3062" s="186">
        <f t="shared" si="617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618"/>
        <v>25380121.402654864</v>
      </c>
      <c r="AJ3062" s="19">
        <f t="shared" si="619"/>
        <v>3850343.1237796475</v>
      </c>
      <c r="AK3062" s="20">
        <f t="shared" si="620"/>
        <v>0.15170704121915216</v>
      </c>
      <c r="AL3062" s="17"/>
      <c r="AM3062" s="17"/>
      <c r="AN3062" s="17"/>
      <c r="AO3062" s="17"/>
      <c r="AP3062" s="28" t="str">
        <f t="shared" si="621"/>
        <v>202112</v>
      </c>
      <c r="AQ3062" s="28" t="str">
        <f t="shared" si="622"/>
        <v>202112RMB</v>
      </c>
    </row>
    <row r="3063" spans="1:43" s="12" customFormat="1">
      <c r="A3063" s="13" t="s">
        <v>40</v>
      </c>
      <c r="B3063" s="179">
        <v>2021</v>
      </c>
      <c r="C3063" s="179">
        <v>8</v>
      </c>
      <c r="D3063" s="39" t="str">
        <f t="shared" si="612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613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614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623"/>
        <v>1</v>
      </c>
      <c r="Z3063" s="18">
        <f t="shared" si="611"/>
        <v>221600</v>
      </c>
      <c r="AA3063" s="13">
        <v>7.8</v>
      </c>
      <c r="AB3063" s="21">
        <f t="shared" si="615"/>
        <v>1728480</v>
      </c>
      <c r="AC3063" s="185">
        <f t="shared" si="616"/>
        <v>221418.28799999997</v>
      </c>
      <c r="AD3063" s="141">
        <v>0.12809999999999999</v>
      </c>
      <c r="AE3063" s="186">
        <f t="shared" si="617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618"/>
        <v>25380121.402654864</v>
      </c>
      <c r="AJ3063" s="19">
        <f t="shared" si="619"/>
        <v>3850343.1237796475</v>
      </c>
      <c r="AK3063" s="20">
        <f t="shared" si="620"/>
        <v>0.15170704121915216</v>
      </c>
      <c r="AL3063" s="17"/>
      <c r="AM3063" s="17"/>
      <c r="AN3063" s="17"/>
      <c r="AO3063" s="17"/>
      <c r="AP3063" s="28" t="str">
        <f t="shared" si="621"/>
        <v>202112</v>
      </c>
      <c r="AQ3063" s="28" t="str">
        <f t="shared" si="622"/>
        <v>202112USD</v>
      </c>
    </row>
    <row r="3064" spans="1:43" s="12" customFormat="1">
      <c r="A3064" s="13" t="s">
        <v>40</v>
      </c>
      <c r="B3064" s="179">
        <v>2021</v>
      </c>
      <c r="C3064" s="179">
        <v>8</v>
      </c>
      <c r="D3064" s="39" t="str">
        <f t="shared" si="612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613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614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623"/>
        <v>1</v>
      </c>
      <c r="Z3064" s="18">
        <f t="shared" si="611"/>
        <v>119800</v>
      </c>
      <c r="AA3064" s="13">
        <v>7.8</v>
      </c>
      <c r="AB3064" s="21">
        <f t="shared" si="615"/>
        <v>934440</v>
      </c>
      <c r="AC3064" s="185">
        <f t="shared" si="616"/>
        <v>119701.764</v>
      </c>
      <c r="AD3064" s="141">
        <v>0.12809999999999999</v>
      </c>
      <c r="AE3064" s="186">
        <f t="shared" si="617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618"/>
        <v>25380121.402654864</v>
      </c>
      <c r="AJ3064" s="19">
        <f t="shared" si="619"/>
        <v>3850343.1237796475</v>
      </c>
      <c r="AK3064" s="20">
        <f t="shared" si="620"/>
        <v>0.15170704121915216</v>
      </c>
      <c r="AL3064" s="17"/>
      <c r="AM3064" s="17"/>
      <c r="AN3064" s="17"/>
      <c r="AO3064" s="17"/>
      <c r="AP3064" s="28" t="str">
        <f t="shared" si="621"/>
        <v>202112</v>
      </c>
      <c r="AQ3064" s="28" t="str">
        <f t="shared" si="622"/>
        <v>202112USD</v>
      </c>
    </row>
    <row r="3065" spans="1:43" s="12" customFormat="1">
      <c r="A3065" s="13" t="s">
        <v>40</v>
      </c>
      <c r="B3065" s="179">
        <v>2021</v>
      </c>
      <c r="C3065" s="179">
        <v>9</v>
      </c>
      <c r="D3065" s="39" t="str">
        <f t="shared" si="612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613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614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623"/>
        <v>1.13</v>
      </c>
      <c r="Z3065" s="18">
        <f t="shared" si="611"/>
        <v>315835</v>
      </c>
      <c r="AA3065" s="13">
        <v>1.2150000000000001</v>
      </c>
      <c r="AB3065" s="21">
        <f t="shared" si="615"/>
        <v>339592.5</v>
      </c>
      <c r="AC3065" s="185">
        <f t="shared" si="616"/>
        <v>55557.332999999999</v>
      </c>
      <c r="AD3065" s="141">
        <v>0.1636</v>
      </c>
      <c r="AE3065" s="186">
        <f t="shared" si="617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618"/>
        <v>25380121.402654864</v>
      </c>
      <c r="AJ3065" s="19">
        <f t="shared" si="619"/>
        <v>3850343.1237796475</v>
      </c>
      <c r="AK3065" s="20">
        <f t="shared" si="620"/>
        <v>0.15170704121915216</v>
      </c>
      <c r="AL3065" s="17"/>
      <c r="AM3065" s="17"/>
      <c r="AN3065" s="17"/>
      <c r="AO3065" s="17"/>
      <c r="AP3065" s="28" t="str">
        <f t="shared" si="621"/>
        <v>202112</v>
      </c>
      <c r="AQ3065" s="28" t="str">
        <f t="shared" si="622"/>
        <v>202112RMB</v>
      </c>
    </row>
    <row r="3066" spans="1:43" s="12" customFormat="1">
      <c r="A3066" s="13" t="s">
        <v>40</v>
      </c>
      <c r="B3066" s="179">
        <v>2021</v>
      </c>
      <c r="C3066" s="179">
        <v>9</v>
      </c>
      <c r="D3066" s="39" t="str">
        <f t="shared" si="612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613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614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623"/>
        <v>1.13</v>
      </c>
      <c r="Z3066" s="18">
        <f t="shared" si="611"/>
        <v>602290</v>
      </c>
      <c r="AA3066" s="13">
        <v>1.2150000000000001</v>
      </c>
      <c r="AB3066" s="21">
        <f t="shared" si="615"/>
        <v>647595</v>
      </c>
      <c r="AC3066" s="185">
        <f t="shared" si="616"/>
        <v>105946.542</v>
      </c>
      <c r="AD3066" s="141">
        <v>0.1636</v>
      </c>
      <c r="AE3066" s="186">
        <f t="shared" si="617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618"/>
        <v>25380121.402654864</v>
      </c>
      <c r="AJ3066" s="19">
        <f t="shared" si="619"/>
        <v>3850343.1237796475</v>
      </c>
      <c r="AK3066" s="20">
        <f t="shared" si="620"/>
        <v>0.15170704121915216</v>
      </c>
      <c r="AL3066" s="17"/>
      <c r="AM3066" s="17"/>
      <c r="AN3066" s="17"/>
      <c r="AO3066" s="17"/>
      <c r="AP3066" s="28" t="str">
        <f t="shared" si="621"/>
        <v>202112</v>
      </c>
      <c r="AQ3066" s="28" t="str">
        <f t="shared" si="622"/>
        <v>202112RMB</v>
      </c>
    </row>
    <row r="3067" spans="1:43" s="12" customFormat="1">
      <c r="A3067" s="13" t="s">
        <v>40</v>
      </c>
      <c r="B3067" s="179">
        <v>2021</v>
      </c>
      <c r="C3067" s="179">
        <v>9</v>
      </c>
      <c r="D3067" s="39" t="str">
        <f t="shared" si="612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613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614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623"/>
        <v>1</v>
      </c>
      <c r="Z3067" s="18">
        <f t="shared" si="611"/>
        <v>221600</v>
      </c>
      <c r="AA3067" s="13">
        <v>7.8</v>
      </c>
      <c r="AB3067" s="21">
        <f t="shared" si="615"/>
        <v>1728480</v>
      </c>
      <c r="AC3067" s="185">
        <f t="shared" si="616"/>
        <v>221418.28799999997</v>
      </c>
      <c r="AD3067" s="141">
        <v>0.12809999999999999</v>
      </c>
      <c r="AE3067" s="186">
        <f t="shared" si="617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618"/>
        <v>25380121.402654864</v>
      </c>
      <c r="AJ3067" s="19">
        <f t="shared" si="619"/>
        <v>3850343.1237796475</v>
      </c>
      <c r="AK3067" s="20">
        <f t="shared" si="620"/>
        <v>0.15170704121915216</v>
      </c>
      <c r="AL3067" s="17"/>
      <c r="AM3067" s="17"/>
      <c r="AN3067" s="17"/>
      <c r="AO3067" s="17"/>
      <c r="AP3067" s="28" t="str">
        <f t="shared" si="621"/>
        <v>202112</v>
      </c>
      <c r="AQ3067" s="28" t="str">
        <f t="shared" si="622"/>
        <v>202112USD</v>
      </c>
    </row>
    <row r="3068" spans="1:43" s="12" customFormat="1">
      <c r="A3068" s="13" t="s">
        <v>40</v>
      </c>
      <c r="B3068" s="179">
        <v>2021</v>
      </c>
      <c r="C3068" s="179">
        <v>9</v>
      </c>
      <c r="D3068" s="39" t="str">
        <f t="shared" si="612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613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614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623"/>
        <v>1</v>
      </c>
      <c r="Z3068" s="18">
        <f t="shared" si="611"/>
        <v>119800</v>
      </c>
      <c r="AA3068" s="13">
        <v>7.8</v>
      </c>
      <c r="AB3068" s="21">
        <f t="shared" si="615"/>
        <v>934440</v>
      </c>
      <c r="AC3068" s="185">
        <f t="shared" si="616"/>
        <v>119701.764</v>
      </c>
      <c r="AD3068" s="141">
        <v>0.12809999999999999</v>
      </c>
      <c r="AE3068" s="186">
        <f t="shared" si="617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618"/>
        <v>25380121.402654864</v>
      </c>
      <c r="AJ3068" s="19">
        <f t="shared" si="619"/>
        <v>3850343.1237796475</v>
      </c>
      <c r="AK3068" s="20">
        <f t="shared" si="620"/>
        <v>0.15170704121915216</v>
      </c>
      <c r="AL3068" s="17"/>
      <c r="AM3068" s="17"/>
      <c r="AN3068" s="17"/>
      <c r="AO3068" s="17"/>
      <c r="AP3068" s="28" t="str">
        <f t="shared" si="621"/>
        <v>202112</v>
      </c>
      <c r="AQ3068" s="28" t="str">
        <f t="shared" si="622"/>
        <v>202112USD</v>
      </c>
    </row>
    <row r="3069" spans="1:43" s="12" customFormat="1">
      <c r="A3069" s="13" t="s">
        <v>40</v>
      </c>
      <c r="B3069" s="179">
        <v>2021</v>
      </c>
      <c r="C3069" s="179">
        <v>11</v>
      </c>
      <c r="D3069" s="39" t="str">
        <f t="shared" si="612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613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614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623"/>
        <v>1.13</v>
      </c>
      <c r="Z3069" s="18">
        <f t="shared" si="611"/>
        <v>350000</v>
      </c>
      <c r="AA3069" s="13">
        <v>1.2150000000000001</v>
      </c>
      <c r="AB3069" s="21">
        <f t="shared" si="615"/>
        <v>376327.4336283186</v>
      </c>
      <c r="AC3069" s="185">
        <f t="shared" si="616"/>
        <v>89754.092920353985</v>
      </c>
      <c r="AD3069" s="141">
        <v>0.23849999999999999</v>
      </c>
      <c r="AE3069" s="186">
        <f t="shared" si="617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618"/>
        <v>25380121.402654864</v>
      </c>
      <c r="AJ3069" s="19">
        <f t="shared" si="619"/>
        <v>3850343.1237796475</v>
      </c>
      <c r="AK3069" s="20">
        <f t="shared" si="620"/>
        <v>0.15170704121915216</v>
      </c>
      <c r="AL3069" s="17"/>
      <c r="AM3069" s="17"/>
      <c r="AN3069" s="17"/>
      <c r="AO3069" s="17"/>
      <c r="AP3069" s="28" t="str">
        <f t="shared" si="621"/>
        <v>202112</v>
      </c>
      <c r="AQ3069" s="28" t="str">
        <f t="shared" si="622"/>
        <v>202112RMB</v>
      </c>
    </row>
    <row r="3070" spans="1:43" s="12" customFormat="1">
      <c r="A3070" s="13" t="s">
        <v>40</v>
      </c>
      <c r="B3070" s="179">
        <v>2021</v>
      </c>
      <c r="C3070" s="179">
        <v>11</v>
      </c>
      <c r="D3070" s="39" t="str">
        <f t="shared" si="612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613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614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623"/>
        <v>1.13</v>
      </c>
      <c r="Z3070" s="18">
        <f t="shared" si="611"/>
        <v>350000</v>
      </c>
      <c r="AA3070" s="13">
        <v>1.2150000000000001</v>
      </c>
      <c r="AB3070" s="21">
        <f t="shared" si="615"/>
        <v>376327.4336283186</v>
      </c>
      <c r="AC3070" s="185">
        <f t="shared" si="616"/>
        <v>89754.092920353985</v>
      </c>
      <c r="AD3070" s="141">
        <v>0.23849999999999999</v>
      </c>
      <c r="AE3070" s="186">
        <f t="shared" si="617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618"/>
        <v>25380121.402654864</v>
      </c>
      <c r="AJ3070" s="19">
        <f t="shared" si="619"/>
        <v>3850343.1237796475</v>
      </c>
      <c r="AK3070" s="20">
        <f t="shared" si="620"/>
        <v>0.15170704121915216</v>
      </c>
      <c r="AL3070" s="17"/>
      <c r="AM3070" s="17"/>
      <c r="AN3070" s="17"/>
      <c r="AO3070" s="17"/>
      <c r="AP3070" s="28" t="str">
        <f t="shared" si="621"/>
        <v>202112</v>
      </c>
      <c r="AQ3070" s="28" t="str">
        <f t="shared" si="622"/>
        <v>202112RMB</v>
      </c>
    </row>
    <row r="3071" spans="1:43" s="12" customFormat="1">
      <c r="A3071" s="13" t="s">
        <v>40</v>
      </c>
      <c r="B3071" s="179">
        <v>2021</v>
      </c>
      <c r="C3071" s="179">
        <v>11</v>
      </c>
      <c r="D3071" s="39" t="str">
        <f t="shared" si="612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613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614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623"/>
        <v>1</v>
      </c>
      <c r="Z3071" s="18">
        <f t="shared" si="611"/>
        <v>282000</v>
      </c>
      <c r="AA3071" s="13">
        <v>1</v>
      </c>
      <c r="AB3071" s="21">
        <f t="shared" si="615"/>
        <v>282000</v>
      </c>
      <c r="AC3071" s="185">
        <f t="shared" si="616"/>
        <v>126928.2</v>
      </c>
      <c r="AD3071" s="141">
        <v>0.4501</v>
      </c>
      <c r="AE3071" s="186">
        <f t="shared" si="617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618"/>
        <v>25380121.402654864</v>
      </c>
      <c r="AJ3071" s="19">
        <f t="shared" si="619"/>
        <v>3850343.1237796475</v>
      </c>
      <c r="AK3071" s="20">
        <f t="shared" si="620"/>
        <v>0.15170704121915216</v>
      </c>
      <c r="AL3071" s="17"/>
      <c r="AM3071" s="17"/>
      <c r="AN3071" s="17"/>
      <c r="AO3071" s="17"/>
      <c r="AP3071" s="28" t="str">
        <f t="shared" si="621"/>
        <v>202112</v>
      </c>
      <c r="AQ3071" s="28" t="str">
        <f t="shared" si="622"/>
        <v>202112HKD</v>
      </c>
    </row>
    <row r="3072" spans="1:43" s="12" customFormat="1">
      <c r="A3072" s="13" t="s">
        <v>40</v>
      </c>
      <c r="B3072" s="179">
        <v>2021</v>
      </c>
      <c r="C3072" s="179">
        <v>11</v>
      </c>
      <c r="D3072" s="39" t="str">
        <f t="shared" si="612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613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614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623"/>
        <v>1.13</v>
      </c>
      <c r="Z3072" s="18">
        <f t="shared" si="611"/>
        <v>325000</v>
      </c>
      <c r="AA3072" s="13">
        <v>1.22</v>
      </c>
      <c r="AB3072" s="21">
        <f t="shared" si="615"/>
        <v>350884.95575221238</v>
      </c>
      <c r="AC3072" s="185">
        <f t="shared" si="616"/>
        <v>62387.345132743365</v>
      </c>
      <c r="AD3072" s="141">
        <v>0.17780000000000001</v>
      </c>
      <c r="AE3072" s="186">
        <f t="shared" si="617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618"/>
        <v>26407088.359292038</v>
      </c>
      <c r="AJ3072" s="19">
        <f t="shared" si="619"/>
        <v>3424510.6998470803</v>
      </c>
      <c r="AK3072" s="20">
        <f t="shared" si="620"/>
        <v>0.12968149510667559</v>
      </c>
      <c r="AL3072" s="17"/>
      <c r="AM3072" s="17"/>
      <c r="AN3072" s="17"/>
      <c r="AO3072" s="17"/>
      <c r="AP3072" s="28" t="str">
        <f t="shared" si="621"/>
        <v>20221</v>
      </c>
      <c r="AQ3072" s="28" t="str">
        <f t="shared" si="622"/>
        <v>20221RMB</v>
      </c>
    </row>
    <row r="3073" spans="1:43" s="12" customFormat="1">
      <c r="A3073" s="13" t="s">
        <v>40</v>
      </c>
      <c r="B3073" s="179">
        <v>2021</v>
      </c>
      <c r="C3073" s="179">
        <v>11</v>
      </c>
      <c r="D3073" s="39" t="str">
        <f t="shared" si="612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613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614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624">IF(W3073="RMB","1.13", "1")</f>
        <v>1.13</v>
      </c>
      <c r="Z3073" s="18">
        <f t="shared" si="611"/>
        <v>465000</v>
      </c>
      <c r="AA3073" s="13">
        <v>1.22</v>
      </c>
      <c r="AB3073" s="21">
        <f t="shared" si="615"/>
        <v>502035.39823008853</v>
      </c>
      <c r="AC3073" s="185">
        <f t="shared" si="616"/>
        <v>117275.46902654869</v>
      </c>
      <c r="AD3073" s="141">
        <v>0.2336</v>
      </c>
      <c r="AE3073" s="186">
        <f t="shared" si="617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618"/>
        <v>26407088.359292038</v>
      </c>
      <c r="AJ3073" s="19">
        <f t="shared" si="619"/>
        <v>3424510.6998470803</v>
      </c>
      <c r="AK3073" s="20">
        <f t="shared" si="620"/>
        <v>0.12968149510667559</v>
      </c>
      <c r="AL3073" s="17"/>
      <c r="AM3073" s="17"/>
      <c r="AN3073" s="17"/>
      <c r="AO3073" s="17"/>
      <c r="AP3073" s="28" t="str">
        <f t="shared" si="621"/>
        <v>20221</v>
      </c>
      <c r="AQ3073" s="28" t="str">
        <f t="shared" si="622"/>
        <v>20221RMB</v>
      </c>
    </row>
    <row r="3074" spans="1:43" s="12" customFormat="1">
      <c r="A3074" s="13" t="s">
        <v>40</v>
      </c>
      <c r="B3074" s="179">
        <v>2021</v>
      </c>
      <c r="C3074" s="179">
        <v>11</v>
      </c>
      <c r="D3074" s="39" t="str">
        <f t="shared" si="612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613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614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624"/>
        <v>1.13</v>
      </c>
      <c r="Z3074" s="18">
        <f t="shared" si="611"/>
        <v>360000</v>
      </c>
      <c r="AA3074" s="13">
        <v>1.22</v>
      </c>
      <c r="AB3074" s="21">
        <f t="shared" si="615"/>
        <v>388672.56637168146</v>
      </c>
      <c r="AC3074" s="185">
        <f t="shared" si="616"/>
        <v>90793.911504424788</v>
      </c>
      <c r="AD3074" s="141">
        <v>0.2336</v>
      </c>
      <c r="AE3074" s="186">
        <f t="shared" si="617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618"/>
        <v>26407088.359292038</v>
      </c>
      <c r="AJ3074" s="19">
        <f t="shared" si="619"/>
        <v>3424510.6998470803</v>
      </c>
      <c r="AK3074" s="20">
        <f t="shared" si="620"/>
        <v>0.12968149510667559</v>
      </c>
      <c r="AL3074" s="17"/>
      <c r="AM3074" s="17"/>
      <c r="AN3074" s="17"/>
      <c r="AO3074" s="17"/>
      <c r="AP3074" s="28" t="str">
        <f t="shared" si="621"/>
        <v>20221</v>
      </c>
      <c r="AQ3074" s="28" t="str">
        <f t="shared" si="622"/>
        <v>20221RMB</v>
      </c>
    </row>
    <row r="3075" spans="1:43" s="12" customFormat="1">
      <c r="A3075" s="13" t="s">
        <v>40</v>
      </c>
      <c r="B3075" s="179">
        <v>2021</v>
      </c>
      <c r="C3075" s="179">
        <v>11</v>
      </c>
      <c r="D3075" s="39" t="str">
        <f t="shared" si="612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613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614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624"/>
        <v>1.13</v>
      </c>
      <c r="Z3075" s="18">
        <f t="shared" si="611"/>
        <v>670000</v>
      </c>
      <c r="AA3075" s="13">
        <v>1.22</v>
      </c>
      <c r="AB3075" s="21">
        <f t="shared" si="615"/>
        <v>723362.83185840712</v>
      </c>
      <c r="AC3075" s="185">
        <f t="shared" si="616"/>
        <v>129192.60176991152</v>
      </c>
      <c r="AD3075" s="141">
        <v>0.17860000000000001</v>
      </c>
      <c r="AE3075" s="186">
        <f t="shared" si="617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618"/>
        <v>31750699.113741599</v>
      </c>
      <c r="AJ3075" s="19">
        <f t="shared" si="619"/>
        <v>4396077.3195289988</v>
      </c>
      <c r="AK3075" s="20">
        <f t="shared" si="620"/>
        <v>0.13845607946397598</v>
      </c>
      <c r="AL3075" s="17"/>
      <c r="AM3075" s="17"/>
      <c r="AN3075" s="17"/>
      <c r="AO3075" s="17"/>
      <c r="AP3075" s="28" t="str">
        <f t="shared" si="621"/>
        <v>20222</v>
      </c>
      <c r="AQ3075" s="28" t="str">
        <f t="shared" si="622"/>
        <v>20222RMB</v>
      </c>
    </row>
    <row r="3076" spans="1:43" s="12" customFormat="1">
      <c r="A3076" s="13" t="s">
        <v>40</v>
      </c>
      <c r="B3076" s="179">
        <v>2021</v>
      </c>
      <c r="C3076" s="179">
        <v>11</v>
      </c>
      <c r="D3076" s="39" t="str">
        <f t="shared" si="612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613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614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624"/>
        <v>1.13</v>
      </c>
      <c r="Z3076" s="18">
        <f t="shared" si="611"/>
        <v>670000</v>
      </c>
      <c r="AA3076" s="13">
        <v>1.22</v>
      </c>
      <c r="AB3076" s="21">
        <f t="shared" si="615"/>
        <v>723362.83185840712</v>
      </c>
      <c r="AC3076" s="185">
        <f t="shared" si="616"/>
        <v>129192.60176991152</v>
      </c>
      <c r="AD3076" s="141">
        <v>0.17860000000000001</v>
      </c>
      <c r="AE3076" s="186">
        <f t="shared" si="617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618"/>
        <v>31750699.113741599</v>
      </c>
      <c r="AJ3076" s="19">
        <f t="shared" si="619"/>
        <v>4396077.3195289988</v>
      </c>
      <c r="AK3076" s="20">
        <f t="shared" si="620"/>
        <v>0.13845607946397598</v>
      </c>
      <c r="AL3076" s="17"/>
      <c r="AM3076" s="17"/>
      <c r="AN3076" s="17"/>
      <c r="AO3076" s="17"/>
      <c r="AP3076" s="28" t="str">
        <f t="shared" si="621"/>
        <v>20222</v>
      </c>
      <c r="AQ3076" s="28" t="str">
        <f t="shared" si="622"/>
        <v>20222RMB</v>
      </c>
    </row>
    <row r="3077" spans="1:43" s="12" customFormat="1">
      <c r="A3077" s="13" t="s">
        <v>40</v>
      </c>
      <c r="B3077" s="179">
        <v>2021</v>
      </c>
      <c r="C3077" s="179">
        <v>11</v>
      </c>
      <c r="D3077" s="39" t="str">
        <f t="shared" si="612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613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614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624"/>
        <v>1.13</v>
      </c>
      <c r="Z3077" s="18">
        <f t="shared" si="611"/>
        <v>426550</v>
      </c>
      <c r="AA3077" s="13">
        <v>1.22</v>
      </c>
      <c r="AB3077" s="21">
        <f t="shared" si="615"/>
        <v>460523.00884955761</v>
      </c>
      <c r="AC3077" s="185">
        <f t="shared" si="616"/>
        <v>113012.34637168144</v>
      </c>
      <c r="AD3077" s="141">
        <v>0.24540000000000001</v>
      </c>
      <c r="AE3077" s="186">
        <f t="shared" si="617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618"/>
        <v>31750699.113741599</v>
      </c>
      <c r="AJ3077" s="19">
        <f t="shared" si="619"/>
        <v>4396077.3195289988</v>
      </c>
      <c r="AK3077" s="20">
        <f t="shared" si="620"/>
        <v>0.13845607946397598</v>
      </c>
      <c r="AL3077" s="17"/>
      <c r="AM3077" s="17"/>
      <c r="AN3077" s="17"/>
      <c r="AO3077" s="17"/>
      <c r="AP3077" s="28" t="str">
        <f t="shared" si="621"/>
        <v>20222</v>
      </c>
      <c r="AQ3077" s="28" t="str">
        <f t="shared" si="622"/>
        <v>20222RMB</v>
      </c>
    </row>
    <row r="3078" spans="1:43" s="12" customFormat="1">
      <c r="A3078" s="13" t="s">
        <v>40</v>
      </c>
      <c r="B3078" s="179">
        <v>2021</v>
      </c>
      <c r="C3078" s="179">
        <v>11</v>
      </c>
      <c r="D3078" s="39" t="str">
        <f t="shared" si="612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613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614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624"/>
        <v>1.13</v>
      </c>
      <c r="Z3078" s="18">
        <f t="shared" ref="Z3078:Z3141" si="625">IF(X3078="","",X3078*MAX(O3078,N3078))</f>
        <v>426550</v>
      </c>
      <c r="AA3078" s="13">
        <v>1.22</v>
      </c>
      <c r="AB3078" s="21">
        <f t="shared" si="615"/>
        <v>460523.00884955761</v>
      </c>
      <c r="AC3078" s="185">
        <f t="shared" si="616"/>
        <v>113012.34637168144</v>
      </c>
      <c r="AD3078" s="141">
        <v>0.24540000000000001</v>
      </c>
      <c r="AE3078" s="186">
        <f t="shared" si="617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618"/>
        <v>31750699.113741599</v>
      </c>
      <c r="AJ3078" s="19">
        <f t="shared" si="619"/>
        <v>4396077.3195289988</v>
      </c>
      <c r="AK3078" s="20">
        <f t="shared" si="620"/>
        <v>0.13845607946397598</v>
      </c>
      <c r="AL3078" s="17"/>
      <c r="AM3078" s="17"/>
      <c r="AN3078" s="17"/>
      <c r="AO3078" s="17"/>
      <c r="AP3078" s="28" t="str">
        <f t="shared" si="621"/>
        <v>20222</v>
      </c>
      <c r="AQ3078" s="28" t="str">
        <f t="shared" si="622"/>
        <v>20222RMB</v>
      </c>
    </row>
    <row r="3079" spans="1:43" s="12" customFormat="1">
      <c r="A3079" s="13" t="s">
        <v>40</v>
      </c>
      <c r="B3079" s="179">
        <v>2021</v>
      </c>
      <c r="C3079" s="179">
        <v>11</v>
      </c>
      <c r="D3079" s="39" t="str">
        <f t="shared" si="612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613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614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624"/>
        <v>1.13</v>
      </c>
      <c r="Z3079" s="18">
        <f t="shared" si="625"/>
        <v>25650</v>
      </c>
      <c r="AA3079" s="13">
        <v>1.22</v>
      </c>
      <c r="AB3079" s="21">
        <f t="shared" si="615"/>
        <v>27692.920353982303</v>
      </c>
      <c r="AC3079" s="185">
        <f t="shared" si="616"/>
        <v>4945.95557522124</v>
      </c>
      <c r="AD3079" s="141">
        <v>0.17860000000000001</v>
      </c>
      <c r="AE3079" s="186">
        <f t="shared" si="617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618"/>
        <v>31750699.113741599</v>
      </c>
      <c r="AJ3079" s="19">
        <f t="shared" si="619"/>
        <v>4396077.3195289988</v>
      </c>
      <c r="AK3079" s="20">
        <f t="shared" si="620"/>
        <v>0.13845607946397598</v>
      </c>
      <c r="AL3079" s="17"/>
      <c r="AM3079" s="17"/>
      <c r="AN3079" s="17"/>
      <c r="AO3079" s="17"/>
      <c r="AP3079" s="28" t="str">
        <f t="shared" si="621"/>
        <v>20222</v>
      </c>
      <c r="AQ3079" s="28" t="str">
        <f t="shared" si="622"/>
        <v>20222RMB</v>
      </c>
    </row>
    <row r="3080" spans="1:43" s="12" customFormat="1">
      <c r="A3080" s="13" t="s">
        <v>40</v>
      </c>
      <c r="B3080" s="179">
        <v>2021</v>
      </c>
      <c r="C3080" s="179">
        <v>11</v>
      </c>
      <c r="D3080" s="39" t="str">
        <f t="shared" si="612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613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614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624"/>
        <v>1.13</v>
      </c>
      <c r="Z3080" s="18">
        <f t="shared" si="625"/>
        <v>25650</v>
      </c>
      <c r="AA3080" s="13">
        <v>1.22</v>
      </c>
      <c r="AB3080" s="21">
        <f t="shared" si="615"/>
        <v>27692.920353982303</v>
      </c>
      <c r="AC3080" s="185">
        <f t="shared" si="616"/>
        <v>4945.95557522124</v>
      </c>
      <c r="AD3080" s="141">
        <v>0.17860000000000001</v>
      </c>
      <c r="AE3080" s="186">
        <f t="shared" si="617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618"/>
        <v>31750699.113741599</v>
      </c>
      <c r="AJ3080" s="19">
        <f t="shared" si="619"/>
        <v>4396077.3195289988</v>
      </c>
      <c r="AK3080" s="20">
        <f t="shared" si="620"/>
        <v>0.13845607946397598</v>
      </c>
      <c r="AL3080" s="17"/>
      <c r="AM3080" s="17"/>
      <c r="AN3080" s="17"/>
      <c r="AO3080" s="17"/>
      <c r="AP3080" s="28" t="str">
        <f t="shared" si="621"/>
        <v>20222</v>
      </c>
      <c r="AQ3080" s="28" t="str">
        <f t="shared" si="622"/>
        <v>20222RMB</v>
      </c>
    </row>
    <row r="3081" spans="1:43" s="12" customFormat="1">
      <c r="A3081" s="13" t="s">
        <v>40</v>
      </c>
      <c r="B3081" s="179">
        <v>2021</v>
      </c>
      <c r="C3081" s="179">
        <v>11</v>
      </c>
      <c r="D3081" s="39" t="str">
        <f t="shared" si="612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613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614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624"/>
        <v>1.13</v>
      </c>
      <c r="Z3081" s="18">
        <f t="shared" si="625"/>
        <v>55100</v>
      </c>
      <c r="AA3081" s="13">
        <v>1.22</v>
      </c>
      <c r="AB3081" s="21">
        <f t="shared" si="615"/>
        <v>59488.495575221241</v>
      </c>
      <c r="AC3081" s="185">
        <f t="shared" si="616"/>
        <v>10624.645309734515</v>
      </c>
      <c r="AD3081" s="141">
        <v>0.17860000000000001</v>
      </c>
      <c r="AE3081" s="186">
        <f t="shared" si="617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618"/>
        <v>31750699.113741599</v>
      </c>
      <c r="AJ3081" s="19">
        <f t="shared" si="619"/>
        <v>4396077.3195289988</v>
      </c>
      <c r="AK3081" s="20">
        <f t="shared" si="620"/>
        <v>0.13845607946397598</v>
      </c>
      <c r="AL3081" s="17"/>
      <c r="AM3081" s="17"/>
      <c r="AN3081" s="17"/>
      <c r="AO3081" s="17"/>
      <c r="AP3081" s="28" t="str">
        <f t="shared" si="621"/>
        <v>20222</v>
      </c>
      <c r="AQ3081" s="28" t="str">
        <f t="shared" si="622"/>
        <v>20222RMB</v>
      </c>
    </row>
    <row r="3082" spans="1:43" s="12" customFormat="1">
      <c r="A3082" s="13" t="s">
        <v>40</v>
      </c>
      <c r="B3082" s="179">
        <v>2021</v>
      </c>
      <c r="C3082" s="179">
        <v>11</v>
      </c>
      <c r="D3082" s="39" t="str">
        <f t="shared" si="612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613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614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624"/>
        <v>1.13</v>
      </c>
      <c r="Z3082" s="18">
        <f t="shared" si="625"/>
        <v>55100</v>
      </c>
      <c r="AA3082" s="13">
        <v>1.22</v>
      </c>
      <c r="AB3082" s="21">
        <f t="shared" si="615"/>
        <v>59488.495575221241</v>
      </c>
      <c r="AC3082" s="185">
        <f t="shared" si="616"/>
        <v>10624.645309734515</v>
      </c>
      <c r="AD3082" s="141">
        <v>0.17860000000000001</v>
      </c>
      <c r="AE3082" s="186">
        <f t="shared" si="617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618"/>
        <v>31750699.113741599</v>
      </c>
      <c r="AJ3082" s="19">
        <f t="shared" si="619"/>
        <v>4396077.3195289988</v>
      </c>
      <c r="AK3082" s="20">
        <f t="shared" si="620"/>
        <v>0.13845607946397598</v>
      </c>
      <c r="AL3082" s="17"/>
      <c r="AM3082" s="17"/>
      <c r="AN3082" s="17"/>
      <c r="AO3082" s="17"/>
      <c r="AP3082" s="28" t="str">
        <f t="shared" si="621"/>
        <v>20222</v>
      </c>
      <c r="AQ3082" s="28" t="str">
        <f t="shared" si="622"/>
        <v>20222RMB</v>
      </c>
    </row>
    <row r="3083" spans="1:43" s="12" customFormat="1">
      <c r="A3083" s="13" t="s">
        <v>40</v>
      </c>
      <c r="B3083" s="179">
        <v>2021</v>
      </c>
      <c r="C3083" s="179">
        <v>11</v>
      </c>
      <c r="D3083" s="39" t="str">
        <f t="shared" si="612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613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614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624"/>
        <v>1.13</v>
      </c>
      <c r="Z3083" s="18">
        <f t="shared" si="625"/>
        <v>47500</v>
      </c>
      <c r="AA3083" s="13">
        <v>1.22</v>
      </c>
      <c r="AB3083" s="21">
        <f t="shared" si="615"/>
        <v>51283.185840707964</v>
      </c>
      <c r="AC3083" s="185">
        <f t="shared" si="616"/>
        <v>9159.1769911504434</v>
      </c>
      <c r="AD3083" s="141">
        <v>0.17860000000000001</v>
      </c>
      <c r="AE3083" s="186">
        <f t="shared" si="617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618"/>
        <v>31750699.113741599</v>
      </c>
      <c r="AJ3083" s="19">
        <f t="shared" si="619"/>
        <v>4396077.3195289988</v>
      </c>
      <c r="AK3083" s="20">
        <f t="shared" si="620"/>
        <v>0.13845607946397598</v>
      </c>
      <c r="AL3083" s="17"/>
      <c r="AM3083" s="17"/>
      <c r="AN3083" s="17"/>
      <c r="AO3083" s="17"/>
      <c r="AP3083" s="28" t="str">
        <f t="shared" si="621"/>
        <v>20222</v>
      </c>
      <c r="AQ3083" s="28" t="str">
        <f t="shared" si="622"/>
        <v>20222RMB</v>
      </c>
    </row>
    <row r="3084" spans="1:43" s="12" customFormat="1">
      <c r="A3084" s="13" t="s">
        <v>40</v>
      </c>
      <c r="B3084" s="179">
        <v>2021</v>
      </c>
      <c r="C3084" s="179">
        <v>11</v>
      </c>
      <c r="D3084" s="39" t="str">
        <f t="shared" si="612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613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614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624"/>
        <v>1.13</v>
      </c>
      <c r="Z3084" s="18">
        <f t="shared" si="625"/>
        <v>47500</v>
      </c>
      <c r="AA3084" s="13">
        <v>1.22</v>
      </c>
      <c r="AB3084" s="21">
        <f t="shared" si="615"/>
        <v>51283.185840707964</v>
      </c>
      <c r="AC3084" s="185">
        <f t="shared" si="616"/>
        <v>9159.1769911504434</v>
      </c>
      <c r="AD3084" s="141">
        <v>0.17860000000000001</v>
      </c>
      <c r="AE3084" s="186">
        <f t="shared" si="617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618"/>
        <v>31750699.113741599</v>
      </c>
      <c r="AJ3084" s="19">
        <f t="shared" si="619"/>
        <v>4396077.3195289988</v>
      </c>
      <c r="AK3084" s="20">
        <f t="shared" si="620"/>
        <v>0.13845607946397598</v>
      </c>
      <c r="AL3084" s="17"/>
      <c r="AM3084" s="17"/>
      <c r="AN3084" s="17"/>
      <c r="AO3084" s="17"/>
      <c r="AP3084" s="28" t="str">
        <f t="shared" si="621"/>
        <v>20222</v>
      </c>
      <c r="AQ3084" s="28" t="str">
        <f t="shared" si="622"/>
        <v>20222RMB</v>
      </c>
    </row>
    <row r="3085" spans="1:43" s="12" customFormat="1">
      <c r="A3085" s="13" t="s">
        <v>40</v>
      </c>
      <c r="B3085" s="179">
        <v>2021</v>
      </c>
      <c r="C3085" s="179">
        <v>12</v>
      </c>
      <c r="D3085" s="39" t="str">
        <f t="shared" si="612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613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614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624"/>
        <v>1.13</v>
      </c>
      <c r="Z3085" s="18">
        <f t="shared" si="625"/>
        <v>406243</v>
      </c>
      <c r="AA3085" s="13">
        <v>1.22</v>
      </c>
      <c r="AB3085" s="21">
        <f t="shared" si="615"/>
        <v>438598.63716814166</v>
      </c>
      <c r="AC3085" s="185">
        <f t="shared" si="616"/>
        <v>81798.645831858419</v>
      </c>
      <c r="AD3085" s="141">
        <v>0.1865</v>
      </c>
      <c r="AE3085" s="186">
        <f t="shared" si="617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618"/>
        <v>31750699.113741599</v>
      </c>
      <c r="AJ3085" s="19">
        <f t="shared" si="619"/>
        <v>4396077.3195289988</v>
      </c>
      <c r="AK3085" s="20">
        <f t="shared" si="620"/>
        <v>0.13845607946397598</v>
      </c>
      <c r="AL3085" s="17"/>
      <c r="AM3085" s="17"/>
      <c r="AN3085" s="17"/>
      <c r="AO3085" s="17"/>
      <c r="AP3085" s="28" t="str">
        <f t="shared" si="621"/>
        <v>20222</v>
      </c>
      <c r="AQ3085" s="28" t="str">
        <f t="shared" si="622"/>
        <v>20222RMB</v>
      </c>
    </row>
    <row r="3086" spans="1:43" s="12" customFormat="1">
      <c r="A3086" s="13" t="s">
        <v>40</v>
      </c>
      <c r="B3086" s="179">
        <v>2021</v>
      </c>
      <c r="C3086" s="179">
        <v>9</v>
      </c>
      <c r="D3086" s="39" t="str">
        <f t="shared" si="612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613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614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624"/>
        <v>1</v>
      </c>
      <c r="Z3086" s="18">
        <f t="shared" si="625"/>
        <v>136000</v>
      </c>
      <c r="AA3086" s="13">
        <v>7.8</v>
      </c>
      <c r="AB3086" s="21">
        <f t="shared" si="615"/>
        <v>1060800</v>
      </c>
      <c r="AC3086" s="185">
        <f t="shared" si="616"/>
        <v>106822.56</v>
      </c>
      <c r="AD3086" s="141">
        <v>0.1007</v>
      </c>
      <c r="AE3086" s="186">
        <f t="shared" si="617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618"/>
        <v>31750699.113741599</v>
      </c>
      <c r="AJ3086" s="19">
        <f t="shared" si="619"/>
        <v>4396077.3195289988</v>
      </c>
      <c r="AK3086" s="20">
        <f t="shared" si="620"/>
        <v>0.13845607946397598</v>
      </c>
      <c r="AL3086" s="17"/>
      <c r="AM3086" s="17"/>
      <c r="AN3086" s="17"/>
      <c r="AO3086" s="17"/>
      <c r="AP3086" s="28" t="str">
        <f t="shared" si="621"/>
        <v>20222</v>
      </c>
      <c r="AQ3086" s="28" t="str">
        <f t="shared" si="622"/>
        <v>20222USD</v>
      </c>
    </row>
    <row r="3087" spans="1:43" s="12" customFormat="1">
      <c r="A3087" s="13" t="s">
        <v>40</v>
      </c>
      <c r="B3087" s="179">
        <v>2021</v>
      </c>
      <c r="C3087" s="179">
        <v>12</v>
      </c>
      <c r="D3087" s="39" t="str">
        <f t="shared" si="612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613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614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624"/>
        <v>1.13</v>
      </c>
      <c r="Z3087" s="18">
        <f t="shared" si="625"/>
        <v>720000</v>
      </c>
      <c r="AA3087" s="13">
        <v>1.22</v>
      </c>
      <c r="AB3087" s="21">
        <f t="shared" si="615"/>
        <v>777345.13274336292</v>
      </c>
      <c r="AC3087" s="185">
        <f t="shared" si="616"/>
        <v>81232.566371681416</v>
      </c>
      <c r="AD3087" s="141">
        <v>0.1045</v>
      </c>
      <c r="AE3087" s="186">
        <f t="shared" si="617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618"/>
        <v>28726768.133805312</v>
      </c>
      <c r="AJ3087" s="19">
        <f t="shared" si="619"/>
        <v>3888166.2308864431</v>
      </c>
      <c r="AK3087" s="20">
        <f t="shared" si="620"/>
        <v>0.13534993608664583</v>
      </c>
      <c r="AL3087" s="17"/>
      <c r="AM3087" s="17"/>
      <c r="AN3087" s="17"/>
      <c r="AO3087" s="17"/>
      <c r="AP3087" s="28" t="str">
        <f t="shared" si="621"/>
        <v>20223</v>
      </c>
      <c r="AQ3087" s="28" t="str">
        <f t="shared" si="622"/>
        <v>20223RMB</v>
      </c>
    </row>
    <row r="3088" spans="1:43" s="12" customFormat="1">
      <c r="A3088" s="13" t="s">
        <v>40</v>
      </c>
      <c r="B3088" s="179">
        <v>2021</v>
      </c>
      <c r="C3088" s="179">
        <v>12</v>
      </c>
      <c r="D3088" s="39" t="str">
        <f t="shared" si="612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613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614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624"/>
        <v>1.13</v>
      </c>
      <c r="Z3088" s="18">
        <f t="shared" si="625"/>
        <v>720000</v>
      </c>
      <c r="AA3088" s="13">
        <v>1.22</v>
      </c>
      <c r="AB3088" s="21">
        <f t="shared" si="615"/>
        <v>777345.13274336292</v>
      </c>
      <c r="AC3088" s="185">
        <f t="shared" si="616"/>
        <v>81232.566371681416</v>
      </c>
      <c r="AD3088" s="141">
        <v>0.1045</v>
      </c>
      <c r="AE3088" s="186">
        <f t="shared" si="617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618"/>
        <v>28726768.133805312</v>
      </c>
      <c r="AJ3088" s="19">
        <f t="shared" si="619"/>
        <v>3888166.2308864431</v>
      </c>
      <c r="AK3088" s="20">
        <f t="shared" si="620"/>
        <v>0.13534993608664583</v>
      </c>
      <c r="AL3088" s="17"/>
      <c r="AM3088" s="17"/>
      <c r="AN3088" s="17"/>
      <c r="AO3088" s="17"/>
      <c r="AP3088" s="28" t="str">
        <f t="shared" si="621"/>
        <v>20223</v>
      </c>
      <c r="AQ3088" s="28" t="str">
        <f t="shared" si="622"/>
        <v>20223RMB</v>
      </c>
    </row>
    <row r="3089" spans="1:43" s="12" customFormat="1">
      <c r="A3089" s="13" t="s">
        <v>40</v>
      </c>
      <c r="B3089" s="179">
        <v>2021</v>
      </c>
      <c r="C3089" s="179">
        <v>9</v>
      </c>
      <c r="D3089" s="39" t="str">
        <f t="shared" si="612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613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614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626">IF(W3089="","",IF(W3089="RMB","1.13", "1"))</f>
        <v>1.13</v>
      </c>
      <c r="Z3089" s="18">
        <f t="shared" si="625"/>
        <v>-315835</v>
      </c>
      <c r="AA3089" s="13">
        <v>1.077</v>
      </c>
      <c r="AB3089" s="21">
        <f t="shared" si="615"/>
        <v>-301021.5</v>
      </c>
      <c r="AC3089" s="185">
        <f t="shared" si="616"/>
        <v>-49247.117399999996</v>
      </c>
      <c r="AD3089" s="141">
        <v>0.1636</v>
      </c>
      <c r="AE3089" s="186">
        <f t="shared" si="617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618"/>
        <v>26078226.463097349</v>
      </c>
      <c r="AJ3089" s="19">
        <f t="shared" si="619"/>
        <v>3137870.4427774516</v>
      </c>
      <c r="AK3089" s="20">
        <f t="shared" si="620"/>
        <v>0.12032530077218917</v>
      </c>
      <c r="AL3089" s="17"/>
      <c r="AM3089" s="17"/>
      <c r="AN3089" s="17"/>
      <c r="AO3089" s="17" t="s">
        <v>2907</v>
      </c>
      <c r="AP3089" s="28" t="str">
        <f t="shared" si="621"/>
        <v>20239</v>
      </c>
      <c r="AQ3089" s="28" t="str">
        <f t="shared" si="622"/>
        <v>20239RMB</v>
      </c>
    </row>
    <row r="3090" spans="1:43" s="12" customFormat="1">
      <c r="A3090" s="13" t="s">
        <v>40</v>
      </c>
      <c r="B3090" s="179">
        <v>2021</v>
      </c>
      <c r="C3090" s="179">
        <v>9</v>
      </c>
      <c r="D3090" s="39" t="str">
        <f t="shared" si="612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613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614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626"/>
        <v>1.13</v>
      </c>
      <c r="Z3090" s="18">
        <f t="shared" si="625"/>
        <v>-602290</v>
      </c>
      <c r="AA3090" s="13">
        <v>1.077</v>
      </c>
      <c r="AB3090" s="21">
        <f t="shared" si="615"/>
        <v>-574041</v>
      </c>
      <c r="AC3090" s="185">
        <f t="shared" si="616"/>
        <v>-93913.107600000003</v>
      </c>
      <c r="AD3090" s="141">
        <v>0.1636</v>
      </c>
      <c r="AE3090" s="186">
        <f t="shared" si="617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618"/>
        <v>26078226.463097349</v>
      </c>
      <c r="AJ3090" s="19">
        <f t="shared" si="619"/>
        <v>3137870.4427774516</v>
      </c>
      <c r="AK3090" s="20">
        <f t="shared" si="620"/>
        <v>0.12032530077218917</v>
      </c>
      <c r="AL3090" s="17"/>
      <c r="AM3090" s="17"/>
      <c r="AN3090" s="17"/>
      <c r="AO3090" s="17" t="s">
        <v>2907</v>
      </c>
      <c r="AP3090" s="28" t="str">
        <f t="shared" si="621"/>
        <v>20239</v>
      </c>
      <c r="AQ3090" s="28" t="str">
        <f t="shared" si="622"/>
        <v>20239RMB</v>
      </c>
    </row>
    <row r="3091" spans="1:43" s="12" customFormat="1">
      <c r="A3091" s="13" t="s">
        <v>42</v>
      </c>
      <c r="B3091" s="179">
        <v>2023</v>
      </c>
      <c r="C3091" s="179">
        <v>11</v>
      </c>
      <c r="D3091" s="39" t="str">
        <f t="shared" si="612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613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614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626"/>
        <v>1</v>
      </c>
      <c r="Z3091" s="18">
        <f t="shared" si="625"/>
        <v>8500000</v>
      </c>
      <c r="AA3091" s="13">
        <v>5.6300000000000003E-2</v>
      </c>
      <c r="AB3091" s="21">
        <f t="shared" si="615"/>
        <v>478550</v>
      </c>
      <c r="AC3091" s="185">
        <f t="shared" si="616"/>
        <v>65178.509999999995</v>
      </c>
      <c r="AD3091" s="141">
        <v>0.13619999999999999</v>
      </c>
      <c r="AE3091" s="186">
        <f t="shared" si="617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618"/>
        <v>21594188.700884957</v>
      </c>
      <c r="AJ3091" s="19">
        <f t="shared" si="619"/>
        <v>2559339.3921844242</v>
      </c>
      <c r="AK3091" s="20">
        <f t="shared" si="620"/>
        <v>0.11851982158883048</v>
      </c>
      <c r="AL3091" s="17"/>
      <c r="AM3091" s="17"/>
      <c r="AN3091" s="17"/>
      <c r="AO3091" s="17"/>
      <c r="AP3091" s="28" t="str">
        <f t="shared" si="621"/>
        <v>20241</v>
      </c>
      <c r="AQ3091" s="28" t="str">
        <f t="shared" si="622"/>
        <v>20241JPY</v>
      </c>
    </row>
    <row r="3092" spans="1:43" s="12" customFormat="1">
      <c r="A3092" s="13" t="s">
        <v>41</v>
      </c>
      <c r="B3092" s="179">
        <v>2022</v>
      </c>
      <c r="C3092" s="179">
        <v>12</v>
      </c>
      <c r="D3092" s="39" t="str">
        <f t="shared" si="612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613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614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626"/>
        <v>1.13</v>
      </c>
      <c r="Z3092" s="18">
        <f t="shared" si="625"/>
        <v>290000</v>
      </c>
      <c r="AA3092" s="13">
        <v>1.1200000000000001</v>
      </c>
      <c r="AB3092" s="21">
        <f t="shared" si="615"/>
        <v>287433.62831858412</v>
      </c>
      <c r="AC3092" s="185">
        <f t="shared" si="616"/>
        <v>46506.761061946912</v>
      </c>
      <c r="AD3092" s="141">
        <v>0.1618</v>
      </c>
      <c r="AE3092" s="186">
        <f t="shared" si="617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618"/>
        <v>7502645.9971681433</v>
      </c>
      <c r="AJ3092" s="19">
        <f t="shared" si="619"/>
        <v>664841.72044240707</v>
      </c>
      <c r="AK3092" s="20">
        <f t="shared" si="620"/>
        <v>8.8614299634202393E-2</v>
      </c>
      <c r="AL3092" s="17"/>
      <c r="AM3092" s="17"/>
      <c r="AN3092" s="17"/>
      <c r="AO3092" s="17"/>
      <c r="AP3092" s="28" t="str">
        <f t="shared" si="621"/>
        <v>20231</v>
      </c>
      <c r="AQ3092" s="28" t="str">
        <f t="shared" si="622"/>
        <v>20231RMB</v>
      </c>
    </row>
    <row r="3093" spans="1:43" s="12" customFormat="1">
      <c r="A3093" s="13" t="s">
        <v>41</v>
      </c>
      <c r="B3093" s="179">
        <v>2022</v>
      </c>
      <c r="C3093" s="179">
        <v>11</v>
      </c>
      <c r="D3093" s="39" t="str">
        <f t="shared" si="612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613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614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626"/>
        <v>1.13</v>
      </c>
      <c r="Z3093" s="18">
        <f t="shared" si="625"/>
        <v>530000</v>
      </c>
      <c r="AA3093" s="13">
        <v>1.1599999999999999</v>
      </c>
      <c r="AB3093" s="21">
        <f t="shared" si="615"/>
        <v>544070.79646017705</v>
      </c>
      <c r="AC3093" s="185">
        <f t="shared" si="616"/>
        <v>93797.805309734526</v>
      </c>
      <c r="AD3093" s="141">
        <v>0.1724</v>
      </c>
      <c r="AE3093" s="186">
        <f t="shared" si="617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618"/>
        <v>21045012.884955756</v>
      </c>
      <c r="AJ3093" s="19">
        <f t="shared" si="619"/>
        <v>2650260.9603327434</v>
      </c>
      <c r="AK3093" s="20">
        <f t="shared" si="620"/>
        <v>0.12593296924172043</v>
      </c>
      <c r="AL3093" s="17"/>
      <c r="AM3093" s="17"/>
      <c r="AN3093" s="17"/>
      <c r="AO3093" s="17"/>
      <c r="AP3093" s="28" t="str">
        <f t="shared" si="621"/>
        <v>20232</v>
      </c>
      <c r="AQ3093" s="28" t="str">
        <f t="shared" si="622"/>
        <v>20232RMB</v>
      </c>
    </row>
    <row r="3094" spans="1:43" s="12" customFormat="1">
      <c r="A3094" s="13" t="s">
        <v>41</v>
      </c>
      <c r="B3094" s="179">
        <v>2022</v>
      </c>
      <c r="C3094" s="179">
        <v>11</v>
      </c>
      <c r="D3094" s="39" t="str">
        <f t="shared" si="612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613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614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626"/>
        <v>1.13</v>
      </c>
      <c r="Z3094" s="18">
        <f t="shared" si="625"/>
        <v>710000</v>
      </c>
      <c r="AA3094" s="13">
        <v>1.1599999999999999</v>
      </c>
      <c r="AB3094" s="21">
        <f t="shared" si="615"/>
        <v>728849.55752212391</v>
      </c>
      <c r="AC3094" s="185">
        <f t="shared" si="616"/>
        <v>87461.946902654861</v>
      </c>
      <c r="AD3094" s="141">
        <v>0.12</v>
      </c>
      <c r="AE3094" s="186">
        <f t="shared" si="617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618"/>
        <v>21045012.884955756</v>
      </c>
      <c r="AJ3094" s="19">
        <f t="shared" si="619"/>
        <v>2650260.9603327434</v>
      </c>
      <c r="AK3094" s="20">
        <f t="shared" si="620"/>
        <v>0.12593296924172043</v>
      </c>
      <c r="AL3094" s="17"/>
      <c r="AM3094" s="17"/>
      <c r="AN3094" s="17"/>
      <c r="AO3094" s="17"/>
      <c r="AP3094" s="28" t="str">
        <f t="shared" si="621"/>
        <v>20232</v>
      </c>
      <c r="AQ3094" s="28" t="str">
        <f t="shared" si="622"/>
        <v>20232RMB</v>
      </c>
    </row>
    <row r="3095" spans="1:43" s="12" customFormat="1">
      <c r="A3095" s="13" t="s">
        <v>41</v>
      </c>
      <c r="B3095" s="179">
        <v>2022</v>
      </c>
      <c r="C3095" s="179">
        <v>12</v>
      </c>
      <c r="D3095" s="39" t="str">
        <f t="shared" si="612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613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614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626"/>
        <v>1.13</v>
      </c>
      <c r="Z3095" s="18">
        <f t="shared" si="625"/>
        <v>28000</v>
      </c>
      <c r="AA3095" s="13">
        <v>1.1599999999999999</v>
      </c>
      <c r="AB3095" s="21">
        <f t="shared" si="615"/>
        <v>28743.362831858409</v>
      </c>
      <c r="AC3095" s="185">
        <f t="shared" si="616"/>
        <v>7680.2265486725664</v>
      </c>
      <c r="AD3095" s="141">
        <v>0.26719999999999999</v>
      </c>
      <c r="AE3095" s="186">
        <f t="shared" si="617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618"/>
        <v>21045012.884955756</v>
      </c>
      <c r="AJ3095" s="19">
        <f t="shared" si="619"/>
        <v>2650260.9603327434</v>
      </c>
      <c r="AK3095" s="20">
        <f t="shared" si="620"/>
        <v>0.12593296924172043</v>
      </c>
      <c r="AL3095" s="17"/>
      <c r="AM3095" s="17"/>
      <c r="AN3095" s="17"/>
      <c r="AO3095" s="17"/>
      <c r="AP3095" s="28" t="str">
        <f t="shared" si="621"/>
        <v>20232</v>
      </c>
      <c r="AQ3095" s="28" t="str">
        <f t="shared" si="622"/>
        <v>20232RMB</v>
      </c>
    </row>
    <row r="3096" spans="1:43" s="12" customFormat="1">
      <c r="A3096" s="13" t="s">
        <v>41</v>
      </c>
      <c r="B3096" s="179">
        <v>2022</v>
      </c>
      <c r="C3096" s="179">
        <v>11</v>
      </c>
      <c r="D3096" s="39" t="str">
        <f t="shared" si="612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613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614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626"/>
        <v>1</v>
      </c>
      <c r="Z3096" s="18">
        <f t="shared" si="625"/>
        <v>116200</v>
      </c>
      <c r="AA3096" s="13">
        <v>7.8</v>
      </c>
      <c r="AB3096" s="21">
        <f t="shared" si="615"/>
        <v>906360</v>
      </c>
      <c r="AC3096" s="185">
        <f t="shared" si="616"/>
        <v>137947.992</v>
      </c>
      <c r="AD3096" s="141">
        <v>0.1522</v>
      </c>
      <c r="AE3096" s="186">
        <f t="shared" si="617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618"/>
        <v>33543315.897345133</v>
      </c>
      <c r="AJ3096" s="19">
        <f t="shared" si="619"/>
        <v>4706169.325298408</v>
      </c>
      <c r="AK3096" s="20">
        <f t="shared" si="620"/>
        <v>0.14030125523967321</v>
      </c>
      <c r="AL3096" s="17"/>
      <c r="AM3096" s="17"/>
      <c r="AN3096" s="17"/>
      <c r="AO3096" s="17"/>
      <c r="AP3096" s="28" t="str">
        <f t="shared" si="621"/>
        <v>20233</v>
      </c>
      <c r="AQ3096" s="28" t="str">
        <f t="shared" si="622"/>
        <v>20233USD</v>
      </c>
    </row>
    <row r="3097" spans="1:43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629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630">IF(W3097="RMB","1.13", "1")</f>
        <v>1.13</v>
      </c>
      <c r="Z3097" s="18">
        <f t="shared" si="625"/>
        <v>700000</v>
      </c>
      <c r="AA3097" s="13">
        <v>1.22</v>
      </c>
      <c r="AB3097" s="21">
        <f t="shared" ref="AB3097:AB3160" si="631">IF(AND(R3097&lt;&gt;"C66",R3097&lt;&gt;""),Z3097/Y3097*AA3097,"")</f>
        <v>755752.21238938055</v>
      </c>
      <c r="AC3097" s="185">
        <f t="shared" ref="AC3097:AC3160" si="632">IF(R3097&lt;&gt;"",AB3097*AD3097,"")</f>
        <v>110490.97345132743</v>
      </c>
      <c r="AD3097" s="141">
        <v>0.1462</v>
      </c>
      <c r="AE3097" s="186">
        <f t="shared" ref="AE3097:AE3160" si="633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634">IF(P3097="C66 SERVICE","",SUMIFS(AB:AB,F:F,F3097,G:G,G3097,E:E,E3097))</f>
        <v>46600814.041769922</v>
      </c>
      <c r="AJ3097" s="19">
        <f t="shared" ref="AJ3097:AJ3160" si="635">IF(P3097="C66 SERVICE","",SUMIFS(AC:AC,F:F,F3097,G:G,G3097,E:E,E3097))</f>
        <v>5956366.3435927089</v>
      </c>
      <c r="AK3097" s="20">
        <f t="shared" ref="AK3097:AK3160" si="6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637">IF(F3097="","",F3097&amp;G3097)</f>
        <v>20224</v>
      </c>
      <c r="AQ3097" s="28" t="str">
        <f t="shared" ref="AQ3097:AQ3160" si="638">IF(W3097="","",F3097&amp;G3097&amp;W3097)</f>
        <v>20224RMB</v>
      </c>
    </row>
    <row r="3098" spans="1:43" s="12" customFormat="1">
      <c r="A3098" s="13" t="s">
        <v>40</v>
      </c>
      <c r="B3098" s="179">
        <v>2022</v>
      </c>
      <c r="C3098" s="179">
        <v>3</v>
      </c>
      <c r="D3098" s="39" t="str">
        <f t="shared" si="627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628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629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630"/>
        <v>1.13</v>
      </c>
      <c r="Z3098" s="18">
        <f t="shared" si="625"/>
        <v>371000</v>
      </c>
      <c r="AA3098" s="13">
        <v>1.175</v>
      </c>
      <c r="AB3098" s="21">
        <f t="shared" si="631"/>
        <v>385774.33628318593</v>
      </c>
      <c r="AC3098" s="185">
        <f t="shared" si="632"/>
        <v>79276.626106194701</v>
      </c>
      <c r="AD3098" s="141">
        <v>0.20549999999999999</v>
      </c>
      <c r="AE3098" s="186">
        <f t="shared" si="633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634"/>
        <v>35682787.057522133</v>
      </c>
      <c r="AJ3098" s="19">
        <f t="shared" si="635"/>
        <v>5833368.3789623892</v>
      </c>
      <c r="AK3098" s="20">
        <f t="shared" si="636"/>
        <v>0.16347849649632909</v>
      </c>
      <c r="AL3098" s="17"/>
      <c r="AM3098" s="17"/>
      <c r="AN3098" s="17"/>
      <c r="AO3098" s="17"/>
      <c r="AP3098" s="28" t="str">
        <f t="shared" si="637"/>
        <v>20226</v>
      </c>
      <c r="AQ3098" s="28" t="str">
        <f t="shared" si="638"/>
        <v>20226RMB</v>
      </c>
    </row>
    <row r="3099" spans="1:43" s="12" customFormat="1">
      <c r="A3099" s="13" t="s">
        <v>40</v>
      </c>
      <c r="B3099" s="179">
        <v>2022</v>
      </c>
      <c r="C3099" s="179">
        <v>3</v>
      </c>
      <c r="D3099" s="39" t="str">
        <f t="shared" si="627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628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629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630"/>
        <v>1.13</v>
      </c>
      <c r="Z3099" s="18">
        <f t="shared" si="625"/>
        <v>643000</v>
      </c>
      <c r="AA3099" s="13">
        <v>1.175</v>
      </c>
      <c r="AB3099" s="21">
        <f t="shared" si="631"/>
        <v>668606.19469026558</v>
      </c>
      <c r="AC3099" s="185">
        <f t="shared" si="632"/>
        <v>137398.57300884958</v>
      </c>
      <c r="AD3099" s="141">
        <v>0.20549999999999999</v>
      </c>
      <c r="AE3099" s="186">
        <f t="shared" si="633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634"/>
        <v>35682787.057522133</v>
      </c>
      <c r="AJ3099" s="19">
        <f t="shared" si="635"/>
        <v>5833368.3789623892</v>
      </c>
      <c r="AK3099" s="20">
        <f t="shared" si="636"/>
        <v>0.16347849649632909</v>
      </c>
      <c r="AL3099" s="17"/>
      <c r="AM3099" s="17"/>
      <c r="AN3099" s="17"/>
      <c r="AO3099" s="17"/>
      <c r="AP3099" s="28" t="str">
        <f t="shared" si="637"/>
        <v>20226</v>
      </c>
      <c r="AQ3099" s="28" t="str">
        <f t="shared" si="638"/>
        <v>20226RMB</v>
      </c>
    </row>
    <row r="3100" spans="1:43" s="12" customFormat="1">
      <c r="A3100" s="13" t="s">
        <v>40</v>
      </c>
      <c r="B3100" s="179">
        <v>2022</v>
      </c>
      <c r="C3100" s="179">
        <v>3</v>
      </c>
      <c r="D3100" s="39" t="str">
        <f t="shared" si="627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628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629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630"/>
        <v>1</v>
      </c>
      <c r="Z3100" s="18">
        <f t="shared" si="625"/>
        <v>6700000</v>
      </c>
      <c r="AA3100" s="13">
        <v>6.25E-2</v>
      </c>
      <c r="AB3100" s="21">
        <f t="shared" si="631"/>
        <v>418750</v>
      </c>
      <c r="AC3100" s="185">
        <f t="shared" si="632"/>
        <v>126881.25</v>
      </c>
      <c r="AD3100" s="141">
        <v>0.30299999999999999</v>
      </c>
      <c r="AE3100" s="186">
        <f t="shared" si="633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634"/>
        <v>35682787.057522133</v>
      </c>
      <c r="AJ3100" s="19">
        <f t="shared" si="635"/>
        <v>5833368.3789623892</v>
      </c>
      <c r="AK3100" s="20">
        <f t="shared" si="636"/>
        <v>0.16347849649632909</v>
      </c>
      <c r="AL3100" s="17"/>
      <c r="AM3100" s="17"/>
      <c r="AN3100" s="17"/>
      <c r="AO3100" s="17"/>
      <c r="AP3100" s="28" t="str">
        <f t="shared" si="637"/>
        <v>20226</v>
      </c>
      <c r="AQ3100" s="28" t="str">
        <f t="shared" si="638"/>
        <v>20226JPY</v>
      </c>
    </row>
    <row r="3101" spans="1:43" s="12" customFormat="1">
      <c r="A3101" s="13" t="s">
        <v>40</v>
      </c>
      <c r="B3101" s="179">
        <v>2022</v>
      </c>
      <c r="C3101" s="179">
        <v>3</v>
      </c>
      <c r="D3101" s="39" t="str">
        <f t="shared" si="627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628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629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630"/>
        <v>1</v>
      </c>
      <c r="Z3101" s="18">
        <f t="shared" si="625"/>
        <v>12800000</v>
      </c>
      <c r="AA3101" s="13">
        <v>6.25E-2</v>
      </c>
      <c r="AB3101" s="21">
        <f t="shared" si="631"/>
        <v>800000</v>
      </c>
      <c r="AC3101" s="185">
        <f t="shared" si="632"/>
        <v>242400</v>
      </c>
      <c r="AD3101" s="141">
        <v>0.30299999999999999</v>
      </c>
      <c r="AE3101" s="186">
        <f t="shared" si="633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634"/>
        <v>35682787.057522133</v>
      </c>
      <c r="AJ3101" s="19">
        <f t="shared" si="635"/>
        <v>5833368.3789623892</v>
      </c>
      <c r="AK3101" s="20">
        <f t="shared" si="636"/>
        <v>0.16347849649632909</v>
      </c>
      <c r="AL3101" s="17"/>
      <c r="AM3101" s="17"/>
      <c r="AN3101" s="17"/>
      <c r="AO3101" s="17"/>
      <c r="AP3101" s="28" t="str">
        <f t="shared" si="637"/>
        <v>20226</v>
      </c>
      <c r="AQ3101" s="28" t="str">
        <f t="shared" si="638"/>
        <v>20226JPY</v>
      </c>
    </row>
    <row r="3102" spans="1:43" s="12" customFormat="1">
      <c r="A3102" s="13" t="s">
        <v>40</v>
      </c>
      <c r="B3102" s="179">
        <v>2022</v>
      </c>
      <c r="C3102" s="179">
        <v>3</v>
      </c>
      <c r="D3102" s="39" t="str">
        <f t="shared" si="627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628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629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630"/>
        <v>1</v>
      </c>
      <c r="Z3102" s="18">
        <f t="shared" si="625"/>
        <v>57000</v>
      </c>
      <c r="AA3102" s="13">
        <v>7.8</v>
      </c>
      <c r="AB3102" s="21">
        <f t="shared" si="631"/>
        <v>444600</v>
      </c>
      <c r="AC3102" s="185">
        <f t="shared" si="632"/>
        <v>63622.26</v>
      </c>
      <c r="AD3102" s="141">
        <v>0.1431</v>
      </c>
      <c r="AE3102" s="186">
        <f t="shared" si="633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634"/>
        <v>35682787.057522133</v>
      </c>
      <c r="AJ3102" s="19">
        <f t="shared" si="635"/>
        <v>5833368.3789623892</v>
      </c>
      <c r="AK3102" s="20">
        <f t="shared" si="636"/>
        <v>0.16347849649632909</v>
      </c>
      <c r="AL3102" s="17"/>
      <c r="AM3102" s="17"/>
      <c r="AN3102" s="17"/>
      <c r="AO3102" s="17"/>
      <c r="AP3102" s="28" t="str">
        <f t="shared" si="637"/>
        <v>20226</v>
      </c>
      <c r="AQ3102" s="28" t="str">
        <f t="shared" si="638"/>
        <v>20226USD</v>
      </c>
    </row>
    <row r="3103" spans="1:43" s="12" customFormat="1">
      <c r="A3103" s="13" t="s">
        <v>41</v>
      </c>
      <c r="B3103" s="179">
        <v>2022</v>
      </c>
      <c r="C3103" s="179">
        <v>4</v>
      </c>
      <c r="D3103" s="39" t="str">
        <f t="shared" si="627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628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629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630"/>
        <v>1.13</v>
      </c>
      <c r="Z3103" s="18">
        <f t="shared" si="625"/>
        <v>239000</v>
      </c>
      <c r="AA3103" s="13">
        <v>1.175</v>
      </c>
      <c r="AB3103" s="21">
        <f t="shared" si="631"/>
        <v>248517.69911504429</v>
      </c>
      <c r="AC3103" s="185">
        <f t="shared" si="632"/>
        <v>46746.179203539832</v>
      </c>
      <c r="AD3103" s="141">
        <v>0.18809999999999999</v>
      </c>
      <c r="AE3103" s="186">
        <f t="shared" si="633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634"/>
        <v>35682787.057522133</v>
      </c>
      <c r="AJ3103" s="19">
        <f t="shared" si="635"/>
        <v>5833368.3789623892</v>
      </c>
      <c r="AK3103" s="20">
        <f t="shared" si="636"/>
        <v>0.16347849649632909</v>
      </c>
      <c r="AL3103" s="17"/>
      <c r="AM3103" s="17"/>
      <c r="AN3103" s="17"/>
      <c r="AO3103" s="17"/>
      <c r="AP3103" s="28" t="str">
        <f t="shared" si="637"/>
        <v>20226</v>
      </c>
      <c r="AQ3103" s="28" t="str">
        <f t="shared" si="638"/>
        <v>20226RMB</v>
      </c>
    </row>
    <row r="3104" spans="1:43" s="12" customFormat="1">
      <c r="A3104" s="13" t="s">
        <v>40</v>
      </c>
      <c r="B3104" s="179">
        <v>2022</v>
      </c>
      <c r="C3104" s="179">
        <v>3</v>
      </c>
      <c r="D3104" s="39" t="str">
        <f t="shared" si="627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628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629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630"/>
        <v>1.13</v>
      </c>
      <c r="Z3104" s="18">
        <f t="shared" si="625"/>
        <v>567000</v>
      </c>
      <c r="AA3104" s="13">
        <v>1.17</v>
      </c>
      <c r="AB3104" s="21">
        <f t="shared" si="631"/>
        <v>587070.79646017705</v>
      </c>
      <c r="AC3104" s="185">
        <f t="shared" si="632"/>
        <v>116474.84601769912</v>
      </c>
      <c r="AD3104" s="141">
        <v>0.19839999999999999</v>
      </c>
      <c r="AE3104" s="186">
        <f t="shared" si="633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634"/>
        <v>36480247.665929191</v>
      </c>
      <c r="AJ3104" s="19">
        <f t="shared" si="635"/>
        <v>5330996.6372757507</v>
      </c>
      <c r="AK3104" s="20">
        <f t="shared" si="636"/>
        <v>0.14613378412599559</v>
      </c>
      <c r="AL3104" s="17"/>
      <c r="AM3104" s="17"/>
      <c r="AN3104" s="17"/>
      <c r="AO3104" s="17"/>
      <c r="AP3104" s="28" t="str">
        <f t="shared" si="637"/>
        <v>20227</v>
      </c>
      <c r="AQ3104" s="28" t="str">
        <f t="shared" si="638"/>
        <v>20227RMB</v>
      </c>
    </row>
    <row r="3105" spans="1:43" s="12" customFormat="1">
      <c r="A3105" s="13" t="s">
        <v>40</v>
      </c>
      <c r="B3105" s="179">
        <v>2022</v>
      </c>
      <c r="C3105" s="179">
        <v>3</v>
      </c>
      <c r="D3105" s="39" t="str">
        <f t="shared" si="627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628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629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630"/>
        <v>1.13</v>
      </c>
      <c r="Z3105" s="18">
        <f t="shared" si="625"/>
        <v>340000</v>
      </c>
      <c r="AA3105" s="13">
        <v>1.17</v>
      </c>
      <c r="AB3105" s="21">
        <f t="shared" si="631"/>
        <v>352035.39823008853</v>
      </c>
      <c r="AC3105" s="185">
        <f t="shared" si="632"/>
        <v>69843.823008849562</v>
      </c>
      <c r="AD3105" s="141">
        <v>0.19839999999999999</v>
      </c>
      <c r="AE3105" s="186">
        <f t="shared" si="633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634"/>
        <v>36480247.665929191</v>
      </c>
      <c r="AJ3105" s="19">
        <f t="shared" si="635"/>
        <v>5330996.6372757507</v>
      </c>
      <c r="AK3105" s="20">
        <f t="shared" si="636"/>
        <v>0.14613378412599559</v>
      </c>
      <c r="AL3105" s="17"/>
      <c r="AM3105" s="17"/>
      <c r="AN3105" s="17"/>
      <c r="AO3105" s="17"/>
      <c r="AP3105" s="28" t="str">
        <f t="shared" si="637"/>
        <v>20227</v>
      </c>
      <c r="AQ3105" s="28" t="str">
        <f t="shared" si="638"/>
        <v>20227RMB</v>
      </c>
    </row>
    <row r="3106" spans="1:43" s="12" customFormat="1">
      <c r="A3106" s="13" t="s">
        <v>41</v>
      </c>
      <c r="B3106" s="179">
        <v>2022</v>
      </c>
      <c r="C3106" s="179">
        <v>6</v>
      </c>
      <c r="D3106" s="39" t="str">
        <f t="shared" si="627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628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629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630"/>
        <v>1.13</v>
      </c>
      <c r="Z3106" s="18">
        <f t="shared" si="625"/>
        <v>53744</v>
      </c>
      <c r="AA3106" s="13">
        <v>1.17</v>
      </c>
      <c r="AB3106" s="21">
        <f t="shared" si="631"/>
        <v>55646.442477876102</v>
      </c>
      <c r="AC3106" s="185">
        <f t="shared" si="632"/>
        <v>12192.135546902653</v>
      </c>
      <c r="AD3106" s="141">
        <v>0.21909999999999999</v>
      </c>
      <c r="AE3106" s="186">
        <f t="shared" si="633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634"/>
        <v>36480247.665929191</v>
      </c>
      <c r="AJ3106" s="19">
        <f t="shared" si="635"/>
        <v>5330996.6372757507</v>
      </c>
      <c r="AK3106" s="20">
        <f t="shared" si="636"/>
        <v>0.14613378412599559</v>
      </c>
      <c r="AL3106" s="17"/>
      <c r="AM3106" s="17"/>
      <c r="AN3106" s="17"/>
      <c r="AO3106" s="17" t="s">
        <v>2926</v>
      </c>
      <c r="AP3106" s="28" t="str">
        <f t="shared" si="637"/>
        <v>20227</v>
      </c>
      <c r="AQ3106" s="28" t="str">
        <f t="shared" si="638"/>
        <v>20227RMB</v>
      </c>
    </row>
    <row r="3107" spans="1:43" s="12" customFormat="1">
      <c r="A3107" s="13" t="s">
        <v>41</v>
      </c>
      <c r="B3107" s="179">
        <v>2022</v>
      </c>
      <c r="C3107" s="179">
        <v>6</v>
      </c>
      <c r="D3107" s="39" t="str">
        <f t="shared" si="627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628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629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630"/>
        <v>1.13</v>
      </c>
      <c r="Z3107" s="18">
        <f t="shared" si="625"/>
        <v>283000</v>
      </c>
      <c r="AA3107" s="13">
        <v>1.163</v>
      </c>
      <c r="AB3107" s="21">
        <f t="shared" si="631"/>
        <v>291264.60176991153</v>
      </c>
      <c r="AC3107" s="185">
        <f t="shared" si="632"/>
        <v>46660.589203539828</v>
      </c>
      <c r="AD3107" s="141">
        <v>0.16020000000000001</v>
      </c>
      <c r="AE3107" s="186">
        <f t="shared" si="633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634"/>
        <v>35073581.838938065</v>
      </c>
      <c r="AJ3107" s="19">
        <f t="shared" si="635"/>
        <v>5034113.9728989378</v>
      </c>
      <c r="AK3107" s="20">
        <f t="shared" si="636"/>
        <v>0.1435300790211895</v>
      </c>
      <c r="AL3107" s="17"/>
      <c r="AM3107" s="17"/>
      <c r="AN3107" s="17"/>
      <c r="AO3107" s="17"/>
      <c r="AP3107" s="28" t="str">
        <f t="shared" si="637"/>
        <v>20228</v>
      </c>
      <c r="AQ3107" s="28" t="str">
        <f t="shared" si="638"/>
        <v>20228RMB</v>
      </c>
    </row>
    <row r="3108" spans="1:43" s="12" customFormat="1">
      <c r="A3108" s="13" t="s">
        <v>41</v>
      </c>
      <c r="B3108" s="179">
        <v>2022</v>
      </c>
      <c r="C3108" s="179">
        <v>6</v>
      </c>
      <c r="D3108" s="39" t="str">
        <f t="shared" si="627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628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629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630"/>
        <v>1.13</v>
      </c>
      <c r="Z3108" s="18">
        <f t="shared" si="625"/>
        <v>283000</v>
      </c>
      <c r="AA3108" s="13">
        <v>1.163</v>
      </c>
      <c r="AB3108" s="21">
        <f t="shared" si="631"/>
        <v>291264.60176991153</v>
      </c>
      <c r="AC3108" s="185">
        <f t="shared" si="632"/>
        <v>46660.589203539828</v>
      </c>
      <c r="AD3108" s="141">
        <v>0.16020000000000001</v>
      </c>
      <c r="AE3108" s="186">
        <f t="shared" si="633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634"/>
        <v>35073581.838938065</v>
      </c>
      <c r="AJ3108" s="19">
        <f t="shared" si="635"/>
        <v>5034113.9728989378</v>
      </c>
      <c r="AK3108" s="20">
        <f t="shared" si="636"/>
        <v>0.1435300790211895</v>
      </c>
      <c r="AL3108" s="17"/>
      <c r="AM3108" s="17"/>
      <c r="AN3108" s="17"/>
      <c r="AO3108" s="17"/>
      <c r="AP3108" s="28" t="str">
        <f t="shared" si="637"/>
        <v>20228</v>
      </c>
      <c r="AQ3108" s="28" t="str">
        <f t="shared" si="638"/>
        <v>20228RMB</v>
      </c>
    </row>
    <row r="3109" spans="1:43" s="12" customFormat="1">
      <c r="A3109" s="13" t="s">
        <v>41</v>
      </c>
      <c r="B3109" s="179">
        <v>2022</v>
      </c>
      <c r="C3109" s="179">
        <v>5</v>
      </c>
      <c r="D3109" s="39" t="str">
        <f t="shared" si="627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628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629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630"/>
        <v>1.13</v>
      </c>
      <c r="Z3109" s="18">
        <f t="shared" si="625"/>
        <v>621860</v>
      </c>
      <c r="AA3109" s="13">
        <v>1.163</v>
      </c>
      <c r="AB3109" s="21">
        <f t="shared" si="631"/>
        <v>640020.51327433635</v>
      </c>
      <c r="AC3109" s="185">
        <f t="shared" si="632"/>
        <v>94595.031861946904</v>
      </c>
      <c r="AD3109" s="141">
        <v>0.14779999999999999</v>
      </c>
      <c r="AE3109" s="186">
        <f t="shared" si="633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634"/>
        <v>35073581.838938065</v>
      </c>
      <c r="AJ3109" s="19">
        <f t="shared" si="635"/>
        <v>5034113.9728989378</v>
      </c>
      <c r="AK3109" s="20">
        <f t="shared" si="636"/>
        <v>0.1435300790211895</v>
      </c>
      <c r="AL3109" s="17"/>
      <c r="AM3109" s="17"/>
      <c r="AN3109" s="17"/>
      <c r="AO3109" s="17"/>
      <c r="AP3109" s="28" t="str">
        <f t="shared" si="637"/>
        <v>20228</v>
      </c>
      <c r="AQ3109" s="28" t="str">
        <f t="shared" si="638"/>
        <v>20228RMB</v>
      </c>
    </row>
    <row r="3110" spans="1:43" s="12" customFormat="1">
      <c r="A3110" s="13" t="s">
        <v>41</v>
      </c>
      <c r="B3110" s="179">
        <v>2022</v>
      </c>
      <c r="C3110" s="179">
        <v>5</v>
      </c>
      <c r="D3110" s="39" t="str">
        <f t="shared" si="627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628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629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630"/>
        <v>1.13</v>
      </c>
      <c r="Z3110" s="18">
        <f t="shared" si="625"/>
        <v>621860</v>
      </c>
      <c r="AA3110" s="13">
        <v>1.163</v>
      </c>
      <c r="AB3110" s="21">
        <f t="shared" si="631"/>
        <v>640020.51327433635</v>
      </c>
      <c r="AC3110" s="185">
        <f t="shared" si="632"/>
        <v>94595.031861946904</v>
      </c>
      <c r="AD3110" s="141">
        <v>0.14779999999999999</v>
      </c>
      <c r="AE3110" s="186">
        <f t="shared" si="633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634"/>
        <v>35073581.838938065</v>
      </c>
      <c r="AJ3110" s="19">
        <f t="shared" si="635"/>
        <v>5034113.9728989378</v>
      </c>
      <c r="AK3110" s="20">
        <f t="shared" si="636"/>
        <v>0.1435300790211895</v>
      </c>
      <c r="AL3110" s="17"/>
      <c r="AM3110" s="17"/>
      <c r="AN3110" s="17"/>
      <c r="AO3110" s="17"/>
      <c r="AP3110" s="28" t="str">
        <f t="shared" si="637"/>
        <v>20228</v>
      </c>
      <c r="AQ3110" s="28" t="str">
        <f t="shared" si="638"/>
        <v>20228RMB</v>
      </c>
    </row>
    <row r="3111" spans="1:43" s="12" customFormat="1">
      <c r="A3111" s="13" t="s">
        <v>41</v>
      </c>
      <c r="B3111" s="179">
        <v>2022</v>
      </c>
      <c r="C3111" s="179">
        <v>6</v>
      </c>
      <c r="D3111" s="39" t="str">
        <f t="shared" si="627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628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629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630"/>
        <v>1.13</v>
      </c>
      <c r="Z3111" s="18">
        <f t="shared" si="625"/>
        <v>930000</v>
      </c>
      <c r="AA3111" s="13">
        <v>1.163</v>
      </c>
      <c r="AB3111" s="21">
        <f t="shared" si="631"/>
        <v>957159.29203539842</v>
      </c>
      <c r="AC3111" s="185">
        <f t="shared" si="632"/>
        <v>137352.35840707965</v>
      </c>
      <c r="AD3111" s="141">
        <v>0.14349999999999999</v>
      </c>
      <c r="AE3111" s="186">
        <f t="shared" si="633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634"/>
        <v>35073581.838938065</v>
      </c>
      <c r="AJ3111" s="19">
        <f t="shared" si="635"/>
        <v>5034113.9728989378</v>
      </c>
      <c r="AK3111" s="20">
        <f t="shared" si="636"/>
        <v>0.1435300790211895</v>
      </c>
      <c r="AL3111" s="17"/>
      <c r="AM3111" s="17"/>
      <c r="AN3111" s="17"/>
      <c r="AO3111" s="17"/>
      <c r="AP3111" s="28" t="str">
        <f t="shared" si="637"/>
        <v>20228</v>
      </c>
      <c r="AQ3111" s="28" t="str">
        <f t="shared" si="638"/>
        <v>20228RMB</v>
      </c>
    </row>
    <row r="3112" spans="1:43" s="12" customFormat="1">
      <c r="A3112" s="13" t="s">
        <v>41</v>
      </c>
      <c r="B3112" s="179">
        <v>2022</v>
      </c>
      <c r="C3112" s="179">
        <v>5</v>
      </c>
      <c r="D3112" s="39" t="str">
        <f t="shared" si="627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628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629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630"/>
        <v>1.13</v>
      </c>
      <c r="Z3112" s="18">
        <f t="shared" si="625"/>
        <v>304020</v>
      </c>
      <c r="AA3112" s="13">
        <v>1.1000000000000001</v>
      </c>
      <c r="AB3112" s="21">
        <f t="shared" si="631"/>
        <v>295948.67256637174</v>
      </c>
      <c r="AC3112" s="185">
        <f t="shared" si="632"/>
        <v>84907.674159292044</v>
      </c>
      <c r="AD3112" s="141">
        <v>0.28689999999999999</v>
      </c>
      <c r="AE3112" s="186">
        <f t="shared" si="633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634"/>
        <v>22717528.991150446</v>
      </c>
      <c r="AJ3112" s="19">
        <f t="shared" si="635"/>
        <v>3947747.192555753</v>
      </c>
      <c r="AK3112" s="20">
        <f t="shared" si="636"/>
        <v>0.17377537821536787</v>
      </c>
      <c r="AL3112" s="17"/>
      <c r="AM3112" s="17"/>
      <c r="AN3112" s="17"/>
      <c r="AO3112" s="17"/>
      <c r="AP3112" s="28" t="str">
        <f t="shared" si="637"/>
        <v>202210</v>
      </c>
      <c r="AQ3112" s="28" t="str">
        <f t="shared" si="638"/>
        <v>202210RMB</v>
      </c>
    </row>
    <row r="3113" spans="1:43" s="12" customFormat="1">
      <c r="A3113" s="13" t="s">
        <v>41</v>
      </c>
      <c r="B3113" s="179">
        <v>2022</v>
      </c>
      <c r="C3113" s="179">
        <v>5</v>
      </c>
      <c r="D3113" s="39" t="str">
        <f t="shared" si="627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628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629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630"/>
        <v>1.13</v>
      </c>
      <c r="Z3113" s="18">
        <f t="shared" si="625"/>
        <v>1705000</v>
      </c>
      <c r="AA3113" s="13">
        <v>1.1000000000000001</v>
      </c>
      <c r="AB3113" s="21">
        <f t="shared" si="631"/>
        <v>1659734.5132743367</v>
      </c>
      <c r="AC3113" s="185">
        <f t="shared" si="632"/>
        <v>534600.48672566388</v>
      </c>
      <c r="AD3113" s="141">
        <v>0.3221</v>
      </c>
      <c r="AE3113" s="186">
        <f t="shared" si="633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634"/>
        <v>22717528.991150446</v>
      </c>
      <c r="AJ3113" s="19">
        <f t="shared" si="635"/>
        <v>3947747.192555753</v>
      </c>
      <c r="AK3113" s="20">
        <f t="shared" si="636"/>
        <v>0.17377537821536787</v>
      </c>
      <c r="AL3113" s="17"/>
      <c r="AM3113" s="17"/>
      <c r="AN3113" s="17"/>
      <c r="AO3113" s="17"/>
      <c r="AP3113" s="28" t="str">
        <f t="shared" si="637"/>
        <v>202210</v>
      </c>
      <c r="AQ3113" s="28" t="str">
        <f t="shared" si="638"/>
        <v>202210RMB</v>
      </c>
    </row>
    <row r="3114" spans="1:43" s="12" customFormat="1">
      <c r="A3114" s="13" t="s">
        <v>41</v>
      </c>
      <c r="B3114" s="179">
        <v>2022</v>
      </c>
      <c r="C3114" s="179">
        <v>9</v>
      </c>
      <c r="D3114" s="39" t="str">
        <f t="shared" si="627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628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629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630"/>
        <v>1</v>
      </c>
      <c r="Z3114" s="18">
        <f t="shared" si="625"/>
        <v>85000</v>
      </c>
      <c r="AA3114" s="13">
        <v>7.8</v>
      </c>
      <c r="AB3114" s="21">
        <f t="shared" si="631"/>
        <v>663000</v>
      </c>
      <c r="AC3114" s="185">
        <f t="shared" si="632"/>
        <v>138964.80000000002</v>
      </c>
      <c r="AD3114" s="141">
        <v>0.20960000000000001</v>
      </c>
      <c r="AE3114" s="186">
        <f t="shared" si="633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634"/>
        <v>22717528.991150446</v>
      </c>
      <c r="AJ3114" s="19">
        <f t="shared" si="635"/>
        <v>3947747.192555753</v>
      </c>
      <c r="AK3114" s="20">
        <f t="shared" si="636"/>
        <v>0.17377537821536787</v>
      </c>
      <c r="AL3114" s="17"/>
      <c r="AM3114" s="17"/>
      <c r="AN3114" s="17"/>
      <c r="AO3114" s="17"/>
      <c r="AP3114" s="28" t="str">
        <f t="shared" si="637"/>
        <v>202210</v>
      </c>
      <c r="AQ3114" s="28" t="str">
        <f t="shared" si="638"/>
        <v>202210USD</v>
      </c>
    </row>
    <row r="3115" spans="1:43" s="12" customFormat="1">
      <c r="A3115" s="13" t="s">
        <v>41</v>
      </c>
      <c r="B3115" s="179">
        <v>2022</v>
      </c>
      <c r="C3115" s="179">
        <v>9</v>
      </c>
      <c r="D3115" s="39" t="str">
        <f t="shared" si="627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628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629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630"/>
        <v>1</v>
      </c>
      <c r="Z3115" s="18">
        <f t="shared" si="625"/>
        <v>58000</v>
      </c>
      <c r="AA3115" s="13">
        <v>7.8</v>
      </c>
      <c r="AB3115" s="21">
        <f t="shared" si="631"/>
        <v>452400</v>
      </c>
      <c r="AC3115" s="185">
        <f t="shared" si="632"/>
        <v>94823.040000000008</v>
      </c>
      <c r="AD3115" s="141">
        <v>0.20960000000000001</v>
      </c>
      <c r="AE3115" s="186">
        <f t="shared" si="633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634"/>
        <v>22717528.991150446</v>
      </c>
      <c r="AJ3115" s="19">
        <f t="shared" si="635"/>
        <v>3947747.192555753</v>
      </c>
      <c r="AK3115" s="20">
        <f t="shared" si="636"/>
        <v>0.17377537821536787</v>
      </c>
      <c r="AL3115" s="17"/>
      <c r="AM3115" s="17"/>
      <c r="AN3115" s="17"/>
      <c r="AO3115" s="17"/>
      <c r="AP3115" s="28" t="str">
        <f t="shared" si="637"/>
        <v>202210</v>
      </c>
      <c r="AQ3115" s="28" t="str">
        <f t="shared" si="638"/>
        <v>202210USD</v>
      </c>
    </row>
    <row r="3116" spans="1:43" s="12" customFormat="1">
      <c r="A3116" s="13" t="s">
        <v>41</v>
      </c>
      <c r="B3116" s="179">
        <v>2022</v>
      </c>
      <c r="C3116" s="179">
        <v>9</v>
      </c>
      <c r="D3116" s="39" t="str">
        <f t="shared" si="627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628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629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630"/>
        <v>1</v>
      </c>
      <c r="Z3116" s="18">
        <f t="shared" si="625"/>
        <v>51000</v>
      </c>
      <c r="AA3116" s="13">
        <v>7.8</v>
      </c>
      <c r="AB3116" s="21">
        <f t="shared" si="631"/>
        <v>397800</v>
      </c>
      <c r="AC3116" s="185">
        <f t="shared" si="632"/>
        <v>54816.840000000004</v>
      </c>
      <c r="AD3116" s="141">
        <v>0.13780000000000001</v>
      </c>
      <c r="AE3116" s="186">
        <f t="shared" si="633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634"/>
        <v>22717528.991150446</v>
      </c>
      <c r="AJ3116" s="19">
        <f t="shared" si="635"/>
        <v>3947747.192555753</v>
      </c>
      <c r="AK3116" s="20">
        <f t="shared" si="636"/>
        <v>0.17377537821536787</v>
      </c>
      <c r="AL3116" s="17"/>
      <c r="AM3116" s="17"/>
      <c r="AN3116" s="17"/>
      <c r="AO3116" s="17"/>
      <c r="AP3116" s="28" t="str">
        <f t="shared" si="637"/>
        <v>202210</v>
      </c>
      <c r="AQ3116" s="28" t="str">
        <f t="shared" si="638"/>
        <v>202210USD</v>
      </c>
    </row>
    <row r="3117" spans="1:43" s="12" customFormat="1">
      <c r="A3117" s="13" t="s">
        <v>41</v>
      </c>
      <c r="B3117" s="179">
        <v>2022</v>
      </c>
      <c r="C3117" s="179">
        <v>9</v>
      </c>
      <c r="D3117" s="39" t="str">
        <f t="shared" si="627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628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629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630"/>
        <v>1</v>
      </c>
      <c r="Z3117" s="18">
        <f t="shared" si="625"/>
        <v>7500</v>
      </c>
      <c r="AA3117" s="13">
        <v>7.8</v>
      </c>
      <c r="AB3117" s="21">
        <f t="shared" si="631"/>
        <v>58500</v>
      </c>
      <c r="AC3117" s="185">
        <f t="shared" si="632"/>
        <v>8061.3</v>
      </c>
      <c r="AD3117" s="141">
        <v>0.13780000000000001</v>
      </c>
      <c r="AE3117" s="186">
        <f t="shared" si="633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634"/>
        <v>22717528.991150446</v>
      </c>
      <c r="AJ3117" s="19">
        <f t="shared" si="635"/>
        <v>3947747.192555753</v>
      </c>
      <c r="AK3117" s="20">
        <f t="shared" si="636"/>
        <v>0.17377537821536787</v>
      </c>
      <c r="AL3117" s="17"/>
      <c r="AM3117" s="17"/>
      <c r="AN3117" s="17"/>
      <c r="AO3117" s="17"/>
      <c r="AP3117" s="28" t="str">
        <f t="shared" si="637"/>
        <v>202210</v>
      </c>
      <c r="AQ3117" s="28" t="str">
        <f t="shared" si="638"/>
        <v>202210USD</v>
      </c>
    </row>
    <row r="3118" spans="1:43" s="12" customFormat="1">
      <c r="A3118" s="13" t="s">
        <v>41</v>
      </c>
      <c r="B3118" s="179">
        <v>2022</v>
      </c>
      <c r="C3118" s="179">
        <v>9</v>
      </c>
      <c r="D3118" s="39" t="str">
        <f t="shared" si="627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628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629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630"/>
        <v>1</v>
      </c>
      <c r="Z3118" s="18">
        <f t="shared" si="625"/>
        <v>2500</v>
      </c>
      <c r="AA3118" s="13">
        <v>7.8</v>
      </c>
      <c r="AB3118" s="21">
        <f t="shared" si="631"/>
        <v>19500</v>
      </c>
      <c r="AC3118" s="185">
        <f t="shared" si="632"/>
        <v>2687.1</v>
      </c>
      <c r="AD3118" s="141">
        <v>0.13780000000000001</v>
      </c>
      <c r="AE3118" s="186">
        <f t="shared" si="633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634"/>
        <v>22717528.991150446</v>
      </c>
      <c r="AJ3118" s="19">
        <f t="shared" si="635"/>
        <v>3947747.192555753</v>
      </c>
      <c r="AK3118" s="20">
        <f t="shared" si="636"/>
        <v>0.17377537821536787</v>
      </c>
      <c r="AL3118" s="17"/>
      <c r="AM3118" s="17"/>
      <c r="AN3118" s="17"/>
      <c r="AO3118" s="17"/>
      <c r="AP3118" s="28" t="str">
        <f t="shared" si="637"/>
        <v>202210</v>
      </c>
      <c r="AQ3118" s="28" t="str">
        <f t="shared" si="638"/>
        <v>202210USD</v>
      </c>
    </row>
    <row r="3119" spans="1:43" s="12" customFormat="1">
      <c r="A3119" s="13" t="s">
        <v>41</v>
      </c>
      <c r="B3119" s="179">
        <v>2022</v>
      </c>
      <c r="C3119" s="179">
        <v>9</v>
      </c>
      <c r="D3119" s="39" t="str">
        <f t="shared" si="627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628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629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630"/>
        <v>1</v>
      </c>
      <c r="Z3119" s="18">
        <f t="shared" si="625"/>
        <v>2500</v>
      </c>
      <c r="AA3119" s="13">
        <v>7.8</v>
      </c>
      <c r="AB3119" s="21">
        <f t="shared" si="631"/>
        <v>19500</v>
      </c>
      <c r="AC3119" s="185">
        <f t="shared" si="632"/>
        <v>2687.1</v>
      </c>
      <c r="AD3119" s="141">
        <v>0.13780000000000001</v>
      </c>
      <c r="AE3119" s="186">
        <f t="shared" si="633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634"/>
        <v>22717528.991150446</v>
      </c>
      <c r="AJ3119" s="19">
        <f t="shared" si="635"/>
        <v>3947747.192555753</v>
      </c>
      <c r="AK3119" s="20">
        <f t="shared" si="636"/>
        <v>0.17377537821536787</v>
      </c>
      <c r="AL3119" s="17"/>
      <c r="AM3119" s="17"/>
      <c r="AN3119" s="17"/>
      <c r="AO3119" s="17"/>
      <c r="AP3119" s="28" t="str">
        <f t="shared" si="637"/>
        <v>202210</v>
      </c>
      <c r="AQ3119" s="28" t="str">
        <f t="shared" si="638"/>
        <v>202210USD</v>
      </c>
    </row>
    <row r="3120" spans="1:43" s="12" customFormat="1">
      <c r="A3120" s="13" t="s">
        <v>41</v>
      </c>
      <c r="B3120" s="179">
        <v>2022</v>
      </c>
      <c r="C3120" s="179">
        <v>9</v>
      </c>
      <c r="D3120" s="39" t="str">
        <f t="shared" si="627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628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629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630"/>
        <v>1</v>
      </c>
      <c r="Z3120" s="18">
        <f t="shared" si="625"/>
        <v>8500</v>
      </c>
      <c r="AA3120" s="13">
        <v>7.8</v>
      </c>
      <c r="AB3120" s="21">
        <f t="shared" si="631"/>
        <v>66300</v>
      </c>
      <c r="AC3120" s="185">
        <f t="shared" si="632"/>
        <v>9136.1400000000012</v>
      </c>
      <c r="AD3120" s="141">
        <v>0.13780000000000001</v>
      </c>
      <c r="AE3120" s="186">
        <f t="shared" si="633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634"/>
        <v>22717528.991150446</v>
      </c>
      <c r="AJ3120" s="19">
        <f t="shared" si="635"/>
        <v>3947747.192555753</v>
      </c>
      <c r="AK3120" s="20">
        <f t="shared" si="636"/>
        <v>0.17377537821536787</v>
      </c>
      <c r="AL3120" s="17"/>
      <c r="AM3120" s="17"/>
      <c r="AN3120" s="17"/>
      <c r="AO3120" s="17"/>
      <c r="AP3120" s="28" t="str">
        <f t="shared" si="637"/>
        <v>202210</v>
      </c>
      <c r="AQ3120" s="28" t="str">
        <f t="shared" si="638"/>
        <v>202210USD</v>
      </c>
    </row>
    <row r="3121" spans="1:43" s="12" customFormat="1">
      <c r="A3121" s="13" t="s">
        <v>41</v>
      </c>
      <c r="B3121" s="179">
        <v>2022</v>
      </c>
      <c r="C3121" s="179">
        <v>9</v>
      </c>
      <c r="D3121" s="39" t="str">
        <f t="shared" si="627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628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629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630"/>
        <v>1</v>
      </c>
      <c r="Z3121" s="18">
        <f t="shared" si="625"/>
        <v>4500</v>
      </c>
      <c r="AA3121" s="13">
        <v>7.8</v>
      </c>
      <c r="AB3121" s="21">
        <f t="shared" si="631"/>
        <v>35100</v>
      </c>
      <c r="AC3121" s="185">
        <f t="shared" si="632"/>
        <v>4836.7800000000007</v>
      </c>
      <c r="AD3121" s="141">
        <v>0.13780000000000001</v>
      </c>
      <c r="AE3121" s="186">
        <f t="shared" si="633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634"/>
        <v>22717528.991150446</v>
      </c>
      <c r="AJ3121" s="19">
        <f t="shared" si="635"/>
        <v>3947747.192555753</v>
      </c>
      <c r="AK3121" s="20">
        <f t="shared" si="636"/>
        <v>0.17377537821536787</v>
      </c>
      <c r="AL3121" s="17"/>
      <c r="AM3121" s="17"/>
      <c r="AN3121" s="17"/>
      <c r="AO3121" s="17"/>
      <c r="AP3121" s="28" t="str">
        <f t="shared" si="637"/>
        <v>202210</v>
      </c>
      <c r="AQ3121" s="28" t="str">
        <f t="shared" si="638"/>
        <v>202210USD</v>
      </c>
    </row>
    <row r="3122" spans="1:43" s="12" customFormat="1">
      <c r="A3122" s="13" t="s">
        <v>41</v>
      </c>
      <c r="B3122" s="179">
        <v>2022</v>
      </c>
      <c r="C3122" s="179">
        <v>9</v>
      </c>
      <c r="D3122" s="39" t="str">
        <f t="shared" si="627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628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629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625"/>
        <v>4500</v>
      </c>
      <c r="AA3122" s="13">
        <v>7.8</v>
      </c>
      <c r="AB3122" s="21">
        <f t="shared" si="631"/>
        <v>35100</v>
      </c>
      <c r="AC3122" s="185">
        <f t="shared" si="632"/>
        <v>4836.7800000000007</v>
      </c>
      <c r="AD3122" s="141">
        <v>0.13780000000000001</v>
      </c>
      <c r="AE3122" s="186">
        <f t="shared" si="633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634"/>
        <v>22717528.991150446</v>
      </c>
      <c r="AJ3122" s="19">
        <f t="shared" si="635"/>
        <v>3947747.192555753</v>
      </c>
      <c r="AK3122" s="20">
        <f t="shared" si="636"/>
        <v>0.17377537821536787</v>
      </c>
      <c r="AL3122" s="17"/>
      <c r="AM3122" s="17"/>
      <c r="AN3122" s="17"/>
      <c r="AO3122" s="17"/>
      <c r="AP3122" s="28" t="str">
        <f t="shared" si="637"/>
        <v>202210</v>
      </c>
      <c r="AQ3122" s="28" t="str">
        <f t="shared" si="638"/>
        <v>202210USD</v>
      </c>
    </row>
    <row r="3123" spans="1:43" s="12" customFormat="1">
      <c r="A3123" s="13" t="s">
        <v>41</v>
      </c>
      <c r="B3123" s="179">
        <v>2022</v>
      </c>
      <c r="C3123" s="179">
        <v>9</v>
      </c>
      <c r="D3123" s="39" t="str">
        <f t="shared" si="627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628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629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625"/>
        <v>52000</v>
      </c>
      <c r="AA3123" s="13">
        <v>7.8</v>
      </c>
      <c r="AB3123" s="21">
        <f t="shared" si="631"/>
        <v>405600</v>
      </c>
      <c r="AC3123" s="185">
        <f t="shared" si="632"/>
        <v>43764.24</v>
      </c>
      <c r="AD3123" s="141">
        <v>0.1079</v>
      </c>
      <c r="AE3123" s="186">
        <f t="shared" si="633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634"/>
        <v>22717528.991150446</v>
      </c>
      <c r="AJ3123" s="19">
        <f t="shared" si="635"/>
        <v>3947747.192555753</v>
      </c>
      <c r="AK3123" s="20">
        <f t="shared" si="636"/>
        <v>0.17377537821536787</v>
      </c>
      <c r="AL3123" s="17"/>
      <c r="AM3123" s="17"/>
      <c r="AN3123" s="17"/>
      <c r="AO3123" s="17"/>
      <c r="AP3123" s="28" t="str">
        <f t="shared" si="637"/>
        <v>202210</v>
      </c>
      <c r="AQ3123" s="28" t="str">
        <f t="shared" si="638"/>
        <v>202210USD</v>
      </c>
    </row>
    <row r="3124" spans="1:43" s="12" customFormat="1">
      <c r="A3124" s="13" t="s">
        <v>41</v>
      </c>
      <c r="B3124" s="179">
        <v>2022</v>
      </c>
      <c r="C3124" s="179">
        <v>8</v>
      </c>
      <c r="D3124" s="39" t="str">
        <f t="shared" si="627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628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629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625"/>
        <v>520000</v>
      </c>
      <c r="AA3124" s="13">
        <v>1.1000000000000001</v>
      </c>
      <c r="AB3124" s="21">
        <f t="shared" si="631"/>
        <v>506194.69026548683</v>
      </c>
      <c r="AC3124" s="185">
        <f t="shared" si="632"/>
        <v>109186.19469026552</v>
      </c>
      <c r="AD3124" s="141">
        <v>0.2157</v>
      </c>
      <c r="AE3124" s="186">
        <f t="shared" si="633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634"/>
        <v>22717528.991150446</v>
      </c>
      <c r="AJ3124" s="19">
        <f t="shared" si="635"/>
        <v>3947747.192555753</v>
      </c>
      <c r="AK3124" s="20">
        <f t="shared" si="636"/>
        <v>0.17377537821536787</v>
      </c>
      <c r="AL3124" s="17"/>
      <c r="AM3124" s="17"/>
      <c r="AN3124" s="17"/>
      <c r="AO3124" s="17"/>
      <c r="AP3124" s="28" t="str">
        <f t="shared" si="637"/>
        <v>202210</v>
      </c>
      <c r="AQ3124" s="28" t="str">
        <f t="shared" si="638"/>
        <v>202210RMB</v>
      </c>
    </row>
    <row r="3125" spans="1:43" s="12" customFormat="1">
      <c r="A3125" s="13" t="s">
        <v>40</v>
      </c>
      <c r="B3125" s="179">
        <v>2022</v>
      </c>
      <c r="C3125" s="179">
        <v>2</v>
      </c>
      <c r="D3125" s="39" t="str">
        <f t="shared" si="627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628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629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625"/>
        <v>26000</v>
      </c>
      <c r="AA3125" s="13">
        <v>1</v>
      </c>
      <c r="AB3125" s="21">
        <f t="shared" si="631"/>
        <v>26000</v>
      </c>
      <c r="AC3125" s="185">
        <f t="shared" si="632"/>
        <v>4815.2</v>
      </c>
      <c r="AD3125" s="141">
        <v>0.1852</v>
      </c>
      <c r="AE3125" s="186">
        <f t="shared" si="633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634"/>
        <v>31750699.113741599</v>
      </c>
      <c r="AJ3125" s="19">
        <f t="shared" si="635"/>
        <v>4396077.3195289988</v>
      </c>
      <c r="AK3125" s="20">
        <f t="shared" si="636"/>
        <v>0.13845607946397598</v>
      </c>
      <c r="AL3125" s="17"/>
      <c r="AM3125" s="17"/>
      <c r="AN3125" s="17"/>
      <c r="AO3125" s="17"/>
      <c r="AP3125" s="28" t="str">
        <f t="shared" si="637"/>
        <v>20222</v>
      </c>
      <c r="AQ3125" s="28" t="str">
        <f t="shared" si="638"/>
        <v>20222HKD</v>
      </c>
    </row>
    <row r="3126" spans="1:43" s="12" customFormat="1">
      <c r="A3126" s="13" t="s">
        <v>40</v>
      </c>
      <c r="B3126" s="179">
        <v>2022</v>
      </c>
      <c r="C3126" s="179">
        <v>1</v>
      </c>
      <c r="D3126" s="39" t="str">
        <f t="shared" si="627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628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629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625"/>
        <v>770000</v>
      </c>
      <c r="AA3126" s="13">
        <v>1.22</v>
      </c>
      <c r="AB3126" s="21">
        <f t="shared" si="631"/>
        <v>831327.4336283186</v>
      </c>
      <c r="AC3126" s="185">
        <f t="shared" si="632"/>
        <v>123285.85840707964</v>
      </c>
      <c r="AD3126" s="141">
        <v>0.14829999999999999</v>
      </c>
      <c r="AE3126" s="186">
        <f t="shared" si="633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634"/>
        <v>28726768.133805312</v>
      </c>
      <c r="AJ3126" s="19">
        <f t="shared" si="635"/>
        <v>3888166.2308864431</v>
      </c>
      <c r="AK3126" s="20">
        <f t="shared" si="636"/>
        <v>0.13534993608664583</v>
      </c>
      <c r="AL3126" s="17"/>
      <c r="AM3126" s="17"/>
      <c r="AN3126" s="17"/>
      <c r="AO3126" s="17"/>
      <c r="AP3126" s="28" t="str">
        <f t="shared" si="637"/>
        <v>20223</v>
      </c>
      <c r="AQ3126" s="28" t="str">
        <f t="shared" si="638"/>
        <v>20223RMB</v>
      </c>
    </row>
    <row r="3127" spans="1:43" s="12" customFormat="1">
      <c r="A3127" s="13" t="s">
        <v>41</v>
      </c>
      <c r="B3127" s="179">
        <v>2022</v>
      </c>
      <c r="C3127" s="179">
        <v>8</v>
      </c>
      <c r="D3127" s="39" t="str">
        <f t="shared" si="627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628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629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639">IF(W3127="","",IF(W3127="RMB","1.13", "1"))</f>
        <v>1</v>
      </c>
      <c r="Z3127" s="18">
        <f t="shared" si="625"/>
        <v>11500000</v>
      </c>
      <c r="AA3127" s="13">
        <v>5.4100000000000002E-2</v>
      </c>
      <c r="AB3127" s="21">
        <f t="shared" si="631"/>
        <v>622150</v>
      </c>
      <c r="AC3127" s="185">
        <f t="shared" si="632"/>
        <v>132206.875</v>
      </c>
      <c r="AD3127" s="141">
        <v>0.21249999999999999</v>
      </c>
      <c r="AE3127" s="186">
        <f t="shared" si="633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634"/>
        <v>31017966.201968145</v>
      </c>
      <c r="AJ3127" s="19">
        <f t="shared" si="635"/>
        <v>4704250.3347305888</v>
      </c>
      <c r="AK3127" s="20">
        <f t="shared" si="636"/>
        <v>0.15166211427595455</v>
      </c>
      <c r="AL3127" s="17"/>
      <c r="AM3127" s="17"/>
      <c r="AN3127" s="17"/>
      <c r="AO3127" s="17"/>
      <c r="AP3127" s="28" t="str">
        <f t="shared" si="637"/>
        <v>202211</v>
      </c>
      <c r="AQ3127" s="28" t="str">
        <f t="shared" si="638"/>
        <v>202211JPY</v>
      </c>
    </row>
    <row r="3128" spans="1:43" s="12" customFormat="1">
      <c r="A3128" s="13" t="s">
        <v>41</v>
      </c>
      <c r="B3128" s="179">
        <v>2022</v>
      </c>
      <c r="C3128" s="179">
        <v>8</v>
      </c>
      <c r="D3128" s="39" t="str">
        <f t="shared" si="627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628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629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639"/>
        <v>1.13</v>
      </c>
      <c r="Z3128" s="18">
        <f t="shared" si="625"/>
        <v>600000</v>
      </c>
      <c r="AA3128" s="13">
        <v>1.08</v>
      </c>
      <c r="AB3128" s="21">
        <f t="shared" si="631"/>
        <v>573451.32743362838</v>
      </c>
      <c r="AC3128" s="185">
        <f t="shared" si="632"/>
        <v>168250.61946902657</v>
      </c>
      <c r="AD3128" s="141">
        <v>0.29339999999999999</v>
      </c>
      <c r="AE3128" s="186">
        <f t="shared" si="633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634"/>
        <v>31017966.201968145</v>
      </c>
      <c r="AJ3128" s="19">
        <f t="shared" si="635"/>
        <v>4704250.3347305888</v>
      </c>
      <c r="AK3128" s="20">
        <f t="shared" si="636"/>
        <v>0.15166211427595455</v>
      </c>
      <c r="AL3128" s="17"/>
      <c r="AM3128" s="17"/>
      <c r="AN3128" s="17"/>
      <c r="AO3128" s="17"/>
      <c r="AP3128" s="28" t="str">
        <f t="shared" si="637"/>
        <v>202211</v>
      </c>
      <c r="AQ3128" s="28" t="str">
        <f t="shared" si="638"/>
        <v>202211RMB</v>
      </c>
    </row>
    <row r="3129" spans="1:43" s="12" customFormat="1">
      <c r="A3129" s="13" t="s">
        <v>41</v>
      </c>
      <c r="B3129" s="179">
        <v>2022</v>
      </c>
      <c r="C3129" s="179">
        <v>8</v>
      </c>
      <c r="D3129" s="39" t="str">
        <f t="shared" si="627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628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629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639"/>
        <v>1.13</v>
      </c>
      <c r="Z3129" s="18">
        <f t="shared" si="625"/>
        <v>600000</v>
      </c>
      <c r="AA3129" s="13">
        <v>1.08</v>
      </c>
      <c r="AB3129" s="21">
        <f t="shared" si="631"/>
        <v>573451.32743362838</v>
      </c>
      <c r="AC3129" s="185">
        <f t="shared" si="632"/>
        <v>168250.61946902657</v>
      </c>
      <c r="AD3129" s="141">
        <v>0.29339999999999999</v>
      </c>
      <c r="AE3129" s="186">
        <f t="shared" si="633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634"/>
        <v>31017966.201968145</v>
      </c>
      <c r="AJ3129" s="19">
        <f t="shared" si="635"/>
        <v>4704250.3347305888</v>
      </c>
      <c r="AK3129" s="20">
        <f t="shared" si="636"/>
        <v>0.15166211427595455</v>
      </c>
      <c r="AL3129" s="17"/>
      <c r="AM3129" s="17"/>
      <c r="AN3129" s="17"/>
      <c r="AO3129" s="17"/>
      <c r="AP3129" s="28" t="str">
        <f t="shared" si="637"/>
        <v>202211</v>
      </c>
      <c r="AQ3129" s="28" t="str">
        <f t="shared" si="638"/>
        <v>202211RMB</v>
      </c>
    </row>
    <row r="3130" spans="1:43" s="12" customFormat="1">
      <c r="A3130" s="13" t="s">
        <v>41</v>
      </c>
      <c r="B3130" s="179">
        <v>2022</v>
      </c>
      <c r="C3130" s="179">
        <v>8</v>
      </c>
      <c r="D3130" s="39" t="str">
        <f t="shared" si="627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628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629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639"/>
        <v>1.13</v>
      </c>
      <c r="Z3130" s="18">
        <f t="shared" si="625"/>
        <v>600000</v>
      </c>
      <c r="AA3130" s="13">
        <v>1.08</v>
      </c>
      <c r="AB3130" s="21">
        <f t="shared" si="631"/>
        <v>573451.32743362838</v>
      </c>
      <c r="AC3130" s="185">
        <f t="shared" si="632"/>
        <v>168250.61946902657</v>
      </c>
      <c r="AD3130" s="141">
        <v>0.29339999999999999</v>
      </c>
      <c r="AE3130" s="186">
        <f t="shared" si="633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634"/>
        <v>31017966.201968145</v>
      </c>
      <c r="AJ3130" s="19">
        <f t="shared" si="635"/>
        <v>4704250.3347305888</v>
      </c>
      <c r="AK3130" s="20">
        <f t="shared" si="636"/>
        <v>0.15166211427595455</v>
      </c>
      <c r="AL3130" s="17"/>
      <c r="AM3130" s="17"/>
      <c r="AN3130" s="17"/>
      <c r="AO3130" s="17"/>
      <c r="AP3130" s="28" t="str">
        <f t="shared" si="637"/>
        <v>202211</v>
      </c>
      <c r="AQ3130" s="28" t="str">
        <f t="shared" si="638"/>
        <v>202211RMB</v>
      </c>
    </row>
    <row r="3131" spans="1:43" s="12" customFormat="1">
      <c r="A3131" s="13" t="s">
        <v>41</v>
      </c>
      <c r="B3131" s="179">
        <v>2022</v>
      </c>
      <c r="C3131" s="179">
        <v>8</v>
      </c>
      <c r="D3131" s="39" t="str">
        <f t="shared" si="627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628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629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639"/>
        <v>1.13</v>
      </c>
      <c r="Z3131" s="18">
        <f t="shared" si="625"/>
        <v>600000</v>
      </c>
      <c r="AA3131" s="13">
        <v>1.08</v>
      </c>
      <c r="AB3131" s="21">
        <f t="shared" si="631"/>
        <v>573451.32743362838</v>
      </c>
      <c r="AC3131" s="185">
        <f t="shared" si="632"/>
        <v>168250.61946902657</v>
      </c>
      <c r="AD3131" s="141">
        <v>0.29339999999999999</v>
      </c>
      <c r="AE3131" s="186">
        <f t="shared" si="633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634"/>
        <v>31017966.201968145</v>
      </c>
      <c r="AJ3131" s="19">
        <f t="shared" si="635"/>
        <v>4704250.3347305888</v>
      </c>
      <c r="AK3131" s="20">
        <f t="shared" si="636"/>
        <v>0.15166211427595455</v>
      </c>
      <c r="AL3131" s="17"/>
      <c r="AM3131" s="17"/>
      <c r="AN3131" s="17"/>
      <c r="AO3131" s="17"/>
      <c r="AP3131" s="28" t="str">
        <f t="shared" si="637"/>
        <v>202211</v>
      </c>
      <c r="AQ3131" s="28" t="str">
        <f t="shared" si="638"/>
        <v>202211RMB</v>
      </c>
    </row>
    <row r="3132" spans="1:43" s="12" customFormat="1">
      <c r="A3132" s="13" t="s">
        <v>41</v>
      </c>
      <c r="B3132" s="179">
        <v>2022</v>
      </c>
      <c r="C3132" s="179">
        <v>9</v>
      </c>
      <c r="D3132" s="39" t="str">
        <f t="shared" si="627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628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629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639"/>
        <v>1.13</v>
      </c>
      <c r="Z3132" s="18">
        <f t="shared" si="625"/>
        <v>455000</v>
      </c>
      <c r="AA3132" s="13">
        <v>1.08</v>
      </c>
      <c r="AB3132" s="21">
        <f t="shared" si="631"/>
        <v>434867.25663716818</v>
      </c>
      <c r="AC3132" s="185">
        <f t="shared" si="632"/>
        <v>57924.318584070803</v>
      </c>
      <c r="AD3132" s="141">
        <v>0.13320000000000001</v>
      </c>
      <c r="AE3132" s="186">
        <f t="shared" si="633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634"/>
        <v>31017966.201968145</v>
      </c>
      <c r="AJ3132" s="19">
        <f t="shared" si="635"/>
        <v>4704250.3347305888</v>
      </c>
      <c r="AK3132" s="20">
        <f t="shared" si="636"/>
        <v>0.15166211427595455</v>
      </c>
      <c r="AL3132" s="17"/>
      <c r="AM3132" s="17"/>
      <c r="AN3132" s="17"/>
      <c r="AO3132" s="17"/>
      <c r="AP3132" s="28" t="str">
        <f t="shared" si="637"/>
        <v>202211</v>
      </c>
      <c r="AQ3132" s="28" t="str">
        <f t="shared" si="638"/>
        <v>202211RMB</v>
      </c>
    </row>
    <row r="3133" spans="1:43" s="12" customFormat="1">
      <c r="A3133" s="13" t="s">
        <v>41</v>
      </c>
      <c r="B3133" s="179">
        <v>2022</v>
      </c>
      <c r="C3133" s="179">
        <v>9</v>
      </c>
      <c r="D3133" s="39" t="str">
        <f t="shared" si="627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628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629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639"/>
        <v>1.13</v>
      </c>
      <c r="Z3133" s="18">
        <f t="shared" si="625"/>
        <v>928000</v>
      </c>
      <c r="AA3133" s="13">
        <v>1.08</v>
      </c>
      <c r="AB3133" s="21">
        <f t="shared" si="631"/>
        <v>886938.05309734528</v>
      </c>
      <c r="AC3133" s="185">
        <f t="shared" si="632"/>
        <v>83372.176991150453</v>
      </c>
      <c r="AD3133" s="141">
        <v>9.4E-2</v>
      </c>
      <c r="AE3133" s="186">
        <f t="shared" si="633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634"/>
        <v>31017966.201968145</v>
      </c>
      <c r="AJ3133" s="19">
        <f t="shared" si="635"/>
        <v>4704250.3347305888</v>
      </c>
      <c r="AK3133" s="20">
        <f t="shared" si="636"/>
        <v>0.15166211427595455</v>
      </c>
      <c r="AL3133" s="17"/>
      <c r="AM3133" s="17"/>
      <c r="AN3133" s="17"/>
      <c r="AO3133" s="17"/>
      <c r="AP3133" s="28" t="str">
        <f t="shared" si="637"/>
        <v>202211</v>
      </c>
      <c r="AQ3133" s="28" t="str">
        <f t="shared" si="638"/>
        <v>202211RMB</v>
      </c>
    </row>
    <row r="3134" spans="1:43" s="12" customFormat="1">
      <c r="A3134" s="13" t="s">
        <v>41</v>
      </c>
      <c r="B3134" s="179">
        <v>2022</v>
      </c>
      <c r="C3134" s="179">
        <v>10</v>
      </c>
      <c r="D3134" s="39" t="str">
        <f t="shared" si="627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628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629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639"/>
        <v>1.13</v>
      </c>
      <c r="Z3134" s="18">
        <f t="shared" si="625"/>
        <v>62000</v>
      </c>
      <c r="AA3134" s="13">
        <v>1.08</v>
      </c>
      <c r="AB3134" s="21">
        <f t="shared" si="631"/>
        <v>59256.637168141599</v>
      </c>
      <c r="AC3134" s="185">
        <f t="shared" si="632"/>
        <v>14808.233628318587</v>
      </c>
      <c r="AD3134" s="141">
        <v>0.24990000000000001</v>
      </c>
      <c r="AE3134" s="186">
        <f t="shared" si="633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634"/>
        <v>31017966.201968145</v>
      </c>
      <c r="AJ3134" s="19">
        <f t="shared" si="635"/>
        <v>4704250.3347305888</v>
      </c>
      <c r="AK3134" s="20">
        <f t="shared" si="636"/>
        <v>0.15166211427595455</v>
      </c>
      <c r="AL3134" s="17"/>
      <c r="AM3134" s="17"/>
      <c r="AN3134" s="17"/>
      <c r="AO3134" s="17"/>
      <c r="AP3134" s="28" t="str">
        <f t="shared" si="637"/>
        <v>202211</v>
      </c>
      <c r="AQ3134" s="28" t="str">
        <f t="shared" si="638"/>
        <v>202211RMB</v>
      </c>
    </row>
    <row r="3135" spans="1:43" s="12" customFormat="1">
      <c r="A3135" s="13" t="s">
        <v>41</v>
      </c>
      <c r="B3135" s="179">
        <v>2022</v>
      </c>
      <c r="C3135" s="179">
        <v>10</v>
      </c>
      <c r="D3135" s="39" t="str">
        <f t="shared" si="627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628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629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639"/>
        <v>1.13</v>
      </c>
      <c r="Z3135" s="18">
        <f t="shared" si="625"/>
        <v>336000</v>
      </c>
      <c r="AA3135" s="13">
        <v>1.08</v>
      </c>
      <c r="AB3135" s="21">
        <f t="shared" si="631"/>
        <v>321132.74336283188</v>
      </c>
      <c r="AC3135" s="185">
        <f t="shared" si="632"/>
        <v>35131.922123893804</v>
      </c>
      <c r="AD3135" s="141">
        <v>0.1094</v>
      </c>
      <c r="AE3135" s="186">
        <f t="shared" si="633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634"/>
        <v>31017966.201968145</v>
      </c>
      <c r="AJ3135" s="19">
        <f t="shared" si="635"/>
        <v>4704250.3347305888</v>
      </c>
      <c r="AK3135" s="20">
        <f t="shared" si="636"/>
        <v>0.15166211427595455</v>
      </c>
      <c r="AL3135" s="17"/>
      <c r="AM3135" s="17"/>
      <c r="AN3135" s="17"/>
      <c r="AO3135" s="17"/>
      <c r="AP3135" s="28" t="str">
        <f t="shared" si="637"/>
        <v>202211</v>
      </c>
      <c r="AQ3135" s="28" t="str">
        <f t="shared" si="638"/>
        <v>202211RMB</v>
      </c>
    </row>
    <row r="3136" spans="1:43" s="12" customFormat="1">
      <c r="A3136" s="13" t="s">
        <v>41</v>
      </c>
      <c r="B3136" s="179">
        <v>2022</v>
      </c>
      <c r="C3136" s="179">
        <v>11</v>
      </c>
      <c r="D3136" s="39" t="str">
        <f t="shared" si="627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628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629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639"/>
        <v>1.13</v>
      </c>
      <c r="Z3136" s="18">
        <f t="shared" si="625"/>
        <v>70000</v>
      </c>
      <c r="AA3136" s="13">
        <v>1.0900000000000001</v>
      </c>
      <c r="AB3136" s="21">
        <f t="shared" si="631"/>
        <v>67522.123893805328</v>
      </c>
      <c r="AC3136" s="185">
        <f t="shared" si="632"/>
        <v>19655.690265486734</v>
      </c>
      <c r="AD3136" s="141">
        <v>0.29110000000000003</v>
      </c>
      <c r="AE3136" s="186">
        <f t="shared" si="633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634"/>
        <v>17329060.066371687</v>
      </c>
      <c r="AJ3136" s="19">
        <f t="shared" si="635"/>
        <v>2472600.2142256647</v>
      </c>
      <c r="AK3136" s="20">
        <f t="shared" si="636"/>
        <v>0.14268518919984166</v>
      </c>
      <c r="AL3136" s="17"/>
      <c r="AM3136" s="17"/>
      <c r="AN3136" s="17"/>
      <c r="AO3136" s="17"/>
      <c r="AP3136" s="28" t="str">
        <f t="shared" si="637"/>
        <v>202212</v>
      </c>
      <c r="AQ3136" s="28" t="str">
        <f t="shared" si="638"/>
        <v>202212RMB</v>
      </c>
    </row>
    <row r="3137" spans="1:43" s="12" customFormat="1">
      <c r="A3137" s="13" t="s">
        <v>41</v>
      </c>
      <c r="B3137" s="179">
        <v>2022</v>
      </c>
      <c r="C3137" s="179">
        <v>11</v>
      </c>
      <c r="D3137" s="39" t="str">
        <f t="shared" si="627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628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629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639"/>
        <v>1.13</v>
      </c>
      <c r="Z3137" s="18">
        <f t="shared" si="625"/>
        <v>380000</v>
      </c>
      <c r="AA3137" s="13">
        <v>1.135</v>
      </c>
      <c r="AB3137" s="21">
        <f t="shared" si="631"/>
        <v>381681.41592920356</v>
      </c>
      <c r="AC3137" s="185">
        <f t="shared" si="632"/>
        <v>67824.787610619474</v>
      </c>
      <c r="AD3137" s="141">
        <v>0.1777</v>
      </c>
      <c r="AE3137" s="186">
        <f t="shared" si="633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634"/>
        <v>28177779.013274323</v>
      </c>
      <c r="AJ3137" s="19">
        <f t="shared" si="635"/>
        <v>4727216.637619026</v>
      </c>
      <c r="AK3137" s="20">
        <f t="shared" si="636"/>
        <v>0.16776399003598091</v>
      </c>
      <c r="AL3137" s="17"/>
      <c r="AM3137" s="17"/>
      <c r="AN3137" s="17"/>
      <c r="AO3137" s="17"/>
      <c r="AP3137" s="28" t="str">
        <f t="shared" si="637"/>
        <v>20235</v>
      </c>
      <c r="AQ3137" s="28" t="str">
        <f t="shared" si="638"/>
        <v>20235RMB</v>
      </c>
    </row>
    <row r="3138" spans="1:43" s="12" customFormat="1">
      <c r="A3138" s="13" t="s">
        <v>41</v>
      </c>
      <c r="B3138" s="179">
        <v>2022</v>
      </c>
      <c r="C3138" s="179">
        <v>11</v>
      </c>
      <c r="D3138" s="39" t="str">
        <f t="shared" si="627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628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629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639"/>
        <v>1.13</v>
      </c>
      <c r="Z3138" s="18">
        <f t="shared" si="625"/>
        <v>380000</v>
      </c>
      <c r="AA3138" s="13">
        <v>1.135</v>
      </c>
      <c r="AB3138" s="21">
        <f t="shared" si="631"/>
        <v>381681.41592920356</v>
      </c>
      <c r="AC3138" s="185">
        <f t="shared" si="632"/>
        <v>67824.787610619474</v>
      </c>
      <c r="AD3138" s="141">
        <v>0.1777</v>
      </c>
      <c r="AE3138" s="186">
        <f t="shared" si="633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634"/>
        <v>28177779.013274323</v>
      </c>
      <c r="AJ3138" s="19">
        <f t="shared" si="635"/>
        <v>4727216.637619026</v>
      </c>
      <c r="AK3138" s="20">
        <f t="shared" si="636"/>
        <v>0.16776399003598091</v>
      </c>
      <c r="AL3138" s="17"/>
      <c r="AM3138" s="17"/>
      <c r="AN3138" s="17"/>
      <c r="AO3138" s="17"/>
      <c r="AP3138" s="28" t="str">
        <f t="shared" si="637"/>
        <v>20235</v>
      </c>
      <c r="AQ3138" s="28" t="str">
        <f t="shared" si="638"/>
        <v>20235RMB</v>
      </c>
    </row>
    <row r="3139" spans="1:43" s="12" customFormat="1">
      <c r="A3139" s="13" t="s">
        <v>41</v>
      </c>
      <c r="B3139" s="179">
        <v>2022</v>
      </c>
      <c r="C3139" s="179">
        <v>11</v>
      </c>
      <c r="D3139" s="39" t="str">
        <f t="shared" si="627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628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629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639"/>
        <v>1.13</v>
      </c>
      <c r="Z3139" s="18">
        <f t="shared" si="625"/>
        <v>380000</v>
      </c>
      <c r="AA3139" s="13">
        <v>1.135</v>
      </c>
      <c r="AB3139" s="21">
        <f t="shared" si="631"/>
        <v>381681.41592920356</v>
      </c>
      <c r="AC3139" s="185">
        <f t="shared" si="632"/>
        <v>67824.787610619474</v>
      </c>
      <c r="AD3139" s="141">
        <v>0.1777</v>
      </c>
      <c r="AE3139" s="186">
        <f t="shared" si="633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634"/>
        <v>28177779.013274323</v>
      </c>
      <c r="AJ3139" s="19">
        <f t="shared" si="635"/>
        <v>4727216.637619026</v>
      </c>
      <c r="AK3139" s="20">
        <f t="shared" si="636"/>
        <v>0.16776399003598091</v>
      </c>
      <c r="AL3139" s="17"/>
      <c r="AM3139" s="17"/>
      <c r="AN3139" s="17"/>
      <c r="AO3139" s="17"/>
      <c r="AP3139" s="28" t="str">
        <f t="shared" si="637"/>
        <v>20235</v>
      </c>
      <c r="AQ3139" s="28" t="str">
        <f t="shared" si="638"/>
        <v>20235RMB</v>
      </c>
    </row>
    <row r="3140" spans="1:43" s="12" customFormat="1">
      <c r="A3140" s="13" t="s">
        <v>41</v>
      </c>
      <c r="B3140" s="179">
        <v>2022</v>
      </c>
      <c r="C3140" s="179">
        <v>11</v>
      </c>
      <c r="D3140" s="39" t="str">
        <f t="shared" si="627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628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629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639"/>
        <v>1.13</v>
      </c>
      <c r="Z3140" s="18">
        <f t="shared" si="625"/>
        <v>380000</v>
      </c>
      <c r="AA3140" s="13">
        <v>1.135</v>
      </c>
      <c r="AB3140" s="21">
        <f t="shared" si="631"/>
        <v>381681.41592920356</v>
      </c>
      <c r="AC3140" s="185">
        <f t="shared" si="632"/>
        <v>67824.787610619474</v>
      </c>
      <c r="AD3140" s="141">
        <v>0.1777</v>
      </c>
      <c r="AE3140" s="186">
        <f t="shared" si="633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634"/>
        <v>28177779.013274323</v>
      </c>
      <c r="AJ3140" s="19">
        <f t="shared" si="635"/>
        <v>4727216.637619026</v>
      </c>
      <c r="AK3140" s="20">
        <f t="shared" si="636"/>
        <v>0.16776399003598091</v>
      </c>
      <c r="AL3140" s="17"/>
      <c r="AM3140" s="17"/>
      <c r="AN3140" s="17"/>
      <c r="AO3140" s="17"/>
      <c r="AP3140" s="28" t="str">
        <f t="shared" si="637"/>
        <v>20235</v>
      </c>
      <c r="AQ3140" s="28" t="str">
        <f t="shared" si="638"/>
        <v>20235RMB</v>
      </c>
    </row>
    <row r="3141" spans="1:43" s="12" customFormat="1">
      <c r="A3141" s="13" t="s">
        <v>41</v>
      </c>
      <c r="B3141" s="179">
        <v>2022</v>
      </c>
      <c r="C3141" s="179">
        <v>11</v>
      </c>
      <c r="D3141" s="39" t="str">
        <f t="shared" si="627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628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629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639"/>
        <v>1.13</v>
      </c>
      <c r="Z3141" s="18">
        <f t="shared" si="625"/>
        <v>380000</v>
      </c>
      <c r="AA3141" s="13">
        <v>1.135</v>
      </c>
      <c r="AB3141" s="21">
        <f t="shared" si="631"/>
        <v>381681.41592920356</v>
      </c>
      <c r="AC3141" s="185">
        <f t="shared" si="632"/>
        <v>67824.787610619474</v>
      </c>
      <c r="AD3141" s="141">
        <v>0.1777</v>
      </c>
      <c r="AE3141" s="186">
        <f t="shared" si="633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634"/>
        <v>28177779.013274323</v>
      </c>
      <c r="AJ3141" s="19">
        <f t="shared" si="635"/>
        <v>4727216.637619026</v>
      </c>
      <c r="AK3141" s="20">
        <f t="shared" si="636"/>
        <v>0.16776399003598091</v>
      </c>
      <c r="AL3141" s="17"/>
      <c r="AM3141" s="17"/>
      <c r="AN3141" s="17"/>
      <c r="AO3141" s="17"/>
      <c r="AP3141" s="28" t="str">
        <f t="shared" si="637"/>
        <v>20235</v>
      </c>
      <c r="AQ3141" s="28" t="str">
        <f t="shared" si="638"/>
        <v>20235RMB</v>
      </c>
    </row>
    <row r="3142" spans="1:43" s="12" customFormat="1">
      <c r="A3142" s="13" t="s">
        <v>41</v>
      </c>
      <c r="B3142" s="179">
        <v>2022</v>
      </c>
      <c r="C3142" s="179">
        <v>11</v>
      </c>
      <c r="D3142" s="39" t="str">
        <f t="shared" si="627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628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629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639"/>
        <v>1.13</v>
      </c>
      <c r="Z3142" s="18">
        <f t="shared" ref="Z3142:Z3186" si="640">IF(X3142="","",X3142*MAX(O3142,N3142))</f>
        <v>380000</v>
      </c>
      <c r="AA3142" s="13">
        <v>1.135</v>
      </c>
      <c r="AB3142" s="21">
        <f t="shared" si="631"/>
        <v>381681.41592920356</v>
      </c>
      <c r="AC3142" s="185">
        <f t="shared" si="632"/>
        <v>67824.787610619474</v>
      </c>
      <c r="AD3142" s="141">
        <v>0.1777</v>
      </c>
      <c r="AE3142" s="186">
        <f t="shared" si="633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634"/>
        <v>28177779.013274323</v>
      </c>
      <c r="AJ3142" s="19">
        <f t="shared" si="635"/>
        <v>4727216.637619026</v>
      </c>
      <c r="AK3142" s="20">
        <f t="shared" si="636"/>
        <v>0.16776399003598091</v>
      </c>
      <c r="AL3142" s="17"/>
      <c r="AM3142" s="17"/>
      <c r="AN3142" s="17"/>
      <c r="AO3142" s="17"/>
      <c r="AP3142" s="28" t="str">
        <f t="shared" si="637"/>
        <v>20235</v>
      </c>
      <c r="AQ3142" s="28" t="str">
        <f t="shared" si="638"/>
        <v>20235RMB</v>
      </c>
    </row>
    <row r="3143" spans="1:43" s="12" customFormat="1">
      <c r="A3143" s="13" t="s">
        <v>41</v>
      </c>
      <c r="B3143" s="179">
        <v>2022</v>
      </c>
      <c r="C3143" s="179">
        <v>11</v>
      </c>
      <c r="D3143" s="39" t="str">
        <f t="shared" si="627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628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629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639"/>
        <v>1.13</v>
      </c>
      <c r="Z3143" s="18">
        <f t="shared" si="640"/>
        <v>380000</v>
      </c>
      <c r="AA3143" s="13">
        <v>1.135</v>
      </c>
      <c r="AB3143" s="21">
        <f t="shared" si="631"/>
        <v>381681.41592920356</v>
      </c>
      <c r="AC3143" s="185">
        <f t="shared" si="632"/>
        <v>67824.787610619474</v>
      </c>
      <c r="AD3143" s="141">
        <v>0.1777</v>
      </c>
      <c r="AE3143" s="186">
        <f t="shared" si="633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634"/>
        <v>28177779.013274323</v>
      </c>
      <c r="AJ3143" s="19">
        <f t="shared" si="635"/>
        <v>4727216.637619026</v>
      </c>
      <c r="AK3143" s="20">
        <f t="shared" si="636"/>
        <v>0.16776399003598091</v>
      </c>
      <c r="AL3143" s="17"/>
      <c r="AM3143" s="17"/>
      <c r="AN3143" s="17"/>
      <c r="AO3143" s="17"/>
      <c r="AP3143" s="28" t="str">
        <f t="shared" si="637"/>
        <v>20235</v>
      </c>
      <c r="AQ3143" s="28" t="str">
        <f t="shared" si="638"/>
        <v>20235RMB</v>
      </c>
    </row>
    <row r="3144" spans="1:43" s="12" customFormat="1">
      <c r="A3144" s="13" t="s">
        <v>41</v>
      </c>
      <c r="B3144" s="179">
        <v>2022</v>
      </c>
      <c r="C3144" s="179">
        <v>5</v>
      </c>
      <c r="D3144" s="39" t="str">
        <f t="shared" si="627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628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629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639"/>
        <v>1.13</v>
      </c>
      <c r="Z3144" s="18">
        <f t="shared" si="640"/>
        <v>700000</v>
      </c>
      <c r="AA3144" s="13">
        <v>1.0920000000000001</v>
      </c>
      <c r="AB3144" s="21">
        <f t="shared" si="631"/>
        <v>676460.17699115048</v>
      </c>
      <c r="AC3144" s="185">
        <f t="shared" si="632"/>
        <v>126700.99115044248</v>
      </c>
      <c r="AD3144" s="141">
        <v>0.18729999999999999</v>
      </c>
      <c r="AE3144" s="186">
        <f t="shared" si="633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634"/>
        <v>22953677.784070797</v>
      </c>
      <c r="AJ3144" s="19">
        <f t="shared" si="635"/>
        <v>4168706.6744155749</v>
      </c>
      <c r="AK3144" s="20">
        <f t="shared" si="636"/>
        <v>0.18161388835511752</v>
      </c>
      <c r="AL3144" s="17"/>
      <c r="AM3144" s="17"/>
      <c r="AN3144" s="17"/>
      <c r="AO3144" s="17"/>
      <c r="AP3144" s="28" t="str">
        <f t="shared" si="637"/>
        <v>20238</v>
      </c>
      <c r="AQ3144" s="28" t="str">
        <f t="shared" si="638"/>
        <v>20238RMB</v>
      </c>
    </row>
    <row r="3145" spans="1:43" s="12" customFormat="1">
      <c r="A3145" s="13" t="s">
        <v>41</v>
      </c>
      <c r="B3145" s="179">
        <v>2022</v>
      </c>
      <c r="C3145" s="179">
        <v>5</v>
      </c>
      <c r="D3145" s="39" t="str">
        <f t="shared" si="627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628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629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639"/>
        <v>1.13</v>
      </c>
      <c r="Z3145" s="18">
        <f t="shared" si="640"/>
        <v>700000</v>
      </c>
      <c r="AA3145" s="13">
        <v>1.0920000000000001</v>
      </c>
      <c r="AB3145" s="21">
        <f t="shared" si="631"/>
        <v>676460.17699115048</v>
      </c>
      <c r="AC3145" s="185">
        <f t="shared" si="632"/>
        <v>126700.99115044248</v>
      </c>
      <c r="AD3145" s="141">
        <v>0.18729999999999999</v>
      </c>
      <c r="AE3145" s="186">
        <f t="shared" si="633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634"/>
        <v>22953677.784070797</v>
      </c>
      <c r="AJ3145" s="19">
        <f t="shared" si="635"/>
        <v>4168706.6744155749</v>
      </c>
      <c r="AK3145" s="20">
        <f t="shared" si="636"/>
        <v>0.18161388835511752</v>
      </c>
      <c r="AL3145" s="17"/>
      <c r="AM3145" s="17"/>
      <c r="AN3145" s="17"/>
      <c r="AO3145" s="17"/>
      <c r="AP3145" s="28" t="str">
        <f t="shared" si="637"/>
        <v>20238</v>
      </c>
      <c r="AQ3145" s="28" t="str">
        <f t="shared" si="638"/>
        <v>20238RMB</v>
      </c>
    </row>
    <row r="3146" spans="1:43" s="12" customFormat="1">
      <c r="A3146" s="13" t="s">
        <v>41</v>
      </c>
      <c r="B3146" s="179">
        <v>2022</v>
      </c>
      <c r="C3146" s="179">
        <v>5</v>
      </c>
      <c r="D3146" s="39" t="str">
        <f t="shared" si="627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628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629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639"/>
        <v>1.13</v>
      </c>
      <c r="Z3146" s="18">
        <f t="shared" si="640"/>
        <v>700000</v>
      </c>
      <c r="AA3146" s="13">
        <v>1.0920000000000001</v>
      </c>
      <c r="AB3146" s="21">
        <f t="shared" si="631"/>
        <v>676460.17699115048</v>
      </c>
      <c r="AC3146" s="185">
        <f t="shared" si="632"/>
        <v>126700.99115044248</v>
      </c>
      <c r="AD3146" s="141">
        <v>0.18729999999999999</v>
      </c>
      <c r="AE3146" s="186">
        <f t="shared" si="633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634"/>
        <v>22953677.784070797</v>
      </c>
      <c r="AJ3146" s="19">
        <f t="shared" si="635"/>
        <v>4168706.6744155749</v>
      </c>
      <c r="AK3146" s="20">
        <f t="shared" si="636"/>
        <v>0.18161388835511752</v>
      </c>
      <c r="AL3146" s="17"/>
      <c r="AM3146" s="17"/>
      <c r="AN3146" s="17"/>
      <c r="AO3146" s="17"/>
      <c r="AP3146" s="28" t="str">
        <f t="shared" si="637"/>
        <v>20238</v>
      </c>
      <c r="AQ3146" s="28" t="str">
        <f t="shared" si="638"/>
        <v>20238RMB</v>
      </c>
    </row>
    <row r="3147" spans="1:43" s="12" customFormat="1">
      <c r="A3147" s="13" t="s">
        <v>41</v>
      </c>
      <c r="B3147" s="179">
        <v>2022</v>
      </c>
      <c r="C3147" s="179">
        <v>5</v>
      </c>
      <c r="D3147" s="39" t="str">
        <f t="shared" si="627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628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629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639"/>
        <v>1.13</v>
      </c>
      <c r="Z3147" s="18">
        <f t="shared" si="640"/>
        <v>700000</v>
      </c>
      <c r="AA3147" s="13">
        <v>1.0920000000000001</v>
      </c>
      <c r="AB3147" s="21">
        <f t="shared" si="631"/>
        <v>676460.17699115048</v>
      </c>
      <c r="AC3147" s="185">
        <f t="shared" si="632"/>
        <v>126700.99115044248</v>
      </c>
      <c r="AD3147" s="141">
        <v>0.18729999999999999</v>
      </c>
      <c r="AE3147" s="186">
        <f t="shared" si="633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634"/>
        <v>22953677.784070797</v>
      </c>
      <c r="AJ3147" s="19">
        <f t="shared" si="635"/>
        <v>4168706.6744155749</v>
      </c>
      <c r="AK3147" s="20">
        <f t="shared" si="636"/>
        <v>0.18161388835511752</v>
      </c>
      <c r="AL3147" s="17"/>
      <c r="AM3147" s="17"/>
      <c r="AN3147" s="17"/>
      <c r="AO3147" s="17"/>
      <c r="AP3147" s="28" t="str">
        <f t="shared" si="637"/>
        <v>20238</v>
      </c>
      <c r="AQ3147" s="28" t="str">
        <f t="shared" si="638"/>
        <v>20238RMB</v>
      </c>
    </row>
    <row r="3148" spans="1:43" s="12" customFormat="1">
      <c r="A3148" s="13" t="s">
        <v>41</v>
      </c>
      <c r="B3148" s="179">
        <v>2022</v>
      </c>
      <c r="C3148" s="179">
        <v>10</v>
      </c>
      <c r="D3148" s="39" t="str">
        <f t="shared" si="627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628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629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639"/>
        <v>1.13</v>
      </c>
      <c r="Z3148" s="18">
        <f t="shared" si="640"/>
        <v>450000</v>
      </c>
      <c r="AA3148" s="13">
        <v>1.077</v>
      </c>
      <c r="AB3148" s="21">
        <f t="shared" si="631"/>
        <v>428893.80530973454</v>
      </c>
      <c r="AC3148" s="185">
        <f t="shared" si="632"/>
        <v>45376.96460176992</v>
      </c>
      <c r="AD3148" s="141">
        <v>0.10580000000000001</v>
      </c>
      <c r="AE3148" s="186">
        <f t="shared" si="633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634"/>
        <v>26078226.463097349</v>
      </c>
      <c r="AJ3148" s="19">
        <f t="shared" si="635"/>
        <v>3137870.4427774516</v>
      </c>
      <c r="AK3148" s="20">
        <f t="shared" si="636"/>
        <v>0.12032530077218917</v>
      </c>
      <c r="AL3148" s="17"/>
      <c r="AM3148" s="17"/>
      <c r="AN3148" s="17"/>
      <c r="AO3148" s="17"/>
      <c r="AP3148" s="28" t="str">
        <f t="shared" si="637"/>
        <v>20239</v>
      </c>
      <c r="AQ3148" s="28" t="str">
        <f t="shared" si="638"/>
        <v>20239RMB</v>
      </c>
    </row>
    <row r="3149" spans="1:43" s="12" customFormat="1">
      <c r="A3149" s="13" t="s">
        <v>41</v>
      </c>
      <c r="B3149" s="179">
        <v>2023</v>
      </c>
      <c r="C3149" s="179">
        <v>1</v>
      </c>
      <c r="D3149" s="39" t="str">
        <f t="shared" si="627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628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629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639"/>
        <v>1.13</v>
      </c>
      <c r="Z3149" s="18">
        <f t="shared" si="640"/>
        <v>62000</v>
      </c>
      <c r="AA3149" s="13">
        <v>1.1599999999999999</v>
      </c>
      <c r="AB3149" s="21">
        <f t="shared" si="631"/>
        <v>63646.017699115044</v>
      </c>
      <c r="AC3149" s="185">
        <f t="shared" si="632"/>
        <v>16808.913274336282</v>
      </c>
      <c r="AD3149" s="141">
        <v>0.2641</v>
      </c>
      <c r="AE3149" s="186">
        <f t="shared" si="633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634"/>
        <v>21045012.884955756</v>
      </c>
      <c r="AJ3149" s="19">
        <f t="shared" si="635"/>
        <v>2650260.9603327434</v>
      </c>
      <c r="AK3149" s="20">
        <f t="shared" si="636"/>
        <v>0.12593296924172043</v>
      </c>
      <c r="AL3149" s="17"/>
      <c r="AM3149" s="17"/>
      <c r="AN3149" s="17"/>
      <c r="AO3149" s="17"/>
      <c r="AP3149" s="28" t="str">
        <f t="shared" si="637"/>
        <v>20232</v>
      </c>
      <c r="AQ3149" s="28" t="str">
        <f t="shared" si="638"/>
        <v>20232RMB</v>
      </c>
    </row>
    <row r="3150" spans="1:43" s="12" customFormat="1">
      <c r="A3150" s="13" t="s">
        <v>41</v>
      </c>
      <c r="B3150" s="179">
        <v>2023</v>
      </c>
      <c r="C3150" s="179">
        <v>2</v>
      </c>
      <c r="D3150" s="39" t="str">
        <f t="shared" si="627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628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629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639"/>
        <v>1.13</v>
      </c>
      <c r="Z3150" s="18">
        <f t="shared" si="640"/>
        <v>285000</v>
      </c>
      <c r="AA3150" s="13">
        <v>1.1299999999999999</v>
      </c>
      <c r="AB3150" s="21">
        <f t="shared" si="631"/>
        <v>285000</v>
      </c>
      <c r="AC3150" s="185">
        <f t="shared" si="632"/>
        <v>35881.5</v>
      </c>
      <c r="AD3150" s="141">
        <v>0.12590000000000001</v>
      </c>
      <c r="AE3150" s="186">
        <f t="shared" si="633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634"/>
        <v>33543315.897345133</v>
      </c>
      <c r="AJ3150" s="19">
        <f t="shared" si="635"/>
        <v>4706169.325298408</v>
      </c>
      <c r="AK3150" s="20">
        <f t="shared" si="636"/>
        <v>0.14030125523967321</v>
      </c>
      <c r="AL3150" s="17"/>
      <c r="AM3150" s="17"/>
      <c r="AN3150" s="17"/>
      <c r="AO3150" s="17"/>
      <c r="AP3150" s="28" t="str">
        <f t="shared" si="637"/>
        <v>20233</v>
      </c>
      <c r="AQ3150" s="28" t="str">
        <f t="shared" si="638"/>
        <v>20233RMB</v>
      </c>
    </row>
    <row r="3151" spans="1:43" s="12" customFormat="1">
      <c r="A3151" s="13" t="s">
        <v>41</v>
      </c>
      <c r="B3151" s="179">
        <v>2023</v>
      </c>
      <c r="C3151" s="179">
        <v>2</v>
      </c>
      <c r="D3151" s="39" t="str">
        <f t="shared" si="627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628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629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639"/>
        <v>1.13</v>
      </c>
      <c r="Z3151" s="18">
        <f t="shared" si="640"/>
        <v>500000</v>
      </c>
      <c r="AA3151" s="13">
        <v>1.1299999999999999</v>
      </c>
      <c r="AB3151" s="21">
        <f t="shared" si="631"/>
        <v>500000</v>
      </c>
      <c r="AC3151" s="185">
        <f t="shared" si="632"/>
        <v>84550</v>
      </c>
      <c r="AD3151" s="141">
        <v>0.1691</v>
      </c>
      <c r="AE3151" s="186">
        <f t="shared" si="633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634"/>
        <v>33543315.897345133</v>
      </c>
      <c r="AJ3151" s="19">
        <f t="shared" si="635"/>
        <v>4706169.325298408</v>
      </c>
      <c r="AK3151" s="20">
        <f t="shared" si="636"/>
        <v>0.14030125523967321</v>
      </c>
      <c r="AL3151" s="17"/>
      <c r="AM3151" s="17"/>
      <c r="AN3151" s="17"/>
      <c r="AO3151" s="17"/>
      <c r="AP3151" s="28" t="str">
        <f t="shared" si="637"/>
        <v>20233</v>
      </c>
      <c r="AQ3151" s="28" t="str">
        <f t="shared" si="638"/>
        <v>20233RMB</v>
      </c>
    </row>
    <row r="3152" spans="1:43" s="12" customFormat="1">
      <c r="A3152" s="13" t="s">
        <v>41</v>
      </c>
      <c r="B3152" s="179">
        <v>2023</v>
      </c>
      <c r="C3152" s="179">
        <v>1</v>
      </c>
      <c r="D3152" s="39" t="str">
        <f t="shared" si="627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628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629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639"/>
        <v>1</v>
      </c>
      <c r="Z3152" s="18">
        <f t="shared" si="640"/>
        <v>50000</v>
      </c>
      <c r="AA3152" s="13">
        <v>7.8</v>
      </c>
      <c r="AB3152" s="21">
        <f t="shared" si="631"/>
        <v>390000</v>
      </c>
      <c r="AC3152" s="185">
        <f t="shared" si="632"/>
        <v>63335.999999999993</v>
      </c>
      <c r="AD3152" s="141">
        <v>0.16239999999999999</v>
      </c>
      <c r="AE3152" s="186">
        <f t="shared" si="633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634"/>
        <v>30573205.452778772</v>
      </c>
      <c r="AJ3152" s="19">
        <f t="shared" si="635"/>
        <v>3790930.1683151261</v>
      </c>
      <c r="AK3152" s="20">
        <f t="shared" si="636"/>
        <v>0.12399518179964253</v>
      </c>
      <c r="AL3152" s="17"/>
      <c r="AM3152" s="17"/>
      <c r="AN3152" s="17"/>
      <c r="AO3152" s="17"/>
      <c r="AP3152" s="28" t="str">
        <f t="shared" si="637"/>
        <v>20234</v>
      </c>
      <c r="AQ3152" s="28" t="str">
        <f t="shared" si="638"/>
        <v>20234USD</v>
      </c>
    </row>
    <row r="3153" spans="1:43" s="12" customFormat="1">
      <c r="A3153" s="13" t="s">
        <v>41</v>
      </c>
      <c r="B3153" s="179">
        <v>2023</v>
      </c>
      <c r="C3153" s="179">
        <v>3</v>
      </c>
      <c r="D3153" s="39" t="str">
        <f t="shared" si="627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628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629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639"/>
        <v>1.13</v>
      </c>
      <c r="Z3153" s="18">
        <f t="shared" si="640"/>
        <v>129000</v>
      </c>
      <c r="AA3153" s="13">
        <v>1.1399999999999999</v>
      </c>
      <c r="AB3153" s="21">
        <f t="shared" si="631"/>
        <v>130141.59292035399</v>
      </c>
      <c r="AC3153" s="185">
        <f t="shared" si="632"/>
        <v>4919.3522123893808</v>
      </c>
      <c r="AD3153" s="141">
        <v>3.78E-2</v>
      </c>
      <c r="AE3153" s="186">
        <f t="shared" si="633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634"/>
        <v>30573205.452778772</v>
      </c>
      <c r="AJ3153" s="19">
        <f t="shared" si="635"/>
        <v>3790930.1683151261</v>
      </c>
      <c r="AK3153" s="20">
        <f t="shared" si="636"/>
        <v>0.12399518179964253</v>
      </c>
      <c r="AL3153" s="17"/>
      <c r="AM3153" s="17"/>
      <c r="AN3153" s="17"/>
      <c r="AO3153" s="17"/>
      <c r="AP3153" s="28" t="str">
        <f t="shared" si="637"/>
        <v>20234</v>
      </c>
      <c r="AQ3153" s="28" t="str">
        <f t="shared" si="638"/>
        <v>20234RMB</v>
      </c>
    </row>
    <row r="3154" spans="1:43" s="12" customFormat="1">
      <c r="A3154" s="13" t="s">
        <v>41</v>
      </c>
      <c r="B3154" s="179">
        <v>2023</v>
      </c>
      <c r="C3154" s="179">
        <v>3</v>
      </c>
      <c r="D3154" s="39" t="str">
        <f t="shared" si="627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628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629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639"/>
        <v>1.13</v>
      </c>
      <c r="Z3154" s="18">
        <f t="shared" si="640"/>
        <v>171000</v>
      </c>
      <c r="AA3154" s="13">
        <v>1.1399999999999999</v>
      </c>
      <c r="AB3154" s="21">
        <f t="shared" si="631"/>
        <v>172513.27433628318</v>
      </c>
      <c r="AC3154" s="185">
        <f t="shared" si="632"/>
        <v>6521.0017699115042</v>
      </c>
      <c r="AD3154" s="141">
        <v>3.78E-2</v>
      </c>
      <c r="AE3154" s="186">
        <f t="shared" si="633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634"/>
        <v>30573205.452778772</v>
      </c>
      <c r="AJ3154" s="19">
        <f t="shared" si="635"/>
        <v>3790930.1683151261</v>
      </c>
      <c r="AK3154" s="20">
        <f t="shared" si="636"/>
        <v>0.12399518179964253</v>
      </c>
      <c r="AL3154" s="17"/>
      <c r="AM3154" s="17"/>
      <c r="AN3154" s="17"/>
      <c r="AO3154" s="17"/>
      <c r="AP3154" s="28" t="str">
        <f t="shared" si="637"/>
        <v>20234</v>
      </c>
      <c r="AQ3154" s="28" t="str">
        <f t="shared" si="638"/>
        <v>20234RMB</v>
      </c>
    </row>
    <row r="3155" spans="1:43" s="12" customFormat="1">
      <c r="A3155" s="13" t="s">
        <v>41</v>
      </c>
      <c r="B3155" s="179">
        <v>2023</v>
      </c>
      <c r="C3155" s="179">
        <v>3</v>
      </c>
      <c r="D3155" s="39" t="str">
        <f t="shared" si="627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628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629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639"/>
        <v>1.13</v>
      </c>
      <c r="Z3155" s="18">
        <f t="shared" si="640"/>
        <v>171000</v>
      </c>
      <c r="AA3155" s="13">
        <v>1.1399999999999999</v>
      </c>
      <c r="AB3155" s="21">
        <f t="shared" si="631"/>
        <v>172513.27433628318</v>
      </c>
      <c r="AC3155" s="185">
        <f t="shared" si="632"/>
        <v>6521.0017699115042</v>
      </c>
      <c r="AD3155" s="141">
        <v>3.78E-2</v>
      </c>
      <c r="AE3155" s="186">
        <f t="shared" si="633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634"/>
        <v>30573205.452778772</v>
      </c>
      <c r="AJ3155" s="19">
        <f t="shared" si="635"/>
        <v>3790930.1683151261</v>
      </c>
      <c r="AK3155" s="20">
        <f t="shared" si="636"/>
        <v>0.12399518179964253</v>
      </c>
      <c r="AL3155" s="17"/>
      <c r="AM3155" s="17"/>
      <c r="AN3155" s="17"/>
      <c r="AO3155" s="17"/>
      <c r="AP3155" s="28" t="str">
        <f t="shared" si="637"/>
        <v>20234</v>
      </c>
      <c r="AQ3155" s="28" t="str">
        <f t="shared" si="638"/>
        <v>20234RMB</v>
      </c>
    </row>
    <row r="3156" spans="1:43" s="12" customFormat="1">
      <c r="A3156" s="13" t="s">
        <v>41</v>
      </c>
      <c r="B3156" s="179">
        <v>2023</v>
      </c>
      <c r="C3156" s="179">
        <v>3</v>
      </c>
      <c r="D3156" s="39" t="str">
        <f t="shared" si="627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628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629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639"/>
        <v>1.13</v>
      </c>
      <c r="Z3156" s="18">
        <f t="shared" si="640"/>
        <v>195000</v>
      </c>
      <c r="AA3156" s="13">
        <v>1.1399999999999999</v>
      </c>
      <c r="AB3156" s="21">
        <f t="shared" si="631"/>
        <v>196725.66371681416</v>
      </c>
      <c r="AC3156" s="185">
        <f t="shared" si="632"/>
        <v>7436.2300884955757</v>
      </c>
      <c r="AD3156" s="141">
        <v>3.78E-2</v>
      </c>
      <c r="AE3156" s="186">
        <f t="shared" si="633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634"/>
        <v>30573205.452778772</v>
      </c>
      <c r="AJ3156" s="19">
        <f t="shared" si="635"/>
        <v>3790930.1683151261</v>
      </c>
      <c r="AK3156" s="20">
        <f t="shared" si="636"/>
        <v>0.12399518179964253</v>
      </c>
      <c r="AL3156" s="17"/>
      <c r="AM3156" s="17"/>
      <c r="AN3156" s="17"/>
      <c r="AO3156" s="17"/>
      <c r="AP3156" s="28" t="str">
        <f t="shared" si="637"/>
        <v>20234</v>
      </c>
      <c r="AQ3156" s="28" t="str">
        <f t="shared" si="638"/>
        <v>20234RMB</v>
      </c>
    </row>
    <row r="3157" spans="1:43" s="12" customFormat="1">
      <c r="A3157" s="13" t="s">
        <v>41</v>
      </c>
      <c r="B3157" s="179">
        <v>2023</v>
      </c>
      <c r="C3157" s="179">
        <v>3</v>
      </c>
      <c r="D3157" s="39" t="str">
        <f t="shared" si="627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628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629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639"/>
        <v>1.13</v>
      </c>
      <c r="Z3157" s="18">
        <f t="shared" si="640"/>
        <v>127000</v>
      </c>
      <c r="AA3157" s="13">
        <v>1.1399999999999999</v>
      </c>
      <c r="AB3157" s="21">
        <f t="shared" si="631"/>
        <v>128123.89380530974</v>
      </c>
      <c r="AC3157" s="185">
        <f t="shared" si="632"/>
        <v>4843.0831858407082</v>
      </c>
      <c r="AD3157" s="141">
        <v>3.78E-2</v>
      </c>
      <c r="AE3157" s="186">
        <f t="shared" si="633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634"/>
        <v>30573205.452778772</v>
      </c>
      <c r="AJ3157" s="19">
        <f t="shared" si="635"/>
        <v>3790930.1683151261</v>
      </c>
      <c r="AK3157" s="20">
        <f t="shared" si="636"/>
        <v>0.12399518179964253</v>
      </c>
      <c r="AL3157" s="17"/>
      <c r="AM3157" s="17"/>
      <c r="AN3157" s="17"/>
      <c r="AO3157" s="17"/>
      <c r="AP3157" s="28" t="str">
        <f t="shared" si="637"/>
        <v>20234</v>
      </c>
      <c r="AQ3157" s="28" t="str">
        <f t="shared" si="638"/>
        <v>20234RMB</v>
      </c>
    </row>
    <row r="3158" spans="1:43" s="12" customFormat="1" ht="26.4">
      <c r="A3158" s="13" t="s">
        <v>41</v>
      </c>
      <c r="B3158" s="179">
        <v>2023</v>
      </c>
      <c r="C3158" s="179">
        <v>3</v>
      </c>
      <c r="D3158" s="39" t="str">
        <f t="shared" si="627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628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629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639"/>
        <v>1.13</v>
      </c>
      <c r="Z3158" s="18">
        <f t="shared" si="640"/>
        <v>12600</v>
      </c>
      <c r="AA3158" s="13">
        <v>1.1399999999999999</v>
      </c>
      <c r="AB3158" s="21">
        <f t="shared" si="631"/>
        <v>12711.504424778761</v>
      </c>
      <c r="AC3158" s="185">
        <f t="shared" si="632"/>
        <v>2078.3309734513273</v>
      </c>
      <c r="AD3158" s="141">
        <v>0.16350000000000001</v>
      </c>
      <c r="AE3158" s="186">
        <f t="shared" si="633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634"/>
        <v>30573205.452778772</v>
      </c>
      <c r="AJ3158" s="19">
        <f t="shared" si="635"/>
        <v>3790930.1683151261</v>
      </c>
      <c r="AK3158" s="20">
        <f t="shared" si="636"/>
        <v>0.12399518179964253</v>
      </c>
      <c r="AL3158" s="17"/>
      <c r="AM3158" s="17"/>
      <c r="AN3158" s="17"/>
      <c r="AO3158" s="17"/>
      <c r="AP3158" s="28" t="str">
        <f t="shared" si="637"/>
        <v>20234</v>
      </c>
      <c r="AQ3158" s="28" t="str">
        <f t="shared" si="638"/>
        <v>20234RMB</v>
      </c>
    </row>
    <row r="3159" spans="1:43" s="12" customFormat="1" ht="26.4">
      <c r="A3159" s="13" t="s">
        <v>41</v>
      </c>
      <c r="B3159" s="179">
        <v>2023</v>
      </c>
      <c r="C3159" s="179">
        <v>3</v>
      </c>
      <c r="D3159" s="39" t="str">
        <f t="shared" si="627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628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629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641">IF(W3159="","",IF(W3159="RMB","1.13", "1"))</f>
        <v>1.13</v>
      </c>
      <c r="Z3159" s="18">
        <f t="shared" si="640"/>
        <v>2700</v>
      </c>
      <c r="AA3159" s="13">
        <v>1.1399999999999999</v>
      </c>
      <c r="AB3159" s="21">
        <f t="shared" si="631"/>
        <v>2723.8938053097345</v>
      </c>
      <c r="AC3159" s="185">
        <f t="shared" si="632"/>
        <v>445.35663716814162</v>
      </c>
      <c r="AD3159" s="141">
        <v>0.16350000000000001</v>
      </c>
      <c r="AE3159" s="186">
        <f t="shared" si="633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634"/>
        <v>30573205.452778772</v>
      </c>
      <c r="AJ3159" s="19">
        <f t="shared" si="635"/>
        <v>3790930.1683151261</v>
      </c>
      <c r="AK3159" s="20">
        <f t="shared" si="636"/>
        <v>0.12399518179964253</v>
      </c>
      <c r="AL3159" s="17"/>
      <c r="AM3159" s="17"/>
      <c r="AN3159" s="17"/>
      <c r="AO3159" s="17"/>
      <c r="AP3159" s="28" t="str">
        <f t="shared" si="637"/>
        <v>20234</v>
      </c>
      <c r="AQ3159" s="28" t="str">
        <f t="shared" si="638"/>
        <v>20234RMB</v>
      </c>
    </row>
    <row r="3160" spans="1:43" s="12" customFormat="1" ht="26.4">
      <c r="A3160" s="13" t="s">
        <v>41</v>
      </c>
      <c r="B3160" s="179">
        <v>2023</v>
      </c>
      <c r="C3160" s="179">
        <v>3</v>
      </c>
      <c r="D3160" s="39" t="str">
        <f t="shared" si="627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628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629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641"/>
        <v>1.13</v>
      </c>
      <c r="Z3160" s="18">
        <f t="shared" si="640"/>
        <v>32000</v>
      </c>
      <c r="AA3160" s="13">
        <v>1.1399999999999999</v>
      </c>
      <c r="AB3160" s="21">
        <f t="shared" si="631"/>
        <v>32283.185840707967</v>
      </c>
      <c r="AC3160" s="185">
        <f t="shared" si="632"/>
        <v>5278.3008849557527</v>
      </c>
      <c r="AD3160" s="141">
        <v>0.16350000000000001</v>
      </c>
      <c r="AE3160" s="186">
        <f t="shared" si="633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634"/>
        <v>30573205.452778772</v>
      </c>
      <c r="AJ3160" s="19">
        <f t="shared" si="635"/>
        <v>3790930.1683151261</v>
      </c>
      <c r="AK3160" s="20">
        <f t="shared" si="636"/>
        <v>0.12399518179964253</v>
      </c>
      <c r="AL3160" s="17"/>
      <c r="AM3160" s="17"/>
      <c r="AN3160" s="17"/>
      <c r="AO3160" s="17"/>
      <c r="AP3160" s="28" t="str">
        <f t="shared" si="637"/>
        <v>20234</v>
      </c>
      <c r="AQ3160" s="28" t="str">
        <f t="shared" si="638"/>
        <v>20234RMB</v>
      </c>
    </row>
    <row r="3161" spans="1:43" s="12" customFormat="1" ht="26.4">
      <c r="A3161" s="13" t="s">
        <v>41</v>
      </c>
      <c r="B3161" s="179">
        <v>2023</v>
      </c>
      <c r="C3161" s="179">
        <v>3</v>
      </c>
      <c r="D3161" s="39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64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641"/>
        <v>1.13</v>
      </c>
      <c r="Z3161" s="18">
        <f t="shared" si="640"/>
        <v>4000</v>
      </c>
      <c r="AA3161" s="13">
        <v>1.1399999999999999</v>
      </c>
      <c r="AB3161" s="21">
        <f t="shared" ref="AB3161:AB3186" si="645">IF(AND(R3161&lt;&gt;"C66",R3161&lt;&gt;""),Z3161/Y3161*AA3161,"")</f>
        <v>4035.3982300884959</v>
      </c>
      <c r="AC3161" s="185">
        <f t="shared" ref="AC3161:AC3186" si="646">IF(R3161&lt;&gt;"",AB3161*AD3161,"")</f>
        <v>659.78761061946909</v>
      </c>
      <c r="AD3161" s="141">
        <v>0.16350000000000001</v>
      </c>
      <c r="AE3161" s="186">
        <f t="shared" ref="AE3161:AE3186" si="64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648">IF(P3161="C66 SERVICE","",SUMIFS(AB:AB,F:F,F3161,G:G,G3161,E:E,E3161))</f>
        <v>30573205.452778772</v>
      </c>
      <c r="AJ3161" s="19">
        <f t="shared" ref="AJ3161:AJ3186" si="649">IF(P3161="C66 SERVICE","",SUMIFS(AC:AC,F:F,F3161,G:G,G3161,E:E,E3161))</f>
        <v>3790930.1683151261</v>
      </c>
      <c r="AK3161" s="20">
        <f t="shared" ref="AK3161:AK3186" si="65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651">IF(F3161="","",F3161&amp;G3161)</f>
        <v>20234</v>
      </c>
      <c r="AQ3161" s="28" t="str">
        <f t="shared" ref="AQ3161:AQ3186" si="652">IF(W3161="","",F3161&amp;G3161&amp;W3161)</f>
        <v>20234RMB</v>
      </c>
    </row>
    <row r="3162" spans="1:43" s="12" customFormat="1" ht="26.4">
      <c r="A3162" s="13" t="s">
        <v>41</v>
      </c>
      <c r="B3162" s="179">
        <v>2023</v>
      </c>
      <c r="C3162" s="179">
        <v>3</v>
      </c>
      <c r="D3162" s="39" t="str">
        <f t="shared" si="64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64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64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641"/>
        <v>1.13</v>
      </c>
      <c r="Z3162" s="18">
        <f t="shared" si="640"/>
        <v>6200</v>
      </c>
      <c r="AA3162" s="13">
        <v>1.1399999999999999</v>
      </c>
      <c r="AB3162" s="21">
        <f t="shared" si="645"/>
        <v>6254.8672566371679</v>
      </c>
      <c r="AC3162" s="185">
        <f t="shared" si="646"/>
        <v>1022.670796460177</v>
      </c>
      <c r="AD3162" s="141">
        <v>0.16350000000000001</v>
      </c>
      <c r="AE3162" s="186">
        <f t="shared" si="64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648"/>
        <v>30573205.452778772</v>
      </c>
      <c r="AJ3162" s="19">
        <f t="shared" si="649"/>
        <v>3790930.1683151261</v>
      </c>
      <c r="AK3162" s="20">
        <f t="shared" si="650"/>
        <v>0.12399518179964253</v>
      </c>
      <c r="AL3162" s="17"/>
      <c r="AM3162" s="17"/>
      <c r="AN3162" s="17"/>
      <c r="AO3162" s="17"/>
      <c r="AP3162" s="28" t="str">
        <f t="shared" si="651"/>
        <v>20234</v>
      </c>
      <c r="AQ3162" s="28" t="str">
        <f t="shared" si="652"/>
        <v>20234RMB</v>
      </c>
    </row>
    <row r="3163" spans="1:43" s="12" customFormat="1" ht="26.4">
      <c r="A3163" s="13" t="s">
        <v>41</v>
      </c>
      <c r="B3163" s="179">
        <v>2023</v>
      </c>
      <c r="C3163" s="179">
        <v>3</v>
      </c>
      <c r="D3163" s="39" t="str">
        <f t="shared" si="64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64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64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641"/>
        <v>1.13</v>
      </c>
      <c r="Z3163" s="18">
        <f t="shared" si="640"/>
        <v>30000</v>
      </c>
      <c r="AA3163" s="13">
        <v>1.1399999999999999</v>
      </c>
      <c r="AB3163" s="21">
        <f t="shared" si="645"/>
        <v>30265.486725663715</v>
      </c>
      <c r="AC3163" s="185">
        <f t="shared" si="646"/>
        <v>4948.4070796460173</v>
      </c>
      <c r="AD3163" s="141">
        <v>0.16350000000000001</v>
      </c>
      <c r="AE3163" s="186">
        <f t="shared" si="64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648"/>
        <v>30573205.452778772</v>
      </c>
      <c r="AJ3163" s="19">
        <f t="shared" si="649"/>
        <v>3790930.1683151261</v>
      </c>
      <c r="AK3163" s="20">
        <f t="shared" si="650"/>
        <v>0.12399518179964253</v>
      </c>
      <c r="AL3163" s="17"/>
      <c r="AM3163" s="17"/>
      <c r="AN3163" s="17"/>
      <c r="AO3163" s="17"/>
      <c r="AP3163" s="28" t="str">
        <f t="shared" si="651"/>
        <v>20234</v>
      </c>
      <c r="AQ3163" s="28" t="str">
        <f t="shared" si="652"/>
        <v>20234RMB</v>
      </c>
    </row>
    <row r="3164" spans="1:43" s="12" customFormat="1" ht="26.4">
      <c r="A3164" s="13" t="s">
        <v>41</v>
      </c>
      <c r="B3164" s="179">
        <v>2023</v>
      </c>
      <c r="C3164" s="179">
        <v>3</v>
      </c>
      <c r="D3164" s="39" t="str">
        <f t="shared" si="64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64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64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641"/>
        <v>1.13</v>
      </c>
      <c r="Z3164" s="18">
        <f t="shared" si="640"/>
        <v>12500</v>
      </c>
      <c r="AA3164" s="13">
        <v>1.1399999999999999</v>
      </c>
      <c r="AB3164" s="21">
        <f t="shared" si="645"/>
        <v>12610.619469026549</v>
      </c>
      <c r="AC3164" s="185">
        <f t="shared" si="646"/>
        <v>2061.8362831858408</v>
      </c>
      <c r="AD3164" s="141">
        <v>0.16350000000000001</v>
      </c>
      <c r="AE3164" s="186">
        <f t="shared" si="64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648"/>
        <v>30573205.452778772</v>
      </c>
      <c r="AJ3164" s="19">
        <f t="shared" si="649"/>
        <v>3790930.1683151261</v>
      </c>
      <c r="AK3164" s="20">
        <f t="shared" si="650"/>
        <v>0.12399518179964253</v>
      </c>
      <c r="AL3164" s="17"/>
      <c r="AM3164" s="17"/>
      <c r="AN3164" s="17"/>
      <c r="AO3164" s="17"/>
      <c r="AP3164" s="28" t="str">
        <f t="shared" si="651"/>
        <v>20234</v>
      </c>
      <c r="AQ3164" s="28" t="str">
        <f t="shared" si="652"/>
        <v>20234RMB</v>
      </c>
    </row>
    <row r="3165" spans="1:43" s="12" customFormat="1" ht="26.4">
      <c r="A3165" s="13" t="s">
        <v>41</v>
      </c>
      <c r="B3165" s="179">
        <v>2023</v>
      </c>
      <c r="C3165" s="179">
        <v>3</v>
      </c>
      <c r="D3165" s="39" t="str">
        <f t="shared" si="64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64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64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641"/>
        <v>1.13</v>
      </c>
      <c r="Z3165" s="18">
        <f t="shared" si="640"/>
        <v>12500</v>
      </c>
      <c r="AA3165" s="13">
        <v>1.1399999999999999</v>
      </c>
      <c r="AB3165" s="21">
        <f t="shared" si="645"/>
        <v>12610.619469026549</v>
      </c>
      <c r="AC3165" s="185">
        <f t="shared" si="646"/>
        <v>2061.8362831858408</v>
      </c>
      <c r="AD3165" s="141">
        <v>0.16350000000000001</v>
      </c>
      <c r="AE3165" s="186">
        <f t="shared" si="64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648"/>
        <v>30573205.452778772</v>
      </c>
      <c r="AJ3165" s="19">
        <f t="shared" si="649"/>
        <v>3790930.1683151261</v>
      </c>
      <c r="AK3165" s="20">
        <f t="shared" si="650"/>
        <v>0.12399518179964253</v>
      </c>
      <c r="AL3165" s="17"/>
      <c r="AM3165" s="17"/>
      <c r="AN3165" s="17"/>
      <c r="AO3165" s="17"/>
      <c r="AP3165" s="28" t="str">
        <f t="shared" si="651"/>
        <v>20234</v>
      </c>
      <c r="AQ3165" s="28" t="str">
        <f t="shared" si="652"/>
        <v>20234RMB</v>
      </c>
    </row>
    <row r="3166" spans="1:43" s="12" customFormat="1" ht="26.4">
      <c r="A3166" s="13" t="s">
        <v>41</v>
      </c>
      <c r="B3166" s="179">
        <v>2023</v>
      </c>
      <c r="C3166" s="179">
        <v>3</v>
      </c>
      <c r="D3166" s="39" t="str">
        <f t="shared" si="64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64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64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641"/>
        <v>1.13</v>
      </c>
      <c r="Z3166" s="18">
        <f t="shared" si="640"/>
        <v>12500</v>
      </c>
      <c r="AA3166" s="13">
        <v>1.1399999999999999</v>
      </c>
      <c r="AB3166" s="21">
        <f t="shared" si="645"/>
        <v>12610.619469026549</v>
      </c>
      <c r="AC3166" s="185">
        <f t="shared" si="646"/>
        <v>2061.8362831858408</v>
      </c>
      <c r="AD3166" s="141">
        <v>0.16350000000000001</v>
      </c>
      <c r="AE3166" s="186">
        <f t="shared" si="64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648"/>
        <v>30573205.452778772</v>
      </c>
      <c r="AJ3166" s="19">
        <f t="shared" si="649"/>
        <v>3790930.1683151261</v>
      </c>
      <c r="AK3166" s="20">
        <f t="shared" si="650"/>
        <v>0.12399518179964253</v>
      </c>
      <c r="AL3166" s="17"/>
      <c r="AM3166" s="17"/>
      <c r="AN3166" s="17"/>
      <c r="AO3166" s="17"/>
      <c r="AP3166" s="28" t="str">
        <f t="shared" si="651"/>
        <v>20234</v>
      </c>
      <c r="AQ3166" s="28" t="str">
        <f t="shared" si="652"/>
        <v>20234RMB</v>
      </c>
    </row>
    <row r="3167" spans="1:43" s="12" customFormat="1" ht="26.4">
      <c r="A3167" s="13" t="s">
        <v>41</v>
      </c>
      <c r="B3167" s="179">
        <v>2023</v>
      </c>
      <c r="C3167" s="179">
        <v>3</v>
      </c>
      <c r="D3167" s="39" t="str">
        <f t="shared" si="64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64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64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641"/>
        <v>1.13</v>
      </c>
      <c r="Z3167" s="18">
        <f t="shared" si="640"/>
        <v>11500</v>
      </c>
      <c r="AA3167" s="13">
        <v>1.1399999999999999</v>
      </c>
      <c r="AB3167" s="21">
        <f t="shared" si="645"/>
        <v>11601.769911504423</v>
      </c>
      <c r="AC3167" s="185">
        <f t="shared" si="646"/>
        <v>1896.8893805309733</v>
      </c>
      <c r="AD3167" s="141">
        <v>0.16350000000000001</v>
      </c>
      <c r="AE3167" s="186">
        <f t="shared" si="64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648"/>
        <v>30573205.452778772</v>
      </c>
      <c r="AJ3167" s="19">
        <f t="shared" si="649"/>
        <v>3790930.1683151261</v>
      </c>
      <c r="AK3167" s="20">
        <f t="shared" si="650"/>
        <v>0.12399518179964253</v>
      </c>
      <c r="AL3167" s="17"/>
      <c r="AM3167" s="17"/>
      <c r="AN3167" s="17"/>
      <c r="AO3167" s="17"/>
      <c r="AP3167" s="28" t="str">
        <f t="shared" si="651"/>
        <v>20234</v>
      </c>
      <c r="AQ3167" s="28" t="str">
        <f t="shared" si="652"/>
        <v>20234RMB</v>
      </c>
    </row>
    <row r="3168" spans="1:43" s="12" customFormat="1">
      <c r="A3168" s="13" t="s">
        <v>41</v>
      </c>
      <c r="B3168" s="179">
        <v>2023</v>
      </c>
      <c r="C3168" s="179">
        <v>3</v>
      </c>
      <c r="D3168" s="39" t="str">
        <f t="shared" si="64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64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64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641"/>
        <v>1.13</v>
      </c>
      <c r="Z3168" s="18">
        <f t="shared" si="640"/>
        <v>308000</v>
      </c>
      <c r="AA3168" s="13">
        <v>1.135</v>
      </c>
      <c r="AB3168" s="21">
        <f t="shared" si="645"/>
        <v>309362.83185840712</v>
      </c>
      <c r="AC3168" s="185">
        <f t="shared" si="646"/>
        <v>68585.739823008858</v>
      </c>
      <c r="AD3168" s="141">
        <v>0.22170000000000001</v>
      </c>
      <c r="AE3168" s="186">
        <f t="shared" si="64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648"/>
        <v>28177779.013274323</v>
      </c>
      <c r="AJ3168" s="19">
        <f t="shared" si="649"/>
        <v>4727216.637619026</v>
      </c>
      <c r="AK3168" s="20">
        <f t="shared" si="650"/>
        <v>0.16776399003598091</v>
      </c>
      <c r="AL3168" s="17"/>
      <c r="AM3168" s="17"/>
      <c r="AN3168" s="17"/>
      <c r="AO3168" s="17"/>
      <c r="AP3168" s="28" t="str">
        <f t="shared" si="651"/>
        <v>20235</v>
      </c>
      <c r="AQ3168" s="28" t="str">
        <f t="shared" si="652"/>
        <v>20235RMB</v>
      </c>
    </row>
    <row r="3169" spans="1:43" s="12" customFormat="1">
      <c r="A3169" s="13" t="s">
        <v>42</v>
      </c>
      <c r="B3169" s="179">
        <v>2023</v>
      </c>
      <c r="C3169" s="179">
        <v>4</v>
      </c>
      <c r="D3169" s="39" t="str">
        <f t="shared" si="64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64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64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641"/>
        <v>1.13</v>
      </c>
      <c r="Z3169" s="18">
        <f t="shared" si="640"/>
        <v>300000</v>
      </c>
      <c r="AA3169" s="13">
        <v>1.135</v>
      </c>
      <c r="AB3169" s="21">
        <f t="shared" si="645"/>
        <v>301327.4336283186</v>
      </c>
      <c r="AC3169" s="185">
        <f t="shared" si="646"/>
        <v>58608.185840707971</v>
      </c>
      <c r="AD3169" s="141">
        <v>0.19450000000000001</v>
      </c>
      <c r="AE3169" s="186">
        <f t="shared" si="64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648"/>
        <v>28177779.013274323</v>
      </c>
      <c r="AJ3169" s="19">
        <f t="shared" si="649"/>
        <v>4727216.637619026</v>
      </c>
      <c r="AK3169" s="20">
        <f t="shared" si="650"/>
        <v>0.16776399003598091</v>
      </c>
      <c r="AL3169" s="17"/>
      <c r="AM3169" s="17"/>
      <c r="AN3169" s="17"/>
      <c r="AO3169" s="17"/>
      <c r="AP3169" s="28" t="str">
        <f t="shared" si="651"/>
        <v>20235</v>
      </c>
      <c r="AQ3169" s="28" t="str">
        <f t="shared" si="652"/>
        <v>20235RMB</v>
      </c>
    </row>
    <row r="3170" spans="1:43" s="12" customFormat="1" ht="26.4">
      <c r="A3170" s="13" t="s">
        <v>42</v>
      </c>
      <c r="B3170" s="179">
        <v>2023</v>
      </c>
      <c r="C3170" s="179">
        <v>4</v>
      </c>
      <c r="D3170" s="39" t="str">
        <f t="shared" si="64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64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64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641"/>
        <v>1.13</v>
      </c>
      <c r="Z3170" s="18">
        <f t="shared" si="640"/>
        <v>4500</v>
      </c>
      <c r="AA3170" s="13">
        <v>1.105</v>
      </c>
      <c r="AB3170" s="21">
        <f t="shared" si="645"/>
        <v>4400.4424778761068</v>
      </c>
      <c r="AC3170" s="185">
        <f t="shared" si="646"/>
        <v>855.88606194690283</v>
      </c>
      <c r="AD3170" s="141">
        <v>0.19450000000000001</v>
      </c>
      <c r="AE3170" s="186">
        <f t="shared" si="64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648"/>
        <v>28177779.013274323</v>
      </c>
      <c r="AJ3170" s="19">
        <f t="shared" si="649"/>
        <v>4727216.637619026</v>
      </c>
      <c r="AK3170" s="20">
        <f t="shared" si="650"/>
        <v>0.16776399003598091</v>
      </c>
      <c r="AL3170" s="17"/>
      <c r="AM3170" s="17"/>
      <c r="AN3170" s="17"/>
      <c r="AO3170" s="17"/>
      <c r="AP3170" s="28" t="str">
        <f t="shared" si="651"/>
        <v>20235</v>
      </c>
      <c r="AQ3170" s="28" t="str">
        <f t="shared" si="652"/>
        <v>20235RMB</v>
      </c>
    </row>
    <row r="3171" spans="1:43" s="12" customFormat="1">
      <c r="A3171" s="13" t="s">
        <v>42</v>
      </c>
      <c r="B3171" s="179">
        <v>2023</v>
      </c>
      <c r="C3171" s="179">
        <v>5</v>
      </c>
      <c r="D3171" s="39" t="str">
        <f t="shared" si="64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64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64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641"/>
        <v>1</v>
      </c>
      <c r="Z3171" s="18">
        <f t="shared" si="640"/>
        <v>284000</v>
      </c>
      <c r="AA3171" s="13">
        <v>1</v>
      </c>
      <c r="AB3171" s="21">
        <f t="shared" si="645"/>
        <v>284000</v>
      </c>
      <c r="AC3171" s="185">
        <f t="shared" si="646"/>
        <v>41123.200000000004</v>
      </c>
      <c r="AD3171" s="141">
        <v>0.14480000000000001</v>
      </c>
      <c r="AE3171" s="186">
        <f t="shared" si="64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648"/>
        <v>13640480.497522123</v>
      </c>
      <c r="AJ3171" s="19">
        <f t="shared" si="649"/>
        <v>1928605.8020906285</v>
      </c>
      <c r="AK3171" s="20">
        <f t="shared" si="650"/>
        <v>0.14138840654777313</v>
      </c>
      <c r="AL3171" s="17"/>
      <c r="AM3171" s="17"/>
      <c r="AN3171" s="17"/>
      <c r="AO3171" s="17"/>
      <c r="AP3171" s="28" t="str">
        <f t="shared" si="651"/>
        <v>20236</v>
      </c>
      <c r="AQ3171" s="28" t="str">
        <f t="shared" si="652"/>
        <v>20236HKD</v>
      </c>
    </row>
    <row r="3172" spans="1:43" s="12" customFormat="1">
      <c r="A3172" s="13" t="s">
        <v>42</v>
      </c>
      <c r="B3172" s="179">
        <v>2023</v>
      </c>
      <c r="C3172" s="179">
        <v>5</v>
      </c>
      <c r="D3172" s="39" t="str">
        <f t="shared" si="64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64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64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641"/>
        <v>1.13</v>
      </c>
      <c r="Z3172" s="18">
        <f t="shared" si="640"/>
        <v>82998.5</v>
      </c>
      <c r="AA3172" s="13">
        <v>1.105</v>
      </c>
      <c r="AB3172" s="21">
        <f t="shared" si="645"/>
        <v>81162.25</v>
      </c>
      <c r="AC3172" s="185">
        <f t="shared" si="646"/>
        <v>27254.28355</v>
      </c>
      <c r="AD3172" s="141">
        <v>0.33579999999999999</v>
      </c>
      <c r="AE3172" s="186">
        <f t="shared" si="64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648"/>
        <v>13640480.497522123</v>
      </c>
      <c r="AJ3172" s="19">
        <f t="shared" si="649"/>
        <v>1928605.8020906285</v>
      </c>
      <c r="AK3172" s="20">
        <f t="shared" si="650"/>
        <v>0.14138840654777313</v>
      </c>
      <c r="AL3172" s="17"/>
      <c r="AM3172" s="17"/>
      <c r="AN3172" s="17"/>
      <c r="AO3172" s="17"/>
      <c r="AP3172" s="28" t="str">
        <f t="shared" si="651"/>
        <v>20236</v>
      </c>
      <c r="AQ3172" s="28" t="str">
        <f t="shared" si="652"/>
        <v>20236RMB</v>
      </c>
    </row>
    <row r="3173" spans="1:43" s="12" customFormat="1">
      <c r="A3173" s="13" t="s">
        <v>41</v>
      </c>
      <c r="B3173" s="179">
        <v>2023</v>
      </c>
      <c r="C3173" s="179">
        <v>3</v>
      </c>
      <c r="D3173" s="39" t="str">
        <f t="shared" si="64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64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64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641"/>
        <v>1</v>
      </c>
      <c r="Z3173" s="18">
        <f t="shared" si="640"/>
        <v>113500</v>
      </c>
      <c r="AA3173" s="13">
        <v>7.8</v>
      </c>
      <c r="AB3173" s="21">
        <f t="shared" si="645"/>
        <v>885300</v>
      </c>
      <c r="AC3173" s="185">
        <f t="shared" si="646"/>
        <v>168118.47</v>
      </c>
      <c r="AD3173" s="141">
        <v>0.18990000000000001</v>
      </c>
      <c r="AE3173" s="186">
        <f t="shared" si="64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648"/>
        <v>13640480.497522123</v>
      </c>
      <c r="AJ3173" s="19">
        <f t="shared" si="649"/>
        <v>1928605.8020906285</v>
      </c>
      <c r="AK3173" s="20">
        <f t="shared" si="650"/>
        <v>0.14138840654777313</v>
      </c>
      <c r="AL3173" s="17"/>
      <c r="AM3173" s="17"/>
      <c r="AN3173" s="17"/>
      <c r="AO3173" s="17"/>
      <c r="AP3173" s="28" t="str">
        <f t="shared" si="651"/>
        <v>20236</v>
      </c>
      <c r="AQ3173" s="28" t="str">
        <f t="shared" si="652"/>
        <v>20236USD</v>
      </c>
    </row>
    <row r="3174" spans="1:43" s="12" customFormat="1">
      <c r="A3174" s="13" t="s">
        <v>41</v>
      </c>
      <c r="B3174" s="179">
        <v>2023</v>
      </c>
      <c r="C3174" s="179">
        <v>1</v>
      </c>
      <c r="D3174" s="39" t="str">
        <f t="shared" si="64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64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64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641"/>
        <v>1</v>
      </c>
      <c r="Z3174" s="18">
        <f t="shared" si="640"/>
        <v>50000</v>
      </c>
      <c r="AA3174" s="13">
        <v>7.8</v>
      </c>
      <c r="AB3174" s="21">
        <f t="shared" si="645"/>
        <v>390000</v>
      </c>
      <c r="AC3174" s="185">
        <f t="shared" si="646"/>
        <v>63335.999999999993</v>
      </c>
      <c r="AD3174" s="141">
        <v>0.16239999999999999</v>
      </c>
      <c r="AE3174" s="186">
        <f t="shared" si="64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648"/>
        <v>15951056.41591504</v>
      </c>
      <c r="AJ3174" s="19">
        <f t="shared" si="649"/>
        <v>1966354.6022462985</v>
      </c>
      <c r="AK3174" s="20">
        <f t="shared" si="650"/>
        <v>0.12327425538313461</v>
      </c>
      <c r="AL3174" s="17"/>
      <c r="AM3174" s="17"/>
      <c r="AN3174" s="17"/>
      <c r="AO3174" s="17"/>
      <c r="AP3174" s="28" t="str">
        <f t="shared" si="651"/>
        <v>20237</v>
      </c>
      <c r="AQ3174" s="28" t="str">
        <f t="shared" si="652"/>
        <v>20237USD</v>
      </c>
    </row>
    <row r="3175" spans="1:43" s="12" customFormat="1">
      <c r="A3175" s="13" t="s">
        <v>41</v>
      </c>
      <c r="B3175" s="179">
        <v>2023</v>
      </c>
      <c r="C3175" s="179">
        <v>1</v>
      </c>
      <c r="D3175" s="39" t="str">
        <f t="shared" si="64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64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64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641"/>
        <v>1</v>
      </c>
      <c r="Z3175" s="18">
        <f t="shared" si="640"/>
        <v>50000</v>
      </c>
      <c r="AA3175" s="13">
        <v>7.8</v>
      </c>
      <c r="AB3175" s="21">
        <f t="shared" si="645"/>
        <v>390000</v>
      </c>
      <c r="AC3175" s="185">
        <f t="shared" si="646"/>
        <v>63335.999999999993</v>
      </c>
      <c r="AD3175" s="141">
        <v>0.16239999999999999</v>
      </c>
      <c r="AE3175" s="186">
        <f t="shared" si="64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648"/>
        <v>15951056.41591504</v>
      </c>
      <c r="AJ3175" s="19">
        <f t="shared" si="649"/>
        <v>1966354.6022462985</v>
      </c>
      <c r="AK3175" s="20">
        <f t="shared" si="650"/>
        <v>0.12327425538313461</v>
      </c>
      <c r="AL3175" s="17"/>
      <c r="AM3175" s="17"/>
      <c r="AN3175" s="17"/>
      <c r="AO3175" s="17"/>
      <c r="AP3175" s="28" t="str">
        <f t="shared" si="651"/>
        <v>20237</v>
      </c>
      <c r="AQ3175" s="28" t="str">
        <f t="shared" si="652"/>
        <v>20237USD</v>
      </c>
    </row>
    <row r="3176" spans="1:43" s="12" customFormat="1">
      <c r="A3176" s="13" t="s">
        <v>42</v>
      </c>
      <c r="B3176" s="179">
        <v>2023</v>
      </c>
      <c r="C3176" s="179">
        <v>5</v>
      </c>
      <c r="D3176" s="39" t="str">
        <f t="shared" si="64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64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64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641"/>
        <v>1.13</v>
      </c>
      <c r="Z3176" s="18">
        <f t="shared" si="640"/>
        <v>72000</v>
      </c>
      <c r="AA3176" s="13">
        <v>1.081</v>
      </c>
      <c r="AB3176" s="21">
        <f t="shared" si="645"/>
        <v>68877.876106194701</v>
      </c>
      <c r="AC3176" s="185">
        <f t="shared" si="646"/>
        <v>16875.079646017701</v>
      </c>
      <c r="AD3176" s="141">
        <v>0.245</v>
      </c>
      <c r="AE3176" s="186">
        <f t="shared" si="64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648"/>
        <v>15951056.41591504</v>
      </c>
      <c r="AJ3176" s="19">
        <f t="shared" si="649"/>
        <v>1966354.6022462985</v>
      </c>
      <c r="AK3176" s="20">
        <f t="shared" si="650"/>
        <v>0.12327425538313461</v>
      </c>
      <c r="AL3176" s="17"/>
      <c r="AM3176" s="17"/>
      <c r="AN3176" s="17"/>
      <c r="AO3176" s="17"/>
      <c r="AP3176" s="28" t="str">
        <f t="shared" si="651"/>
        <v>20237</v>
      </c>
      <c r="AQ3176" s="28" t="str">
        <f t="shared" si="652"/>
        <v>20237RMB</v>
      </c>
    </row>
    <row r="3177" spans="1:43" s="12" customFormat="1">
      <c r="A3177" s="13" t="s">
        <v>42</v>
      </c>
      <c r="B3177" s="179">
        <v>2023</v>
      </c>
      <c r="C3177" s="179">
        <v>4</v>
      </c>
      <c r="D3177" s="39" t="str">
        <f t="shared" si="64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64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64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641"/>
        <v>1.13</v>
      </c>
      <c r="Z3177" s="18">
        <f t="shared" si="640"/>
        <v>453000</v>
      </c>
      <c r="AA3177" s="13">
        <v>1.0920000000000001</v>
      </c>
      <c r="AB3177" s="21">
        <f t="shared" si="645"/>
        <v>437766.371681416</v>
      </c>
      <c r="AC3177" s="185">
        <f t="shared" si="646"/>
        <v>144025.13628318586</v>
      </c>
      <c r="AD3177" s="141">
        <v>0.32900000000000001</v>
      </c>
      <c r="AE3177" s="186">
        <f t="shared" si="64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648"/>
        <v>22953677.784070797</v>
      </c>
      <c r="AJ3177" s="19">
        <f t="shared" si="649"/>
        <v>4168706.6744155749</v>
      </c>
      <c r="AK3177" s="20">
        <f t="shared" si="650"/>
        <v>0.18161388835511752</v>
      </c>
      <c r="AL3177" s="17"/>
      <c r="AM3177" s="17"/>
      <c r="AN3177" s="17"/>
      <c r="AO3177" s="17"/>
      <c r="AP3177" s="28" t="str">
        <f t="shared" si="651"/>
        <v>20238</v>
      </c>
      <c r="AQ3177" s="28" t="str">
        <f t="shared" si="652"/>
        <v>20238RMB</v>
      </c>
    </row>
    <row r="3178" spans="1:43" s="12" customFormat="1">
      <c r="A3178" s="13" t="s">
        <v>42</v>
      </c>
      <c r="B3178" s="179">
        <v>2023</v>
      </c>
      <c r="C3178" s="179">
        <v>5</v>
      </c>
      <c r="D3178" s="39" t="str">
        <f t="shared" si="64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64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64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641"/>
        <v>1.13</v>
      </c>
      <c r="Z3178" s="18">
        <f t="shared" si="640"/>
        <v>650000</v>
      </c>
      <c r="AA3178" s="13">
        <v>1.0920000000000001</v>
      </c>
      <c r="AB3178" s="21">
        <f t="shared" si="645"/>
        <v>628141.5929203541</v>
      </c>
      <c r="AC3178" s="185">
        <f t="shared" si="646"/>
        <v>189824.38938053104</v>
      </c>
      <c r="AD3178" s="141">
        <v>0.30220000000000002</v>
      </c>
      <c r="AE3178" s="186">
        <f t="shared" si="64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648"/>
        <v>22953677.784070797</v>
      </c>
      <c r="AJ3178" s="19">
        <f t="shared" si="649"/>
        <v>4168706.6744155749</v>
      </c>
      <c r="AK3178" s="20">
        <f t="shared" si="650"/>
        <v>0.18161388835511752</v>
      </c>
      <c r="AL3178" s="17"/>
      <c r="AM3178" s="17"/>
      <c r="AN3178" s="17"/>
      <c r="AO3178" s="17"/>
      <c r="AP3178" s="28" t="str">
        <f t="shared" si="651"/>
        <v>20238</v>
      </c>
      <c r="AQ3178" s="28" t="str">
        <f t="shared" si="652"/>
        <v>20238RMB</v>
      </c>
    </row>
    <row r="3179" spans="1:43" s="12" customFormat="1">
      <c r="A3179" s="13" t="s">
        <v>42</v>
      </c>
      <c r="B3179" s="179">
        <v>2023</v>
      </c>
      <c r="C3179" s="179">
        <v>5</v>
      </c>
      <c r="D3179" s="39" t="str">
        <f t="shared" si="64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64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64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641"/>
        <v>1.13</v>
      </c>
      <c r="Z3179" s="18">
        <f t="shared" si="640"/>
        <v>470000</v>
      </c>
      <c r="AA3179" s="13">
        <v>1.0920000000000001</v>
      </c>
      <c r="AB3179" s="21">
        <f t="shared" si="645"/>
        <v>454194.69026548683</v>
      </c>
      <c r="AC3179" s="185">
        <f t="shared" si="646"/>
        <v>51959.872566371698</v>
      </c>
      <c r="AD3179" s="141">
        <v>0.1144</v>
      </c>
      <c r="AE3179" s="186">
        <f t="shared" si="64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648"/>
        <v>22953677.784070797</v>
      </c>
      <c r="AJ3179" s="19">
        <f t="shared" si="649"/>
        <v>4168706.6744155749</v>
      </c>
      <c r="AK3179" s="20">
        <f t="shared" si="650"/>
        <v>0.18161388835511752</v>
      </c>
      <c r="AL3179" s="17"/>
      <c r="AM3179" s="17"/>
      <c r="AN3179" s="17"/>
      <c r="AO3179" s="17"/>
      <c r="AP3179" s="28" t="str">
        <f t="shared" si="651"/>
        <v>20238</v>
      </c>
      <c r="AQ3179" s="28" t="str">
        <f t="shared" si="652"/>
        <v>20238RMB</v>
      </c>
    </row>
    <row r="3180" spans="1:43" s="12" customFormat="1">
      <c r="A3180" s="13" t="s">
        <v>42</v>
      </c>
      <c r="B3180" s="179">
        <v>2023</v>
      </c>
      <c r="C3180" s="179">
        <v>5</v>
      </c>
      <c r="D3180" s="39" t="str">
        <f t="shared" si="64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64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64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641"/>
        <v>1.13</v>
      </c>
      <c r="Z3180" s="18">
        <f t="shared" si="640"/>
        <v>330000</v>
      </c>
      <c r="AA3180" s="13">
        <v>1.077</v>
      </c>
      <c r="AB3180" s="21">
        <f t="shared" si="645"/>
        <v>314522.12389380531</v>
      </c>
      <c r="AC3180" s="185">
        <f t="shared" si="646"/>
        <v>46392.013274336285</v>
      </c>
      <c r="AD3180" s="141">
        <v>0.14749999999999999</v>
      </c>
      <c r="AE3180" s="186">
        <f t="shared" si="64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648"/>
        <v>26078226.463097349</v>
      </c>
      <c r="AJ3180" s="19">
        <f t="shared" si="649"/>
        <v>3137870.4427774516</v>
      </c>
      <c r="AK3180" s="20">
        <f t="shared" si="650"/>
        <v>0.12032530077218917</v>
      </c>
      <c r="AL3180" s="17"/>
      <c r="AM3180" s="17"/>
      <c r="AN3180" s="17"/>
      <c r="AO3180" s="17"/>
      <c r="AP3180" s="28" t="str">
        <f t="shared" si="651"/>
        <v>20239</v>
      </c>
      <c r="AQ3180" s="28" t="str">
        <f t="shared" si="652"/>
        <v>20239RMB</v>
      </c>
    </row>
    <row r="3181" spans="1:43" s="12" customFormat="1">
      <c r="A3181" s="13" t="s">
        <v>42</v>
      </c>
      <c r="B3181" s="179">
        <v>2023</v>
      </c>
      <c r="C3181" s="179">
        <v>5</v>
      </c>
      <c r="D3181" s="39" t="str">
        <f t="shared" si="64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64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64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641"/>
        <v>1.13</v>
      </c>
      <c r="Z3181" s="18">
        <f t="shared" si="640"/>
        <v>490000</v>
      </c>
      <c r="AA3181" s="13">
        <v>1.077</v>
      </c>
      <c r="AB3181" s="21">
        <f t="shared" si="645"/>
        <v>467017.69911504426</v>
      </c>
      <c r="AC3181" s="185">
        <f t="shared" si="646"/>
        <v>68885.110619469022</v>
      </c>
      <c r="AD3181" s="141">
        <v>0.14749999999999999</v>
      </c>
      <c r="AE3181" s="186">
        <f t="shared" si="64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648"/>
        <v>26078226.463097349</v>
      </c>
      <c r="AJ3181" s="19">
        <f t="shared" si="649"/>
        <v>3137870.4427774516</v>
      </c>
      <c r="AK3181" s="20">
        <f t="shared" si="650"/>
        <v>0.12032530077218917</v>
      </c>
      <c r="AL3181" s="17"/>
      <c r="AM3181" s="17"/>
      <c r="AN3181" s="17"/>
      <c r="AO3181" s="17"/>
      <c r="AP3181" s="28" t="str">
        <f t="shared" si="651"/>
        <v>20239</v>
      </c>
      <c r="AQ3181" s="28" t="str">
        <f t="shared" si="652"/>
        <v>20239RMB</v>
      </c>
    </row>
    <row r="3182" spans="1:43" s="12" customFormat="1">
      <c r="A3182" s="13" t="s">
        <v>42</v>
      </c>
      <c r="B3182" s="179">
        <v>2023</v>
      </c>
      <c r="C3182" s="179">
        <v>5</v>
      </c>
      <c r="D3182" s="39" t="str">
        <f t="shared" si="64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64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64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641"/>
        <v>1.13</v>
      </c>
      <c r="Z3182" s="18">
        <f t="shared" si="640"/>
        <v>350000</v>
      </c>
      <c r="AA3182" s="13">
        <v>1.077</v>
      </c>
      <c r="AB3182" s="21">
        <f t="shared" si="645"/>
        <v>333584.07079646015</v>
      </c>
      <c r="AC3182" s="185">
        <f t="shared" si="646"/>
        <v>49203.650442477869</v>
      </c>
      <c r="AD3182" s="141">
        <v>0.14749999999999999</v>
      </c>
      <c r="AE3182" s="186">
        <f t="shared" si="64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648"/>
        <v>26078226.463097349</v>
      </c>
      <c r="AJ3182" s="19">
        <f t="shared" si="649"/>
        <v>3137870.4427774516</v>
      </c>
      <c r="AK3182" s="20">
        <f t="shared" si="650"/>
        <v>0.12032530077218917</v>
      </c>
      <c r="AL3182" s="17"/>
      <c r="AM3182" s="17"/>
      <c r="AN3182" s="17"/>
      <c r="AO3182" s="17"/>
      <c r="AP3182" s="28" t="str">
        <f t="shared" si="651"/>
        <v>20239</v>
      </c>
      <c r="AQ3182" s="28" t="str">
        <f t="shared" si="652"/>
        <v>20239RMB</v>
      </c>
    </row>
    <row r="3183" spans="1:43" s="12" customFormat="1">
      <c r="A3183" s="13" t="s">
        <v>42</v>
      </c>
      <c r="B3183" s="179">
        <v>2023</v>
      </c>
      <c r="C3183" s="179">
        <v>5</v>
      </c>
      <c r="D3183" s="39" t="str">
        <f t="shared" si="64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64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64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641"/>
        <v>1.13</v>
      </c>
      <c r="Z3183" s="18">
        <f t="shared" si="640"/>
        <v>380000</v>
      </c>
      <c r="AA3183" s="13">
        <v>1.077</v>
      </c>
      <c r="AB3183" s="21">
        <f t="shared" si="645"/>
        <v>362176.99115044245</v>
      </c>
      <c r="AC3183" s="185">
        <f t="shared" si="646"/>
        <v>53421.106194690256</v>
      </c>
      <c r="AD3183" s="141">
        <v>0.14749999999999999</v>
      </c>
      <c r="AE3183" s="186">
        <f t="shared" si="64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648"/>
        <v>26078226.463097349</v>
      </c>
      <c r="AJ3183" s="19">
        <f t="shared" si="649"/>
        <v>3137870.4427774516</v>
      </c>
      <c r="AK3183" s="20">
        <f t="shared" si="650"/>
        <v>0.12032530077218917</v>
      </c>
      <c r="AL3183" s="17"/>
      <c r="AM3183" s="17"/>
      <c r="AN3183" s="17"/>
      <c r="AO3183" s="17"/>
      <c r="AP3183" s="28" t="str">
        <f t="shared" si="651"/>
        <v>20239</v>
      </c>
      <c r="AQ3183" s="28" t="str">
        <f t="shared" si="652"/>
        <v>20239RMB</v>
      </c>
    </row>
    <row r="3184" spans="1:43" s="12" customFormat="1">
      <c r="A3184" s="13" t="s">
        <v>42</v>
      </c>
      <c r="B3184" s="179">
        <v>2023</v>
      </c>
      <c r="C3184" s="179">
        <v>7</v>
      </c>
      <c r="D3184" s="39" t="str">
        <f t="shared" si="64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64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64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641"/>
        <v>1</v>
      </c>
      <c r="Z3184" s="18">
        <f t="shared" si="640"/>
        <v>89360</v>
      </c>
      <c r="AA3184" s="13">
        <v>7.8</v>
      </c>
      <c r="AB3184" s="21">
        <f t="shared" si="645"/>
        <v>697008</v>
      </c>
      <c r="AC3184" s="185">
        <f t="shared" si="646"/>
        <v>122882.51040000001</v>
      </c>
      <c r="AD3184" s="141">
        <v>0.17630000000000001</v>
      </c>
      <c r="AE3184" s="186">
        <f t="shared" si="64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648"/>
        <v>26078226.463097349</v>
      </c>
      <c r="AJ3184" s="19">
        <f t="shared" si="649"/>
        <v>3137870.4427774516</v>
      </c>
      <c r="AK3184" s="20">
        <f t="shared" si="650"/>
        <v>0.12032530077218917</v>
      </c>
      <c r="AL3184" s="17"/>
      <c r="AM3184" s="17"/>
      <c r="AN3184" s="17"/>
      <c r="AO3184" s="17"/>
      <c r="AP3184" s="28" t="str">
        <f t="shared" si="651"/>
        <v>20239</v>
      </c>
      <c r="AQ3184" s="28" t="str">
        <f t="shared" si="652"/>
        <v>20239USD</v>
      </c>
    </row>
    <row r="3185" spans="1:43" s="12" customFormat="1">
      <c r="A3185" s="13" t="s">
        <v>42</v>
      </c>
      <c r="B3185" s="179">
        <v>2023</v>
      </c>
      <c r="C3185" s="179">
        <v>9</v>
      </c>
      <c r="D3185" s="39" t="str">
        <f t="shared" si="64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64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64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641"/>
        <v>1.13</v>
      </c>
      <c r="Z3185" s="18">
        <f t="shared" si="640"/>
        <v>30222</v>
      </c>
      <c r="AA3185" s="13">
        <v>1.077</v>
      </c>
      <c r="AB3185" s="21">
        <f t="shared" si="645"/>
        <v>28804.507964601773</v>
      </c>
      <c r="AC3185" s="185">
        <f t="shared" si="646"/>
        <v>7523.7374803539824</v>
      </c>
      <c r="AD3185" s="141">
        <v>0.26119999999999999</v>
      </c>
      <c r="AE3185" s="186">
        <f t="shared" si="64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648"/>
        <v>26078226.463097349</v>
      </c>
      <c r="AJ3185" s="19">
        <f t="shared" si="649"/>
        <v>3137870.4427774516</v>
      </c>
      <c r="AK3185" s="20">
        <f t="shared" si="650"/>
        <v>0.12032530077218917</v>
      </c>
      <c r="AL3185" s="17"/>
      <c r="AM3185" s="17"/>
      <c r="AN3185" s="17"/>
      <c r="AO3185" s="17"/>
      <c r="AP3185" s="28" t="str">
        <f t="shared" si="651"/>
        <v>20239</v>
      </c>
      <c r="AQ3185" s="28" t="str">
        <f t="shared" si="652"/>
        <v>20239RMB</v>
      </c>
    </row>
    <row r="3186" spans="1:43" s="12" customFormat="1">
      <c r="A3186" s="13" t="s">
        <v>42</v>
      </c>
      <c r="B3186" s="179">
        <v>2023</v>
      </c>
      <c r="C3186" s="179">
        <v>8</v>
      </c>
      <c r="D3186" s="39" t="str">
        <f t="shared" si="64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64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64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641"/>
        <v>1.13</v>
      </c>
      <c r="Z3186" s="18">
        <f t="shared" si="640"/>
        <v>260000</v>
      </c>
      <c r="AA3186" s="13">
        <v>1.077</v>
      </c>
      <c r="AB3186" s="21">
        <f t="shared" si="645"/>
        <v>247805.30973451328</v>
      </c>
      <c r="AC3186" s="185">
        <f t="shared" si="646"/>
        <v>23194.576991150443</v>
      </c>
      <c r="AD3186" s="141">
        <v>9.3600000000000003E-2</v>
      </c>
      <c r="AE3186" s="186">
        <f t="shared" si="64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648"/>
        <v>26078226.463097349</v>
      </c>
      <c r="AJ3186" s="19">
        <f t="shared" si="649"/>
        <v>3137870.4427774516</v>
      </c>
      <c r="AK3186" s="20">
        <f t="shared" si="650"/>
        <v>0.12032530077218917</v>
      </c>
      <c r="AL3186" s="17"/>
      <c r="AM3186" s="17"/>
      <c r="AN3186" s="17"/>
      <c r="AO3186" s="17"/>
      <c r="AP3186" s="28" t="str">
        <f t="shared" si="651"/>
        <v>20239</v>
      </c>
      <c r="AQ3186" s="28" t="str">
        <f t="shared" si="652"/>
        <v>20239RMB</v>
      </c>
    </row>
    <row r="3187" spans="1:43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65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65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656">IF(X3187="","",X3187*MAX(O3187,N3187))</f>
        <v>800000</v>
      </c>
      <c r="AA3187" s="13">
        <v>1.1000000000000001</v>
      </c>
      <c r="AB3187" s="21">
        <f t="shared" ref="AB3187:AB3218" si="657">IF(AND(R3187&lt;&gt;"C66",R3187&lt;&gt;""),Z3187/Y3187*AA3187,"")</f>
        <v>778761.06194690277</v>
      </c>
      <c r="AC3187" s="185">
        <f t="shared" ref="AC3187:AC3250" si="658">IF(R3187&lt;&gt;"",AB3187*AD3187,"")</f>
        <v>109571.68141592921</v>
      </c>
      <c r="AD3187" s="141">
        <v>0.14069999999999999</v>
      </c>
      <c r="AE3187" s="186">
        <f t="shared" ref="AE3187:AE3250" si="65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660">IF(P3187="C66 SERVICE","",SUMIFS(AB:AB,F:F,F3187,G:G,G3187,E:E,E3187))</f>
        <v>21594188.700884957</v>
      </c>
      <c r="AJ3187" s="19">
        <f t="shared" ref="AJ3187:AJ3250" si="661">IF(P3187="C66 SERVICE","",SUMIFS(AC:AC,F:F,F3187,G:G,G3187,E:E,E3187))</f>
        <v>2559339.3921844242</v>
      </c>
      <c r="AK3187" s="20">
        <f t="shared" ref="AK3187:AK3250" si="66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663">IF(F3187="","",F3187&amp;G3187)</f>
        <v>20241</v>
      </c>
      <c r="AQ3187" s="28" t="str">
        <f t="shared" ref="AQ3187:AQ3250" si="664">IF(W3187="","",F3187&amp;G3187&amp;W3187)</f>
        <v>20241RMB</v>
      </c>
    </row>
    <row r="3188" spans="1:43" s="12" customFormat="1">
      <c r="A3188" s="13" t="s">
        <v>42</v>
      </c>
      <c r="B3188" s="179">
        <v>2023</v>
      </c>
      <c r="C3188" s="179">
        <v>12</v>
      </c>
      <c r="D3188" s="39" t="str">
        <f t="shared" si="65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65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65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656"/>
        <v>800000</v>
      </c>
      <c r="AA3188" s="13">
        <v>1.1000000000000001</v>
      </c>
      <c r="AB3188" s="21">
        <f t="shared" si="657"/>
        <v>778761.06194690277</v>
      </c>
      <c r="AC3188" s="185">
        <f t="shared" si="658"/>
        <v>109571.68141592921</v>
      </c>
      <c r="AD3188" s="141">
        <v>0.14069999999999999</v>
      </c>
      <c r="AE3188" s="186">
        <f t="shared" si="65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660"/>
        <v>21594188.700884957</v>
      </c>
      <c r="AJ3188" s="19">
        <f t="shared" si="661"/>
        <v>2559339.3921844242</v>
      </c>
      <c r="AK3188" s="20">
        <f t="shared" si="662"/>
        <v>0.11851982158883048</v>
      </c>
      <c r="AL3188" s="17"/>
      <c r="AM3188" s="17"/>
      <c r="AN3188" s="17"/>
      <c r="AO3188" s="17"/>
      <c r="AP3188" s="28" t="str">
        <f t="shared" si="663"/>
        <v>20241</v>
      </c>
      <c r="AQ3188" s="28" t="str">
        <f t="shared" si="664"/>
        <v>20241RMB</v>
      </c>
    </row>
    <row r="3189" spans="1:43" s="12" customFormat="1">
      <c r="A3189" s="13" t="s">
        <v>42</v>
      </c>
      <c r="B3189" s="179">
        <v>2023</v>
      </c>
      <c r="C3189" s="179">
        <v>7</v>
      </c>
      <c r="D3189" s="39" t="str">
        <f t="shared" si="65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65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65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656"/>
        <v>15000000</v>
      </c>
      <c r="AA3189" s="13">
        <v>5.3400000000000003E-2</v>
      </c>
      <c r="AB3189" s="21">
        <f t="shared" si="657"/>
        <v>801000</v>
      </c>
      <c r="AC3189" s="185">
        <f t="shared" si="658"/>
        <v>96120</v>
      </c>
      <c r="AD3189" s="141">
        <v>0.12</v>
      </c>
      <c r="AE3189" s="186">
        <f t="shared" si="65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660"/>
        <v>11730565.00042478</v>
      </c>
      <c r="AJ3189" s="19">
        <f t="shared" si="661"/>
        <v>1439625.5685810829</v>
      </c>
      <c r="AK3189" s="20">
        <f t="shared" si="662"/>
        <v>0.1227243162225308</v>
      </c>
      <c r="AL3189" s="17"/>
      <c r="AM3189" s="17"/>
      <c r="AN3189" s="17"/>
      <c r="AO3189" s="17"/>
      <c r="AP3189" s="28" t="str">
        <f t="shared" si="663"/>
        <v>202311</v>
      </c>
      <c r="AQ3189" s="28" t="str">
        <f t="shared" si="664"/>
        <v>202311JPY</v>
      </c>
    </row>
    <row r="3190" spans="1:43" s="12" customFormat="1">
      <c r="A3190" s="13" t="s">
        <v>42</v>
      </c>
      <c r="B3190" s="179">
        <v>2023</v>
      </c>
      <c r="C3190" s="179">
        <v>7</v>
      </c>
      <c r="D3190" s="39" t="str">
        <f t="shared" si="65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65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65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656"/>
        <v>15000000</v>
      </c>
      <c r="AA3190" s="13">
        <v>5.4199999999999998E-2</v>
      </c>
      <c r="AB3190" s="21">
        <f t="shared" si="657"/>
        <v>813000</v>
      </c>
      <c r="AC3190" s="185">
        <f t="shared" si="658"/>
        <v>97560</v>
      </c>
      <c r="AD3190" s="141">
        <v>0.12</v>
      </c>
      <c r="AE3190" s="186">
        <f t="shared" si="65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660"/>
        <v>468573419.10712183</v>
      </c>
      <c r="AJ3190" s="19">
        <f t="shared" si="661"/>
        <v>55829466.862621114</v>
      </c>
      <c r="AK3190" s="20">
        <f t="shared" si="662"/>
        <v>0.11914774629983395</v>
      </c>
      <c r="AL3190" s="17"/>
      <c r="AM3190" s="17"/>
      <c r="AN3190" s="17"/>
      <c r="AO3190" s="17"/>
      <c r="AP3190" s="28" t="str">
        <f t="shared" si="663"/>
        <v>CancelCancel</v>
      </c>
      <c r="AQ3190" s="28" t="str">
        <f t="shared" si="664"/>
        <v>CancelCancelJPY</v>
      </c>
    </row>
    <row r="3191" spans="1:43" s="12" customFormat="1">
      <c r="A3191" s="13" t="s">
        <v>42</v>
      </c>
      <c r="B3191" s="179">
        <v>2023</v>
      </c>
      <c r="C3191" s="179">
        <v>7</v>
      </c>
      <c r="D3191" s="39" t="str">
        <f t="shared" si="65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65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65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656"/>
        <v>15000000</v>
      </c>
      <c r="AA3191" s="13">
        <v>5.4199999999999998E-2</v>
      </c>
      <c r="AB3191" s="21">
        <f t="shared" si="657"/>
        <v>813000</v>
      </c>
      <c r="AC3191" s="185">
        <f t="shared" si="658"/>
        <v>97560</v>
      </c>
      <c r="AD3191" s="141">
        <v>0.12</v>
      </c>
      <c r="AE3191" s="186">
        <f t="shared" si="65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660"/>
        <v>468573419.10712183</v>
      </c>
      <c r="AJ3191" s="19">
        <f t="shared" si="661"/>
        <v>55829466.862621114</v>
      </c>
      <c r="AK3191" s="20">
        <f t="shared" si="662"/>
        <v>0.11914774629983395</v>
      </c>
      <c r="AL3191" s="17"/>
      <c r="AM3191" s="17"/>
      <c r="AN3191" s="17"/>
      <c r="AO3191" s="17"/>
      <c r="AP3191" s="28" t="str">
        <f t="shared" si="663"/>
        <v>CancelCancel</v>
      </c>
      <c r="AQ3191" s="28" t="str">
        <f t="shared" si="664"/>
        <v>CancelCancelJPY</v>
      </c>
    </row>
    <row r="3192" spans="1:43" s="12" customFormat="1">
      <c r="A3192" s="13" t="s">
        <v>35</v>
      </c>
      <c r="B3192" s="179">
        <v>2021</v>
      </c>
      <c r="C3192" s="179">
        <v>2</v>
      </c>
      <c r="D3192" s="39" t="str">
        <f t="shared" si="65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65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65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656"/>
        <v>8900000</v>
      </c>
      <c r="AA3192" s="13">
        <v>5.4199999999999998E-2</v>
      </c>
      <c r="AB3192" s="21">
        <f t="shared" si="657"/>
        <v>482380</v>
      </c>
      <c r="AC3192" s="185">
        <f t="shared" si="658"/>
        <v>57885.599999999999</v>
      </c>
      <c r="AD3192" s="141">
        <v>0.12</v>
      </c>
      <c r="AE3192" s="186">
        <f t="shared" si="65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660"/>
        <v>26104267.423008855</v>
      </c>
      <c r="AJ3192" s="19">
        <f t="shared" si="661"/>
        <v>3063386.9757610625</v>
      </c>
      <c r="AK3192" s="20">
        <f t="shared" si="662"/>
        <v>0.11735196112268327</v>
      </c>
      <c r="AL3192" s="17"/>
      <c r="AM3192" s="17"/>
      <c r="AN3192" s="17"/>
      <c r="AO3192" s="17"/>
      <c r="AP3192" s="28" t="str">
        <f t="shared" si="663"/>
        <v>TBATBA</v>
      </c>
      <c r="AQ3192" s="28" t="str">
        <f t="shared" si="664"/>
        <v>TBATBAJPY</v>
      </c>
    </row>
    <row r="3193" spans="1:43" s="12" customFormat="1">
      <c r="A3193" s="195" t="s">
        <v>41</v>
      </c>
      <c r="B3193" s="179"/>
      <c r="C3193" s="179" t="s">
        <v>170</v>
      </c>
      <c r="D3193" s="39" t="str">
        <f t="shared" si="65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65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65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656"/>
        <v>1200000</v>
      </c>
      <c r="AA3193" s="13">
        <v>1.08</v>
      </c>
      <c r="AB3193" s="21">
        <f t="shared" si="657"/>
        <v>1146902.6548672568</v>
      </c>
      <c r="AC3193" s="185">
        <f t="shared" si="658"/>
        <v>137628.3185840708</v>
      </c>
      <c r="AD3193" s="141">
        <v>0.12</v>
      </c>
      <c r="AE3193" s="186">
        <f t="shared" si="65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660"/>
        <v>468573419.10712183</v>
      </c>
      <c r="AJ3193" s="19">
        <f t="shared" si="661"/>
        <v>55829466.862621114</v>
      </c>
      <c r="AK3193" s="20">
        <f t="shared" si="662"/>
        <v>0.11914774629983395</v>
      </c>
      <c r="AL3193" s="17"/>
      <c r="AM3193" s="17"/>
      <c r="AN3193" s="17"/>
      <c r="AO3193" s="17"/>
      <c r="AP3193" s="28" t="str">
        <f t="shared" si="663"/>
        <v>CancelCancel</v>
      </c>
      <c r="AQ3193" s="28" t="str">
        <f t="shared" si="664"/>
        <v>CancelCancelRMB</v>
      </c>
    </row>
    <row r="3194" spans="1:43" s="12" customFormat="1">
      <c r="A3194" s="195" t="s">
        <v>42</v>
      </c>
      <c r="B3194" s="179"/>
      <c r="C3194" s="179" t="s">
        <v>170</v>
      </c>
      <c r="D3194" s="39" t="str">
        <f t="shared" si="65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65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65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656"/>
        <v>76000</v>
      </c>
      <c r="AA3194" s="13">
        <v>7.8</v>
      </c>
      <c r="AB3194" s="21">
        <f t="shared" si="657"/>
        <v>592800</v>
      </c>
      <c r="AC3194" s="185">
        <f t="shared" si="658"/>
        <v>71136</v>
      </c>
      <c r="AD3194" s="141">
        <v>0.12</v>
      </c>
      <c r="AE3194" s="186">
        <f t="shared" si="65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660"/>
        <v>468573419.10712183</v>
      </c>
      <c r="AJ3194" s="19">
        <f t="shared" si="661"/>
        <v>55829466.862621114</v>
      </c>
      <c r="AK3194" s="20">
        <f t="shared" si="662"/>
        <v>0.11914774629983395</v>
      </c>
      <c r="AL3194" s="17"/>
      <c r="AM3194" s="17"/>
      <c r="AN3194" s="17"/>
      <c r="AO3194" s="17"/>
      <c r="AP3194" s="28" t="str">
        <f t="shared" si="663"/>
        <v>CancelCancel</v>
      </c>
      <c r="AQ3194" s="28" t="str">
        <f t="shared" si="664"/>
        <v>CancelCancelUSD</v>
      </c>
    </row>
    <row r="3195" spans="1:43" s="12" customFormat="1">
      <c r="A3195" s="13" t="s">
        <v>35</v>
      </c>
      <c r="B3195" s="179">
        <v>2021</v>
      </c>
      <c r="C3195" s="179">
        <v>2</v>
      </c>
      <c r="D3195" s="39" t="str">
        <f t="shared" si="65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65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65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656"/>
        <v>11500000</v>
      </c>
      <c r="AA3195" s="13">
        <v>5.4199999999999998E-2</v>
      </c>
      <c r="AB3195" s="21">
        <f t="shared" si="657"/>
        <v>623300</v>
      </c>
      <c r="AC3195" s="185">
        <f t="shared" si="658"/>
        <v>74796</v>
      </c>
      <c r="AD3195" s="141">
        <v>0.12</v>
      </c>
      <c r="AE3195" s="186">
        <f t="shared" si="65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660"/>
        <v>26104267.423008855</v>
      </c>
      <c r="AJ3195" s="19">
        <f t="shared" si="661"/>
        <v>3063386.9757610625</v>
      </c>
      <c r="AK3195" s="20">
        <f t="shared" si="662"/>
        <v>0.11735196112268327</v>
      </c>
      <c r="AL3195" s="17"/>
      <c r="AM3195" s="17"/>
      <c r="AN3195" s="17"/>
      <c r="AO3195" s="17"/>
      <c r="AP3195" s="28" t="str">
        <f t="shared" si="663"/>
        <v>TBATBA</v>
      </c>
      <c r="AQ3195" s="28" t="str">
        <f t="shared" si="664"/>
        <v>TBATBAJPY</v>
      </c>
    </row>
    <row r="3196" spans="1:43" s="12" customFormat="1">
      <c r="A3196" s="13" t="s">
        <v>40</v>
      </c>
      <c r="B3196" s="179">
        <v>2021</v>
      </c>
      <c r="C3196" s="179">
        <v>12</v>
      </c>
      <c r="D3196" s="39" t="str">
        <f t="shared" si="65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65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65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656"/>
        <v>10600000</v>
      </c>
      <c r="AA3196" s="13">
        <v>5.3400000000000003E-2</v>
      </c>
      <c r="AB3196" s="21">
        <f t="shared" si="657"/>
        <v>566040</v>
      </c>
      <c r="AC3196" s="185">
        <f t="shared" si="658"/>
        <v>109981.572</v>
      </c>
      <c r="AD3196" s="141">
        <v>0.1943</v>
      </c>
      <c r="AE3196" s="186">
        <f t="shared" si="65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660"/>
        <v>468573419.10712183</v>
      </c>
      <c r="AJ3196" s="19">
        <f t="shared" si="661"/>
        <v>55829466.862621114</v>
      </c>
      <c r="AK3196" s="20">
        <f t="shared" si="662"/>
        <v>0.11914774629983395</v>
      </c>
      <c r="AL3196" s="17"/>
      <c r="AM3196" s="17"/>
      <c r="AN3196" s="17"/>
      <c r="AO3196" s="17"/>
      <c r="AP3196" s="28" t="str">
        <f t="shared" si="663"/>
        <v>CancelCancel</v>
      </c>
      <c r="AQ3196" s="28" t="str">
        <f t="shared" si="664"/>
        <v>CancelCancelJPY</v>
      </c>
    </row>
    <row r="3197" spans="1:43" s="12" customFormat="1">
      <c r="A3197" s="13" t="s">
        <v>42</v>
      </c>
      <c r="B3197" s="179">
        <v>2023</v>
      </c>
      <c r="C3197" s="179">
        <v>8</v>
      </c>
      <c r="D3197" s="39" t="str">
        <f t="shared" si="65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65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65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665">IF(W3197="RMB","1.13", "1")</f>
        <v>1</v>
      </c>
      <c r="Z3197" s="18">
        <f t="shared" si="656"/>
        <v>11250000</v>
      </c>
      <c r="AA3197" s="13">
        <v>5.4199999999999998E-2</v>
      </c>
      <c r="AB3197" s="21">
        <f t="shared" si="657"/>
        <v>609750</v>
      </c>
      <c r="AC3197" s="185">
        <f t="shared" si="658"/>
        <v>73170</v>
      </c>
      <c r="AD3197" s="141">
        <v>0.12</v>
      </c>
      <c r="AE3197" s="186">
        <f t="shared" si="65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660"/>
        <v>468573419.10712183</v>
      </c>
      <c r="AJ3197" s="19">
        <f t="shared" si="661"/>
        <v>55829466.862621114</v>
      </c>
      <c r="AK3197" s="20">
        <f t="shared" si="662"/>
        <v>0.11914774629983395</v>
      </c>
      <c r="AL3197" s="17"/>
      <c r="AM3197" s="17"/>
      <c r="AN3197" s="17"/>
      <c r="AO3197" s="17"/>
      <c r="AP3197" s="28" t="str">
        <f t="shared" si="663"/>
        <v>CancelCancel</v>
      </c>
      <c r="AQ3197" s="28" t="str">
        <f t="shared" si="664"/>
        <v>CancelCancelJPY</v>
      </c>
    </row>
    <row r="3198" spans="1:43" s="12" customFormat="1">
      <c r="A3198" s="13" t="s">
        <v>42</v>
      </c>
      <c r="B3198" s="179">
        <v>2023</v>
      </c>
      <c r="C3198" s="179">
        <v>8</v>
      </c>
      <c r="D3198" s="39" t="str">
        <f t="shared" si="65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65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65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665"/>
        <v>1</v>
      </c>
      <c r="Z3198" s="18">
        <f t="shared" si="656"/>
        <v>11250000</v>
      </c>
      <c r="AA3198" s="13">
        <v>5.4199999999999998E-2</v>
      </c>
      <c r="AB3198" s="21">
        <f t="shared" si="657"/>
        <v>609750</v>
      </c>
      <c r="AC3198" s="185">
        <f t="shared" si="658"/>
        <v>73170</v>
      </c>
      <c r="AD3198" s="141">
        <v>0.12</v>
      </c>
      <c r="AE3198" s="186">
        <f t="shared" si="65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660"/>
        <v>468573419.10712183</v>
      </c>
      <c r="AJ3198" s="19">
        <f t="shared" si="661"/>
        <v>55829466.862621114</v>
      </c>
      <c r="AK3198" s="20">
        <f t="shared" si="662"/>
        <v>0.11914774629983395</v>
      </c>
      <c r="AL3198" s="17"/>
      <c r="AM3198" s="17"/>
      <c r="AN3198" s="17"/>
      <c r="AO3198" s="17"/>
      <c r="AP3198" s="28" t="str">
        <f t="shared" si="663"/>
        <v>CancelCancel</v>
      </c>
      <c r="AQ3198" s="28" t="str">
        <f t="shared" si="664"/>
        <v>CancelCancelJPY</v>
      </c>
    </row>
    <row r="3199" spans="1:43" s="12" customFormat="1">
      <c r="A3199" s="13" t="s">
        <v>42</v>
      </c>
      <c r="B3199" s="179">
        <v>2023</v>
      </c>
      <c r="C3199" s="179">
        <v>8</v>
      </c>
      <c r="D3199" s="39" t="str">
        <f t="shared" si="65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65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65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665"/>
        <v>1</v>
      </c>
      <c r="Z3199" s="18">
        <f t="shared" si="656"/>
        <v>11250000</v>
      </c>
      <c r="AA3199" s="13">
        <v>5.4199999999999998E-2</v>
      </c>
      <c r="AB3199" s="21">
        <f t="shared" si="657"/>
        <v>609750</v>
      </c>
      <c r="AC3199" s="185">
        <f t="shared" si="658"/>
        <v>73170</v>
      </c>
      <c r="AD3199" s="141">
        <v>0.12</v>
      </c>
      <c r="AE3199" s="186">
        <f t="shared" si="65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660"/>
        <v>468573419.10712183</v>
      </c>
      <c r="AJ3199" s="19">
        <f t="shared" si="661"/>
        <v>55829466.862621114</v>
      </c>
      <c r="AK3199" s="20">
        <f t="shared" si="662"/>
        <v>0.11914774629983395</v>
      </c>
      <c r="AL3199" s="17"/>
      <c r="AM3199" s="17"/>
      <c r="AN3199" s="17"/>
      <c r="AO3199" s="17"/>
      <c r="AP3199" s="28" t="str">
        <f t="shared" si="663"/>
        <v>CancelCancel</v>
      </c>
      <c r="AQ3199" s="28" t="str">
        <f t="shared" si="664"/>
        <v>CancelCancelJPY</v>
      </c>
    </row>
    <row r="3200" spans="1:43" s="12" customFormat="1">
      <c r="A3200" s="13" t="s">
        <v>42</v>
      </c>
      <c r="B3200" s="179">
        <v>2023</v>
      </c>
      <c r="C3200" s="179">
        <v>8</v>
      </c>
      <c r="D3200" s="39" t="str">
        <f t="shared" si="65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65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65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665"/>
        <v>1</v>
      </c>
      <c r="Z3200" s="18">
        <f t="shared" si="656"/>
        <v>11250000</v>
      </c>
      <c r="AA3200" s="13">
        <v>5.4199999999999998E-2</v>
      </c>
      <c r="AB3200" s="21">
        <f t="shared" si="657"/>
        <v>609750</v>
      </c>
      <c r="AC3200" s="185">
        <f t="shared" si="658"/>
        <v>73170</v>
      </c>
      <c r="AD3200" s="141">
        <v>0.12</v>
      </c>
      <c r="AE3200" s="186">
        <f t="shared" si="65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660"/>
        <v>468573419.10712183</v>
      </c>
      <c r="AJ3200" s="19">
        <f t="shared" si="661"/>
        <v>55829466.862621114</v>
      </c>
      <c r="AK3200" s="20">
        <f t="shared" si="662"/>
        <v>0.11914774629983395</v>
      </c>
      <c r="AL3200" s="17"/>
      <c r="AM3200" s="17"/>
      <c r="AN3200" s="17"/>
      <c r="AO3200" s="17"/>
      <c r="AP3200" s="28" t="str">
        <f t="shared" si="663"/>
        <v>CancelCancel</v>
      </c>
      <c r="AQ3200" s="28" t="str">
        <f t="shared" si="664"/>
        <v>CancelCancelJPY</v>
      </c>
    </row>
    <row r="3201" spans="1:43" s="12" customFormat="1">
      <c r="A3201" s="13" t="s">
        <v>42</v>
      </c>
      <c r="B3201" s="179">
        <v>2023</v>
      </c>
      <c r="C3201" s="179">
        <v>9</v>
      </c>
      <c r="D3201" s="39" t="str">
        <f t="shared" si="65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65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65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665"/>
        <v>1</v>
      </c>
      <c r="Z3201" s="18">
        <f t="shared" si="656"/>
        <v>17000000</v>
      </c>
      <c r="AA3201" s="13">
        <v>5.4199999999999998E-2</v>
      </c>
      <c r="AB3201" s="21">
        <f t="shared" si="657"/>
        <v>921400</v>
      </c>
      <c r="AC3201" s="185">
        <f t="shared" si="658"/>
        <v>110568</v>
      </c>
      <c r="AD3201" s="141">
        <v>0.12</v>
      </c>
      <c r="AE3201" s="186">
        <f t="shared" si="65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660"/>
        <v>468573419.10712183</v>
      </c>
      <c r="AJ3201" s="19">
        <f t="shared" si="661"/>
        <v>55829466.862621114</v>
      </c>
      <c r="AK3201" s="20">
        <f t="shared" si="662"/>
        <v>0.11914774629983395</v>
      </c>
      <c r="AL3201" s="17"/>
      <c r="AM3201" s="17"/>
      <c r="AN3201" s="17"/>
      <c r="AO3201" s="17"/>
      <c r="AP3201" s="28" t="str">
        <f t="shared" si="663"/>
        <v>CancelCancel</v>
      </c>
      <c r="AQ3201" s="28" t="str">
        <f t="shared" si="664"/>
        <v>CancelCancelJPY</v>
      </c>
    </row>
    <row r="3202" spans="1:43" s="12" customFormat="1">
      <c r="A3202" s="13" t="s">
        <v>42</v>
      </c>
      <c r="B3202" s="179">
        <v>2023</v>
      </c>
      <c r="C3202" s="179">
        <v>9</v>
      </c>
      <c r="D3202" s="39" t="str">
        <f t="shared" si="65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65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65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665"/>
        <v>1</v>
      </c>
      <c r="Z3202" s="18">
        <f t="shared" si="656"/>
        <v>8993000</v>
      </c>
      <c r="AA3202" s="13">
        <v>5.4199999999999998E-2</v>
      </c>
      <c r="AB3202" s="21">
        <f t="shared" si="657"/>
        <v>487420.6</v>
      </c>
      <c r="AC3202" s="185">
        <f t="shared" si="658"/>
        <v>58490.471999999994</v>
      </c>
      <c r="AD3202" s="141">
        <v>0.12</v>
      </c>
      <c r="AE3202" s="186">
        <f t="shared" si="65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660"/>
        <v>468573419.10712183</v>
      </c>
      <c r="AJ3202" s="19">
        <f t="shared" si="661"/>
        <v>55829466.862621114</v>
      </c>
      <c r="AK3202" s="20">
        <f t="shared" si="662"/>
        <v>0.11914774629983395</v>
      </c>
      <c r="AL3202" s="17"/>
      <c r="AM3202" s="17"/>
      <c r="AN3202" s="17"/>
      <c r="AO3202" s="17"/>
      <c r="AP3202" s="28" t="str">
        <f t="shared" si="663"/>
        <v>CancelCancel</v>
      </c>
      <c r="AQ3202" s="28" t="str">
        <f t="shared" si="664"/>
        <v>CancelCancelJPY</v>
      </c>
    </row>
    <row r="3203" spans="1:43" s="12" customFormat="1">
      <c r="A3203" s="195" t="s">
        <v>40</v>
      </c>
      <c r="B3203" s="179"/>
      <c r="C3203" s="179" t="s">
        <v>170</v>
      </c>
      <c r="D3203" s="39" t="str">
        <f t="shared" si="65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65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65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665"/>
        <v>1</v>
      </c>
      <c r="Z3203" s="18">
        <f t="shared" si="656"/>
        <v>14250000</v>
      </c>
      <c r="AA3203" s="13">
        <v>5.4199999999999998E-2</v>
      </c>
      <c r="AB3203" s="21">
        <f t="shared" si="657"/>
        <v>772350</v>
      </c>
      <c r="AC3203" s="185">
        <f t="shared" si="658"/>
        <v>95076.285000000003</v>
      </c>
      <c r="AD3203" s="141">
        <v>0.1231</v>
      </c>
      <c r="AE3203" s="186">
        <f t="shared" si="65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660"/>
        <v>26104267.423008855</v>
      </c>
      <c r="AJ3203" s="19">
        <f t="shared" si="661"/>
        <v>3063386.9757610625</v>
      </c>
      <c r="AK3203" s="20">
        <f t="shared" si="662"/>
        <v>0.11735196112268327</v>
      </c>
      <c r="AL3203" s="17"/>
      <c r="AM3203" s="17"/>
      <c r="AN3203" s="17"/>
      <c r="AO3203" s="17" t="s">
        <v>3003</v>
      </c>
      <c r="AP3203" s="28" t="str">
        <f t="shared" si="663"/>
        <v>TBATBA</v>
      </c>
      <c r="AQ3203" s="28" t="str">
        <f t="shared" si="664"/>
        <v>TBATBAJPY</v>
      </c>
    </row>
    <row r="3204" spans="1:43" s="12" customFormat="1">
      <c r="A3204" s="195" t="s">
        <v>40</v>
      </c>
      <c r="B3204" s="179"/>
      <c r="C3204" s="179" t="s">
        <v>170</v>
      </c>
      <c r="D3204" s="39" t="str">
        <f t="shared" si="65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65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65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665"/>
        <v>1</v>
      </c>
      <c r="Z3204" s="18">
        <f t="shared" si="656"/>
        <v>10000000</v>
      </c>
      <c r="AA3204" s="13">
        <v>5.4199999999999998E-2</v>
      </c>
      <c r="AB3204" s="21">
        <f t="shared" si="657"/>
        <v>542000</v>
      </c>
      <c r="AC3204" s="185">
        <f t="shared" si="658"/>
        <v>66720.2</v>
      </c>
      <c r="AD3204" s="141">
        <v>0.1231</v>
      </c>
      <c r="AE3204" s="186">
        <f t="shared" si="65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660"/>
        <v>26104267.423008855</v>
      </c>
      <c r="AJ3204" s="19">
        <f t="shared" si="661"/>
        <v>3063386.9757610625</v>
      </c>
      <c r="AK3204" s="20">
        <f t="shared" si="662"/>
        <v>0.11735196112268327</v>
      </c>
      <c r="AL3204" s="17"/>
      <c r="AM3204" s="17"/>
      <c r="AN3204" s="17"/>
      <c r="AO3204" s="17" t="s">
        <v>3003</v>
      </c>
      <c r="AP3204" s="28" t="str">
        <f t="shared" si="663"/>
        <v>TBATBA</v>
      </c>
      <c r="AQ3204" s="28" t="str">
        <f t="shared" si="664"/>
        <v>TBATBAJPY</v>
      </c>
    </row>
    <row r="3205" spans="1:43" s="12" customFormat="1">
      <c r="A3205" s="195" t="s">
        <v>40</v>
      </c>
      <c r="B3205" s="179"/>
      <c r="C3205" s="179" t="s">
        <v>170</v>
      </c>
      <c r="D3205" s="39" t="str">
        <f t="shared" si="65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65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65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665"/>
        <v>1</v>
      </c>
      <c r="Z3205" s="18">
        <f t="shared" si="656"/>
        <v>10000000</v>
      </c>
      <c r="AA3205" s="13">
        <v>5.4199999999999998E-2</v>
      </c>
      <c r="AB3205" s="21">
        <f t="shared" si="657"/>
        <v>542000</v>
      </c>
      <c r="AC3205" s="185">
        <f t="shared" si="658"/>
        <v>66720.2</v>
      </c>
      <c r="AD3205" s="141">
        <v>0.1231</v>
      </c>
      <c r="AE3205" s="186">
        <f t="shared" si="65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660"/>
        <v>26104267.423008855</v>
      </c>
      <c r="AJ3205" s="19">
        <f t="shared" si="661"/>
        <v>3063386.9757610625</v>
      </c>
      <c r="AK3205" s="20">
        <f t="shared" si="662"/>
        <v>0.11735196112268327</v>
      </c>
      <c r="AL3205" s="17"/>
      <c r="AM3205" s="17"/>
      <c r="AN3205" s="17"/>
      <c r="AO3205" s="17" t="s">
        <v>3003</v>
      </c>
      <c r="AP3205" s="28" t="str">
        <f t="shared" si="663"/>
        <v>TBATBA</v>
      </c>
      <c r="AQ3205" s="28" t="str">
        <f t="shared" si="664"/>
        <v>TBATBAJPY</v>
      </c>
    </row>
    <row r="3206" spans="1:43" s="12" customFormat="1">
      <c r="A3206" s="195" t="s">
        <v>40</v>
      </c>
      <c r="B3206" s="179"/>
      <c r="C3206" s="179" t="s">
        <v>170</v>
      </c>
      <c r="D3206" s="39" t="str">
        <f t="shared" si="65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65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65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665"/>
        <v>1</v>
      </c>
      <c r="Z3206" s="18">
        <f t="shared" si="656"/>
        <v>10000000</v>
      </c>
      <c r="AA3206" s="13">
        <v>5.4199999999999998E-2</v>
      </c>
      <c r="AB3206" s="21">
        <f t="shared" si="657"/>
        <v>542000</v>
      </c>
      <c r="AC3206" s="185">
        <f t="shared" si="658"/>
        <v>66720.2</v>
      </c>
      <c r="AD3206" s="141">
        <v>0.1231</v>
      </c>
      <c r="AE3206" s="186">
        <f t="shared" si="65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660"/>
        <v>26104267.423008855</v>
      </c>
      <c r="AJ3206" s="19">
        <f t="shared" si="661"/>
        <v>3063386.9757610625</v>
      </c>
      <c r="AK3206" s="20">
        <f t="shared" si="662"/>
        <v>0.11735196112268327</v>
      </c>
      <c r="AL3206" s="17"/>
      <c r="AM3206" s="17"/>
      <c r="AN3206" s="17"/>
      <c r="AO3206" s="17" t="s">
        <v>3003</v>
      </c>
      <c r="AP3206" s="28" t="str">
        <f t="shared" si="663"/>
        <v>TBATBA</v>
      </c>
      <c r="AQ3206" s="28" t="str">
        <f t="shared" si="664"/>
        <v>TBATBAJPY</v>
      </c>
    </row>
    <row r="3207" spans="1:43" s="12" customFormat="1">
      <c r="A3207" s="13" t="s">
        <v>42</v>
      </c>
      <c r="B3207" s="179">
        <v>2023</v>
      </c>
      <c r="C3207" s="179">
        <v>11</v>
      </c>
      <c r="D3207" s="39" t="str">
        <f t="shared" si="65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65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65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666">IF(W3207="","",IF(W3207="RMB","1.13", "1"))</f>
        <v>1</v>
      </c>
      <c r="Z3207" s="18">
        <f t="shared" si="656"/>
        <v>12200000</v>
      </c>
      <c r="AA3207" s="13">
        <v>5.3400000000000003E-2</v>
      </c>
      <c r="AB3207" s="21">
        <f t="shared" si="657"/>
        <v>651480</v>
      </c>
      <c r="AC3207" s="185">
        <f t="shared" si="658"/>
        <v>81500.147999999986</v>
      </c>
      <c r="AD3207" s="141">
        <v>0.12509999999999999</v>
      </c>
      <c r="AE3207" s="186">
        <f t="shared" si="65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660"/>
        <v>11730565.00042478</v>
      </c>
      <c r="AJ3207" s="19">
        <f t="shared" si="661"/>
        <v>1439625.5685810829</v>
      </c>
      <c r="AK3207" s="20">
        <f t="shared" si="662"/>
        <v>0.1227243162225308</v>
      </c>
      <c r="AL3207" s="17"/>
      <c r="AM3207" s="17"/>
      <c r="AN3207" s="17"/>
      <c r="AO3207" s="17"/>
      <c r="AP3207" s="28" t="str">
        <f t="shared" si="663"/>
        <v>202311</v>
      </c>
      <c r="AQ3207" s="28" t="str">
        <f t="shared" si="664"/>
        <v>202311JPY</v>
      </c>
    </row>
    <row r="3208" spans="1:43" s="12" customFormat="1">
      <c r="A3208" s="13" t="s">
        <v>42</v>
      </c>
      <c r="B3208" s="179">
        <v>2023</v>
      </c>
      <c r="C3208" s="179">
        <v>11</v>
      </c>
      <c r="D3208" s="39" t="str">
        <f t="shared" si="65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65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65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666"/>
        <v>1</v>
      </c>
      <c r="Z3208" s="18">
        <f t="shared" si="656"/>
        <v>7200000</v>
      </c>
      <c r="AA3208" s="13">
        <v>5.3400000000000003E-2</v>
      </c>
      <c r="AB3208" s="21">
        <f t="shared" si="657"/>
        <v>384480</v>
      </c>
      <c r="AC3208" s="185">
        <f t="shared" si="658"/>
        <v>48098.447999999997</v>
      </c>
      <c r="AD3208" s="141">
        <v>0.12509999999999999</v>
      </c>
      <c r="AE3208" s="186">
        <f t="shared" si="65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660"/>
        <v>11730565.00042478</v>
      </c>
      <c r="AJ3208" s="19">
        <f t="shared" si="661"/>
        <v>1439625.5685810829</v>
      </c>
      <c r="AK3208" s="20">
        <f t="shared" si="662"/>
        <v>0.1227243162225308</v>
      </c>
      <c r="AL3208" s="17"/>
      <c r="AM3208" s="17"/>
      <c r="AN3208" s="17"/>
      <c r="AO3208" s="17"/>
      <c r="AP3208" s="28" t="str">
        <f t="shared" si="663"/>
        <v>202311</v>
      </c>
      <c r="AQ3208" s="28" t="str">
        <f t="shared" si="664"/>
        <v>202311JPY</v>
      </c>
    </row>
    <row r="3209" spans="1:43" s="12" customFormat="1">
      <c r="A3209" s="13" t="s">
        <v>42</v>
      </c>
      <c r="B3209" s="179">
        <v>2023</v>
      </c>
      <c r="C3209" s="179">
        <v>11</v>
      </c>
      <c r="D3209" s="39" t="str">
        <f t="shared" si="65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65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65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666"/>
        <v>1</v>
      </c>
      <c r="Z3209" s="18">
        <f t="shared" si="656"/>
        <v>12200000</v>
      </c>
      <c r="AA3209" s="13">
        <v>5.3400000000000003E-2</v>
      </c>
      <c r="AB3209" s="21">
        <f t="shared" si="657"/>
        <v>651480</v>
      </c>
      <c r="AC3209" s="185">
        <f t="shared" si="658"/>
        <v>80197.187999999995</v>
      </c>
      <c r="AD3209" s="141">
        <v>0.1231</v>
      </c>
      <c r="AE3209" s="186">
        <f t="shared" si="65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660"/>
        <v>11730565.00042478</v>
      </c>
      <c r="AJ3209" s="19">
        <f t="shared" si="661"/>
        <v>1439625.5685810829</v>
      </c>
      <c r="AK3209" s="20">
        <f t="shared" si="662"/>
        <v>0.1227243162225308</v>
      </c>
      <c r="AL3209" s="17"/>
      <c r="AM3209" s="17"/>
      <c r="AN3209" s="17"/>
      <c r="AO3209" s="17"/>
      <c r="AP3209" s="28" t="str">
        <f t="shared" si="663"/>
        <v>202311</v>
      </c>
      <c r="AQ3209" s="28" t="str">
        <f t="shared" si="664"/>
        <v>202311JPY</v>
      </c>
    </row>
    <row r="3210" spans="1:43" s="12" customFormat="1">
      <c r="A3210" s="13" t="s">
        <v>42</v>
      </c>
      <c r="B3210" s="179">
        <v>2023</v>
      </c>
      <c r="C3210" s="179">
        <v>12</v>
      </c>
      <c r="D3210" s="39" t="str">
        <f t="shared" si="65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65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65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666"/>
        <v>1.13</v>
      </c>
      <c r="Z3210" s="18">
        <f t="shared" si="656"/>
        <v>554800</v>
      </c>
      <c r="AA3210" s="13">
        <v>1.1000000000000001</v>
      </c>
      <c r="AB3210" s="21">
        <f t="shared" si="657"/>
        <v>540070.79646017705</v>
      </c>
      <c r="AC3210" s="185">
        <f t="shared" si="658"/>
        <v>75987.961061946902</v>
      </c>
      <c r="AD3210" s="141">
        <v>0.14069999999999999</v>
      </c>
      <c r="AE3210" s="186">
        <f t="shared" si="65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660"/>
        <v>21594188.700884957</v>
      </c>
      <c r="AJ3210" s="19">
        <f t="shared" si="661"/>
        <v>2559339.3921844242</v>
      </c>
      <c r="AK3210" s="20">
        <f t="shared" si="662"/>
        <v>0.11851982158883048</v>
      </c>
      <c r="AL3210" s="17"/>
      <c r="AM3210" s="17"/>
      <c r="AN3210" s="17"/>
      <c r="AO3210" s="17"/>
      <c r="AP3210" s="28" t="str">
        <f t="shared" si="663"/>
        <v>20241</v>
      </c>
      <c r="AQ3210" s="28" t="str">
        <f t="shared" si="664"/>
        <v>20241RMB</v>
      </c>
    </row>
    <row r="3211" spans="1:43" s="12" customFormat="1">
      <c r="A3211" s="195" t="s">
        <v>42</v>
      </c>
      <c r="B3211" s="23">
        <v>2023</v>
      </c>
      <c r="C3211" s="179">
        <v>12</v>
      </c>
      <c r="D3211" s="39" t="str">
        <f t="shared" si="65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65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65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666"/>
        <v>1</v>
      </c>
      <c r="Z3211" s="18">
        <f t="shared" si="656"/>
        <v>13000000</v>
      </c>
      <c r="AA3211" s="22">
        <v>5.6300000000000003E-2</v>
      </c>
      <c r="AB3211" s="21">
        <f t="shared" si="657"/>
        <v>731900</v>
      </c>
      <c r="AC3211" s="25">
        <f t="shared" si="658"/>
        <v>74873.37</v>
      </c>
      <c r="AD3211" s="141">
        <v>0.1023</v>
      </c>
      <c r="AE3211" s="26">
        <f t="shared" si="65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660"/>
        <v>21594188.700884957</v>
      </c>
      <c r="AJ3211" s="27">
        <f t="shared" si="661"/>
        <v>2559339.3921844242</v>
      </c>
      <c r="AK3211" s="28">
        <f t="shared" si="662"/>
        <v>0.11851982158883048</v>
      </c>
      <c r="AL3211" s="24"/>
      <c r="AM3211" s="24"/>
      <c r="AN3211" s="24"/>
      <c r="AO3211" s="24"/>
      <c r="AP3211" s="28" t="str">
        <f t="shared" si="663"/>
        <v>20241</v>
      </c>
      <c r="AQ3211" s="28" t="str">
        <f t="shared" si="664"/>
        <v>20241JPY</v>
      </c>
    </row>
    <row r="3212" spans="1:43" s="12" customFormat="1">
      <c r="A3212" s="195" t="s">
        <v>42</v>
      </c>
      <c r="B3212" s="23">
        <v>2023</v>
      </c>
      <c r="C3212" s="179">
        <v>12</v>
      </c>
      <c r="D3212" s="39" t="str">
        <f t="shared" si="65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65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65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666"/>
        <v>1</v>
      </c>
      <c r="Z3212" s="18">
        <f t="shared" si="656"/>
        <v>7500000</v>
      </c>
      <c r="AA3212" s="22">
        <v>5.6300000000000003E-2</v>
      </c>
      <c r="AB3212" s="21">
        <f t="shared" si="657"/>
        <v>422250</v>
      </c>
      <c r="AC3212" s="25">
        <f t="shared" si="658"/>
        <v>43196.175000000003</v>
      </c>
      <c r="AD3212" s="141">
        <v>0.1023</v>
      </c>
      <c r="AE3212" s="26">
        <f t="shared" si="65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660"/>
        <v>21594188.700884957</v>
      </c>
      <c r="AJ3212" s="27">
        <f t="shared" si="661"/>
        <v>2559339.3921844242</v>
      </c>
      <c r="AK3212" s="28">
        <f t="shared" si="662"/>
        <v>0.11851982158883048</v>
      </c>
      <c r="AL3212" s="24"/>
      <c r="AM3212" s="24"/>
      <c r="AN3212" s="24"/>
      <c r="AO3212" s="24"/>
      <c r="AP3212" s="28" t="str">
        <f t="shared" si="663"/>
        <v>20241</v>
      </c>
      <c r="AQ3212" s="28" t="str">
        <f t="shared" si="664"/>
        <v>20241JPY</v>
      </c>
    </row>
    <row r="3213" spans="1:43" s="12" customFormat="1">
      <c r="A3213" s="195" t="s">
        <v>42</v>
      </c>
      <c r="B3213" s="23">
        <v>2023</v>
      </c>
      <c r="C3213" s="179">
        <v>12</v>
      </c>
      <c r="D3213" s="39" t="str">
        <f t="shared" si="65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65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65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666"/>
        <v>1</v>
      </c>
      <c r="Z3213" s="18">
        <f t="shared" si="656"/>
        <v>6600000</v>
      </c>
      <c r="AA3213" s="22">
        <v>5.6300000000000003E-2</v>
      </c>
      <c r="AB3213" s="21">
        <f t="shared" si="657"/>
        <v>371580</v>
      </c>
      <c r="AC3213" s="25">
        <f t="shared" si="658"/>
        <v>27757.026000000002</v>
      </c>
      <c r="AD3213" s="141">
        <v>7.4700000000000003E-2</v>
      </c>
      <c r="AE3213" s="26">
        <f t="shared" si="65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660"/>
        <v>21594188.700884957</v>
      </c>
      <c r="AJ3213" s="27">
        <f t="shared" si="661"/>
        <v>2559339.3921844242</v>
      </c>
      <c r="AK3213" s="28">
        <f t="shared" si="662"/>
        <v>0.11851982158883048</v>
      </c>
      <c r="AL3213" s="24"/>
      <c r="AM3213" s="24"/>
      <c r="AN3213" s="24"/>
      <c r="AO3213" s="24"/>
      <c r="AP3213" s="28" t="str">
        <f t="shared" si="663"/>
        <v>20241</v>
      </c>
      <c r="AQ3213" s="28" t="str">
        <f t="shared" si="664"/>
        <v>20241JPY</v>
      </c>
    </row>
    <row r="3214" spans="1:43" s="12" customFormat="1">
      <c r="A3214" s="195" t="s">
        <v>42</v>
      </c>
      <c r="B3214" s="23">
        <v>2023</v>
      </c>
      <c r="C3214" s="179">
        <v>12</v>
      </c>
      <c r="D3214" s="39" t="str">
        <f t="shared" si="65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65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65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666"/>
        <v>1</v>
      </c>
      <c r="Z3214" s="18">
        <f t="shared" si="656"/>
        <v>6600000</v>
      </c>
      <c r="AA3214" s="22">
        <v>5.6300000000000003E-2</v>
      </c>
      <c r="AB3214" s="21">
        <f t="shared" si="657"/>
        <v>371580</v>
      </c>
      <c r="AC3214" s="25">
        <f t="shared" si="658"/>
        <v>27757.026000000002</v>
      </c>
      <c r="AD3214" s="141">
        <v>7.4700000000000003E-2</v>
      </c>
      <c r="AE3214" s="26">
        <f t="shared" si="65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660"/>
        <v>21594188.700884957</v>
      </c>
      <c r="AJ3214" s="27">
        <f t="shared" si="661"/>
        <v>2559339.3921844242</v>
      </c>
      <c r="AK3214" s="28">
        <f t="shared" si="662"/>
        <v>0.11851982158883048</v>
      </c>
      <c r="AL3214" s="24"/>
      <c r="AM3214" s="24"/>
      <c r="AN3214" s="24"/>
      <c r="AO3214" s="24"/>
      <c r="AP3214" s="28" t="str">
        <f t="shared" si="663"/>
        <v>20241</v>
      </c>
      <c r="AQ3214" s="28" t="str">
        <f t="shared" si="664"/>
        <v>20241JPY</v>
      </c>
    </row>
    <row r="3215" spans="1:43" s="12" customFormat="1">
      <c r="A3215" s="195" t="s">
        <v>42</v>
      </c>
      <c r="B3215" s="23">
        <v>2023</v>
      </c>
      <c r="C3215" s="179">
        <v>12</v>
      </c>
      <c r="D3215" s="39" t="str">
        <f t="shared" si="65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65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65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666"/>
        <v>1</v>
      </c>
      <c r="Z3215" s="18">
        <f t="shared" si="656"/>
        <v>6600000</v>
      </c>
      <c r="AA3215" s="22">
        <v>5.6300000000000003E-2</v>
      </c>
      <c r="AB3215" s="21">
        <f t="shared" si="657"/>
        <v>371580</v>
      </c>
      <c r="AC3215" s="25">
        <f t="shared" si="658"/>
        <v>27757.026000000002</v>
      </c>
      <c r="AD3215" s="141">
        <v>7.4700000000000003E-2</v>
      </c>
      <c r="AE3215" s="26">
        <f t="shared" si="65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660"/>
        <v>21594188.700884957</v>
      </c>
      <c r="AJ3215" s="27">
        <f t="shared" si="661"/>
        <v>2559339.3921844242</v>
      </c>
      <c r="AK3215" s="28">
        <f t="shared" si="662"/>
        <v>0.11851982158883048</v>
      </c>
      <c r="AL3215" s="24"/>
      <c r="AM3215" s="24"/>
      <c r="AN3215" s="24"/>
      <c r="AO3215" s="24"/>
      <c r="AP3215" s="28" t="str">
        <f t="shared" si="663"/>
        <v>20241</v>
      </c>
      <c r="AQ3215" s="28" t="str">
        <f t="shared" si="664"/>
        <v>20241JPY</v>
      </c>
    </row>
    <row r="3216" spans="1:43" s="12" customFormat="1">
      <c r="A3216" s="195" t="s">
        <v>42</v>
      </c>
      <c r="B3216" s="23">
        <v>2023</v>
      </c>
      <c r="C3216" s="179">
        <v>12</v>
      </c>
      <c r="D3216" s="39" t="str">
        <f t="shared" si="65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65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65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666"/>
        <v>1</v>
      </c>
      <c r="Z3216" s="18">
        <f t="shared" si="656"/>
        <v>6600000</v>
      </c>
      <c r="AA3216" s="22">
        <v>5.6300000000000003E-2</v>
      </c>
      <c r="AB3216" s="21">
        <f t="shared" si="657"/>
        <v>371580</v>
      </c>
      <c r="AC3216" s="25">
        <f t="shared" si="658"/>
        <v>27757.026000000002</v>
      </c>
      <c r="AD3216" s="141">
        <v>7.4700000000000003E-2</v>
      </c>
      <c r="AE3216" s="26">
        <f t="shared" si="65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660"/>
        <v>21594188.700884957</v>
      </c>
      <c r="AJ3216" s="27">
        <f t="shared" si="661"/>
        <v>2559339.3921844242</v>
      </c>
      <c r="AK3216" s="28">
        <f t="shared" si="662"/>
        <v>0.11851982158883048</v>
      </c>
      <c r="AL3216" s="24"/>
      <c r="AM3216" s="24"/>
      <c r="AN3216" s="24"/>
      <c r="AO3216" s="24"/>
      <c r="AP3216" s="28" t="str">
        <f t="shared" si="663"/>
        <v>20241</v>
      </c>
      <c r="AQ3216" s="28" t="str">
        <f t="shared" si="664"/>
        <v>20241JPY</v>
      </c>
    </row>
    <row r="3217" spans="1:43" s="12" customFormat="1">
      <c r="A3217" s="195" t="s">
        <v>42</v>
      </c>
      <c r="B3217" s="23">
        <v>2023</v>
      </c>
      <c r="C3217" s="179">
        <v>12</v>
      </c>
      <c r="D3217" s="39" t="str">
        <f t="shared" si="65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65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65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666"/>
        <v>1</v>
      </c>
      <c r="Z3217" s="18">
        <f t="shared" si="656"/>
        <v>12044000</v>
      </c>
      <c r="AA3217" s="22">
        <v>5.6300000000000003E-2</v>
      </c>
      <c r="AB3217" s="21">
        <f t="shared" si="657"/>
        <v>678077.20000000007</v>
      </c>
      <c r="AC3217" s="25">
        <f t="shared" si="658"/>
        <v>50652.36684000001</v>
      </c>
      <c r="AD3217" s="141">
        <v>7.4700000000000003E-2</v>
      </c>
      <c r="AE3217" s="26">
        <f t="shared" si="65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660"/>
        <v>21594188.700884957</v>
      </c>
      <c r="AJ3217" s="27">
        <f t="shared" si="661"/>
        <v>2559339.3921844242</v>
      </c>
      <c r="AK3217" s="28">
        <f t="shared" si="662"/>
        <v>0.11851982158883048</v>
      </c>
      <c r="AL3217" s="24"/>
      <c r="AM3217" s="24"/>
      <c r="AN3217" s="24"/>
      <c r="AO3217" s="24"/>
      <c r="AP3217" s="28" t="str">
        <f t="shared" si="663"/>
        <v>20241</v>
      </c>
      <c r="AQ3217" s="28" t="str">
        <f t="shared" si="664"/>
        <v>20241JPY</v>
      </c>
    </row>
    <row r="3218" spans="1:43" s="12" customFormat="1">
      <c r="A3218" s="195" t="s">
        <v>42</v>
      </c>
      <c r="B3218" s="23">
        <v>2023</v>
      </c>
      <c r="C3218" s="179">
        <v>12</v>
      </c>
      <c r="D3218" s="39" t="str">
        <f t="shared" si="65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65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65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666"/>
        <v>1</v>
      </c>
      <c r="Z3218" s="18">
        <f t="shared" si="656"/>
        <v>12044000</v>
      </c>
      <c r="AA3218" s="22">
        <v>5.6300000000000003E-2</v>
      </c>
      <c r="AB3218" s="21">
        <f t="shared" si="657"/>
        <v>678077.20000000007</v>
      </c>
      <c r="AC3218" s="25">
        <f t="shared" si="658"/>
        <v>50652.36684000001</v>
      </c>
      <c r="AD3218" s="141">
        <v>7.4700000000000003E-2</v>
      </c>
      <c r="AE3218" s="26">
        <f t="shared" si="65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660"/>
        <v>21594188.700884957</v>
      </c>
      <c r="AJ3218" s="27">
        <f t="shared" si="661"/>
        <v>2559339.3921844242</v>
      </c>
      <c r="AK3218" s="28">
        <f t="shared" si="662"/>
        <v>0.11851982158883048</v>
      </c>
      <c r="AL3218" s="24"/>
      <c r="AM3218" s="24"/>
      <c r="AN3218" s="24"/>
      <c r="AO3218" s="24"/>
      <c r="AP3218" s="28" t="str">
        <f t="shared" si="663"/>
        <v>20241</v>
      </c>
      <c r="AQ3218" s="28" t="str">
        <f t="shared" si="664"/>
        <v>20241JPY</v>
      </c>
    </row>
    <row r="3219" spans="1:43" s="12" customFormat="1">
      <c r="A3219" s="195" t="s">
        <v>42</v>
      </c>
      <c r="B3219" s="23">
        <v>2023</v>
      </c>
      <c r="C3219" s="179">
        <v>12</v>
      </c>
      <c r="D3219" s="39" t="str">
        <f t="shared" si="65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65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65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666"/>
        <v>1</v>
      </c>
      <c r="Z3219" s="18">
        <f t="shared" si="656"/>
        <v>11150000</v>
      </c>
      <c r="AA3219" s="22">
        <v>5.6300000000000003E-2</v>
      </c>
      <c r="AB3219" s="21">
        <f t="shared" ref="AB3219:AB3250" si="667">IF(AND(R3219&lt;&gt;"C66",R3219&lt;&gt;""),Z3219/Y3219*AA3219,"")</f>
        <v>627745</v>
      </c>
      <c r="AC3219" s="25">
        <f t="shared" si="658"/>
        <v>48775.786500000002</v>
      </c>
      <c r="AD3219" s="141">
        <v>7.7700000000000005E-2</v>
      </c>
      <c r="AE3219" s="26">
        <f t="shared" si="65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660"/>
        <v>21594188.700884957</v>
      </c>
      <c r="AJ3219" s="27">
        <f t="shared" si="661"/>
        <v>2559339.3921844242</v>
      </c>
      <c r="AK3219" s="28">
        <f t="shared" si="662"/>
        <v>0.11851982158883048</v>
      </c>
      <c r="AL3219" s="24"/>
      <c r="AM3219" s="24"/>
      <c r="AN3219" s="24"/>
      <c r="AO3219" s="24"/>
      <c r="AP3219" s="28" t="str">
        <f t="shared" si="663"/>
        <v>20241</v>
      </c>
      <c r="AQ3219" s="28" t="str">
        <f t="shared" si="664"/>
        <v>20241JPY</v>
      </c>
    </row>
    <row r="3220" spans="1:43" s="12" customFormat="1">
      <c r="A3220" s="195" t="s">
        <v>42</v>
      </c>
      <c r="B3220" s="23">
        <v>2023</v>
      </c>
      <c r="C3220" s="179">
        <v>12</v>
      </c>
      <c r="D3220" s="39" t="str">
        <f t="shared" si="65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65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65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666"/>
        <v>1</v>
      </c>
      <c r="Z3220" s="18">
        <f t="shared" si="656"/>
        <v>11150000</v>
      </c>
      <c r="AA3220" s="22">
        <v>5.6300000000000003E-2</v>
      </c>
      <c r="AB3220" s="21">
        <f t="shared" si="667"/>
        <v>627745</v>
      </c>
      <c r="AC3220" s="25">
        <f t="shared" si="658"/>
        <v>48775.786500000002</v>
      </c>
      <c r="AD3220" s="141">
        <v>7.7700000000000005E-2</v>
      </c>
      <c r="AE3220" s="26">
        <f t="shared" si="65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660"/>
        <v>21594188.700884957</v>
      </c>
      <c r="AJ3220" s="27">
        <f t="shared" si="661"/>
        <v>2559339.3921844242</v>
      </c>
      <c r="AK3220" s="28">
        <f t="shared" si="662"/>
        <v>0.11851982158883048</v>
      </c>
      <c r="AL3220" s="24"/>
      <c r="AM3220" s="24"/>
      <c r="AN3220" s="24"/>
      <c r="AO3220" s="24"/>
      <c r="AP3220" s="28" t="str">
        <f t="shared" si="663"/>
        <v>20241</v>
      </c>
      <c r="AQ3220" s="28" t="str">
        <f t="shared" si="664"/>
        <v>20241JPY</v>
      </c>
    </row>
    <row r="3221" spans="1:43" s="12" customFormat="1">
      <c r="A3221" s="195" t="s">
        <v>42</v>
      </c>
      <c r="B3221" s="23">
        <v>2023</v>
      </c>
      <c r="C3221" s="179">
        <v>12</v>
      </c>
      <c r="D3221" s="39" t="str">
        <f t="shared" si="65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65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65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666"/>
        <v>1</v>
      </c>
      <c r="Z3221" s="18">
        <f t="shared" si="656"/>
        <v>6720000</v>
      </c>
      <c r="AA3221" s="22">
        <v>5.6300000000000003E-2</v>
      </c>
      <c r="AB3221" s="21">
        <f t="shared" si="667"/>
        <v>378336</v>
      </c>
      <c r="AC3221" s="25">
        <f t="shared" si="658"/>
        <v>29396.707200000001</v>
      </c>
      <c r="AD3221" s="141">
        <v>7.7700000000000005E-2</v>
      </c>
      <c r="AE3221" s="26">
        <f t="shared" si="65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660"/>
        <v>21594188.700884957</v>
      </c>
      <c r="AJ3221" s="27">
        <f t="shared" si="661"/>
        <v>2559339.3921844242</v>
      </c>
      <c r="AK3221" s="28">
        <f t="shared" si="662"/>
        <v>0.11851982158883048</v>
      </c>
      <c r="AL3221" s="24"/>
      <c r="AM3221" s="24"/>
      <c r="AN3221" s="24"/>
      <c r="AO3221" s="24"/>
      <c r="AP3221" s="28" t="str">
        <f t="shared" si="663"/>
        <v>20241</v>
      </c>
      <c r="AQ3221" s="28" t="str">
        <f t="shared" si="664"/>
        <v>20241JPY</v>
      </c>
    </row>
    <row r="3222" spans="1:43" s="12" customFormat="1">
      <c r="A3222" s="195" t="s">
        <v>42</v>
      </c>
      <c r="B3222" s="23">
        <v>2023</v>
      </c>
      <c r="C3222" s="179">
        <v>12</v>
      </c>
      <c r="D3222" s="39" t="str">
        <f t="shared" si="65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65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65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666"/>
        <v>1</v>
      </c>
      <c r="Z3222" s="18">
        <f t="shared" si="656"/>
        <v>8730000</v>
      </c>
      <c r="AA3222" s="22">
        <v>5.6300000000000003E-2</v>
      </c>
      <c r="AB3222" s="21">
        <f t="shared" si="667"/>
        <v>491499</v>
      </c>
      <c r="AC3222" s="25">
        <f t="shared" si="658"/>
        <v>50378.647499999999</v>
      </c>
      <c r="AD3222" s="141">
        <v>0.10249999999999999</v>
      </c>
      <c r="AE3222" s="26">
        <f t="shared" si="65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660"/>
        <v>21594188.700884957</v>
      </c>
      <c r="AJ3222" s="27">
        <f t="shared" si="661"/>
        <v>2559339.3921844242</v>
      </c>
      <c r="AK3222" s="28">
        <f t="shared" si="662"/>
        <v>0.11851982158883048</v>
      </c>
      <c r="AL3222" s="24"/>
      <c r="AM3222" s="24"/>
      <c r="AN3222" s="24"/>
      <c r="AO3222" s="24"/>
      <c r="AP3222" s="28" t="str">
        <f t="shared" si="663"/>
        <v>20241</v>
      </c>
      <c r="AQ3222" s="28" t="str">
        <f t="shared" si="664"/>
        <v>20241JPY</v>
      </c>
    </row>
    <row r="3223" spans="1:43" s="12" customFormat="1">
      <c r="A3223" s="195" t="s">
        <v>42</v>
      </c>
      <c r="B3223" s="23">
        <v>2024</v>
      </c>
      <c r="C3223" s="179">
        <v>1</v>
      </c>
      <c r="D3223" s="39" t="str">
        <f t="shared" si="65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65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65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666"/>
        <v>1</v>
      </c>
      <c r="Z3223" s="18">
        <f t="shared" si="656"/>
        <v>6900000</v>
      </c>
      <c r="AA3223" s="22">
        <v>5.6300000000000003E-2</v>
      </c>
      <c r="AB3223" s="21">
        <f t="shared" si="667"/>
        <v>388470</v>
      </c>
      <c r="AC3223" s="25">
        <f t="shared" si="658"/>
        <v>35156.534999999996</v>
      </c>
      <c r="AD3223" s="141">
        <v>9.0499999999999997E-2</v>
      </c>
      <c r="AE3223" s="26">
        <f t="shared" si="65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660"/>
        <v>21594188.700884957</v>
      </c>
      <c r="AJ3223" s="27">
        <f t="shared" si="661"/>
        <v>2559339.3921844242</v>
      </c>
      <c r="AK3223" s="28">
        <f t="shared" si="662"/>
        <v>0.11851982158883048</v>
      </c>
      <c r="AL3223" s="24"/>
      <c r="AM3223" s="24"/>
      <c r="AN3223" s="24"/>
      <c r="AO3223" s="24"/>
      <c r="AP3223" s="28" t="str">
        <f t="shared" si="663"/>
        <v>20241</v>
      </c>
      <c r="AQ3223" s="28" t="str">
        <f t="shared" si="664"/>
        <v>20241JPY</v>
      </c>
    </row>
    <row r="3224" spans="1:43" s="12" customFormat="1">
      <c r="A3224" s="13" t="s">
        <v>42</v>
      </c>
      <c r="B3224" s="179">
        <v>2023</v>
      </c>
      <c r="C3224" s="179">
        <v>11</v>
      </c>
      <c r="D3224" s="39" t="str">
        <f t="shared" si="65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65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65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666"/>
        <v>1</v>
      </c>
      <c r="Z3224" s="18">
        <f t="shared" si="656"/>
        <v>7950000</v>
      </c>
      <c r="AA3224" s="13">
        <v>5.3400000000000003E-2</v>
      </c>
      <c r="AB3224" s="21">
        <f t="shared" si="667"/>
        <v>424530</v>
      </c>
      <c r="AC3224" s="185">
        <f t="shared" si="658"/>
        <v>38419.964999999997</v>
      </c>
      <c r="AD3224" s="141">
        <v>9.0499999999999997E-2</v>
      </c>
      <c r="AE3224" s="186">
        <f t="shared" si="65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660"/>
        <v>11730565.00042478</v>
      </c>
      <c r="AJ3224" s="19">
        <f t="shared" si="661"/>
        <v>1439625.5685810829</v>
      </c>
      <c r="AK3224" s="20">
        <f t="shared" si="662"/>
        <v>0.1227243162225308</v>
      </c>
      <c r="AL3224" s="17"/>
      <c r="AM3224" s="17"/>
      <c r="AN3224" s="17"/>
      <c r="AO3224" s="17"/>
      <c r="AP3224" s="28" t="str">
        <f t="shared" si="663"/>
        <v>202311</v>
      </c>
      <c r="AQ3224" s="28" t="str">
        <f t="shared" si="664"/>
        <v>202311JPY</v>
      </c>
    </row>
    <row r="3225" spans="1:43" s="12" customFormat="1">
      <c r="A3225" s="13" t="s">
        <v>42</v>
      </c>
      <c r="B3225" s="179">
        <v>2023</v>
      </c>
      <c r="C3225" s="179">
        <v>11</v>
      </c>
      <c r="D3225" s="39" t="str">
        <f t="shared" si="65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65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65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666"/>
        <v>1</v>
      </c>
      <c r="Z3225" s="18">
        <f t="shared" si="656"/>
        <v>7100000</v>
      </c>
      <c r="AA3225" s="13">
        <v>5.3400000000000003E-2</v>
      </c>
      <c r="AB3225" s="21">
        <f t="shared" si="667"/>
        <v>379140</v>
      </c>
      <c r="AC3225" s="185">
        <f t="shared" si="658"/>
        <v>42463.68</v>
      </c>
      <c r="AD3225" s="141">
        <v>0.112</v>
      </c>
      <c r="AE3225" s="186">
        <f t="shared" si="65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660"/>
        <v>11730565.00042478</v>
      </c>
      <c r="AJ3225" s="19">
        <f t="shared" si="661"/>
        <v>1439625.5685810829</v>
      </c>
      <c r="AK3225" s="20">
        <f t="shared" si="662"/>
        <v>0.1227243162225308</v>
      </c>
      <c r="AL3225" s="17"/>
      <c r="AM3225" s="17"/>
      <c r="AN3225" s="17"/>
      <c r="AO3225" s="17"/>
      <c r="AP3225" s="28" t="str">
        <f t="shared" si="663"/>
        <v>202311</v>
      </c>
      <c r="AQ3225" s="28" t="str">
        <f t="shared" si="664"/>
        <v>202311JPY</v>
      </c>
    </row>
    <row r="3226" spans="1:43" s="12" customFormat="1">
      <c r="A3226" s="13" t="s">
        <v>42</v>
      </c>
      <c r="B3226" s="179">
        <v>2023</v>
      </c>
      <c r="C3226" s="179">
        <v>11</v>
      </c>
      <c r="D3226" s="39" t="str">
        <f t="shared" si="65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65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65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666"/>
        <v>1</v>
      </c>
      <c r="Z3226" s="18">
        <f t="shared" si="656"/>
        <v>7100000</v>
      </c>
      <c r="AA3226" s="13">
        <v>5.3400000000000003E-2</v>
      </c>
      <c r="AB3226" s="21">
        <f t="shared" si="667"/>
        <v>379140</v>
      </c>
      <c r="AC3226" s="185">
        <f t="shared" si="658"/>
        <v>42463.68</v>
      </c>
      <c r="AD3226" s="141">
        <v>0.112</v>
      </c>
      <c r="AE3226" s="186">
        <f t="shared" si="65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660"/>
        <v>11730565.00042478</v>
      </c>
      <c r="AJ3226" s="19">
        <f t="shared" si="661"/>
        <v>1439625.5685810829</v>
      </c>
      <c r="AK3226" s="20">
        <f t="shared" si="662"/>
        <v>0.1227243162225308</v>
      </c>
      <c r="AL3226" s="17"/>
      <c r="AM3226" s="17"/>
      <c r="AN3226" s="17"/>
      <c r="AO3226" s="17"/>
      <c r="AP3226" s="28" t="str">
        <f t="shared" si="663"/>
        <v>202311</v>
      </c>
      <c r="AQ3226" s="28" t="str">
        <f t="shared" si="664"/>
        <v>202311JPY</v>
      </c>
    </row>
    <row r="3227" spans="1:43" s="12" customFormat="1" ht="26.4">
      <c r="A3227" s="13" t="s">
        <v>42</v>
      </c>
      <c r="B3227" s="179">
        <v>2023</v>
      </c>
      <c r="C3227" s="179">
        <v>11</v>
      </c>
      <c r="D3227" s="39" t="str">
        <f t="shared" si="65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65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65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666"/>
        <v>1.13</v>
      </c>
      <c r="Z3227" s="18">
        <f t="shared" si="656"/>
        <v>9834</v>
      </c>
      <c r="AA3227" s="13">
        <v>1.07</v>
      </c>
      <c r="AB3227" s="21">
        <f t="shared" si="667"/>
        <v>9311.840707964604</v>
      </c>
      <c r="AC3227" s="185">
        <f t="shared" si="658"/>
        <v>874.38184247787626</v>
      </c>
      <c r="AD3227" s="141">
        <v>9.3899999999999997E-2</v>
      </c>
      <c r="AE3227" s="186">
        <f t="shared" si="65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660"/>
        <v>11730565.00042478</v>
      </c>
      <c r="AJ3227" s="19">
        <f t="shared" si="661"/>
        <v>1439625.5685810829</v>
      </c>
      <c r="AK3227" s="20">
        <f t="shared" si="662"/>
        <v>0.1227243162225308</v>
      </c>
      <c r="AL3227" s="17"/>
      <c r="AM3227" s="17"/>
      <c r="AN3227" s="17"/>
      <c r="AO3227" s="17"/>
      <c r="AP3227" s="28" t="str">
        <f t="shared" si="663"/>
        <v>202311</v>
      </c>
      <c r="AQ3227" s="28" t="str">
        <f t="shared" si="664"/>
        <v>202311RMB</v>
      </c>
    </row>
    <row r="3228" spans="1:43" s="12" customFormat="1">
      <c r="A3228" s="195" t="s">
        <v>42</v>
      </c>
      <c r="B3228" s="23">
        <v>2024</v>
      </c>
      <c r="C3228" s="179">
        <v>1</v>
      </c>
      <c r="D3228" s="39" t="str">
        <f t="shared" si="65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65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65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666"/>
        <v>1</v>
      </c>
      <c r="Z3228" s="18">
        <f t="shared" si="656"/>
        <v>6900000</v>
      </c>
      <c r="AA3228" s="22">
        <v>5.6300000000000003E-2</v>
      </c>
      <c r="AB3228" s="21">
        <f t="shared" si="667"/>
        <v>388470</v>
      </c>
      <c r="AC3228" s="25">
        <f t="shared" si="658"/>
        <v>35156.534999999996</v>
      </c>
      <c r="AD3228" s="141">
        <v>9.0499999999999997E-2</v>
      </c>
      <c r="AE3228" s="26">
        <f t="shared" si="65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660"/>
        <v>21594188.700884957</v>
      </c>
      <c r="AJ3228" s="27">
        <f t="shared" si="661"/>
        <v>2559339.3921844242</v>
      </c>
      <c r="AK3228" s="28">
        <f t="shared" si="662"/>
        <v>0.11851982158883048</v>
      </c>
      <c r="AL3228" s="24"/>
      <c r="AM3228" s="24"/>
      <c r="AN3228" s="24"/>
      <c r="AO3228" s="24"/>
      <c r="AP3228" s="28" t="str">
        <f t="shared" si="663"/>
        <v>20241</v>
      </c>
      <c r="AQ3228" s="28" t="str">
        <f t="shared" si="664"/>
        <v>20241JPY</v>
      </c>
    </row>
    <row r="3229" spans="1:43" s="12" customFormat="1">
      <c r="A3229" s="195" t="s">
        <v>42</v>
      </c>
      <c r="B3229" s="23">
        <v>2024</v>
      </c>
      <c r="C3229" s="179">
        <v>1</v>
      </c>
      <c r="D3229" s="39" t="str">
        <f t="shared" si="65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65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65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666"/>
        <v>1</v>
      </c>
      <c r="Z3229" s="18">
        <f t="shared" si="656"/>
        <v>12000000</v>
      </c>
      <c r="AA3229" s="22">
        <v>5.6300000000000003E-2</v>
      </c>
      <c r="AB3229" s="21">
        <f t="shared" si="667"/>
        <v>675600</v>
      </c>
      <c r="AC3229" s="25">
        <f t="shared" si="658"/>
        <v>68640.959999999992</v>
      </c>
      <c r="AD3229" s="141">
        <v>0.1016</v>
      </c>
      <c r="AE3229" s="26">
        <f t="shared" si="65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660"/>
        <v>21594188.700884957</v>
      </c>
      <c r="AJ3229" s="27">
        <f t="shared" si="661"/>
        <v>2559339.3921844242</v>
      </c>
      <c r="AK3229" s="28">
        <f t="shared" si="662"/>
        <v>0.11851982158883048</v>
      </c>
      <c r="AL3229" s="24"/>
      <c r="AM3229" s="24"/>
      <c r="AN3229" s="24"/>
      <c r="AO3229" s="24"/>
      <c r="AP3229" s="28" t="str">
        <f t="shared" si="663"/>
        <v>20241</v>
      </c>
      <c r="AQ3229" s="28" t="str">
        <f t="shared" si="664"/>
        <v>20241JPY</v>
      </c>
    </row>
    <row r="3230" spans="1:43" s="12" customFormat="1">
      <c r="A3230" s="195" t="s">
        <v>42</v>
      </c>
      <c r="B3230" s="23">
        <v>2023</v>
      </c>
      <c r="C3230" s="179">
        <v>12</v>
      </c>
      <c r="D3230" s="39" t="str">
        <f t="shared" si="65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65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65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666"/>
        <v>1.13</v>
      </c>
      <c r="Z3230" s="18">
        <f t="shared" si="656"/>
        <v>30000</v>
      </c>
      <c r="AA3230" s="22">
        <v>1.1000000000000001</v>
      </c>
      <c r="AB3230" s="21">
        <f t="shared" si="667"/>
        <v>29203.539823008854</v>
      </c>
      <c r="AC3230" s="25">
        <f t="shared" si="658"/>
        <v>7867.4336283185849</v>
      </c>
      <c r="AD3230" s="141">
        <v>0.26939999999999997</v>
      </c>
      <c r="AE3230" s="26">
        <f t="shared" si="65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660"/>
        <v>21594188.700884957</v>
      </c>
      <c r="AJ3230" s="27">
        <f t="shared" si="661"/>
        <v>2559339.3921844242</v>
      </c>
      <c r="AK3230" s="28">
        <f t="shared" si="662"/>
        <v>0.11851982158883048</v>
      </c>
      <c r="AL3230" s="24"/>
      <c r="AM3230" s="24"/>
      <c r="AN3230" s="24"/>
      <c r="AO3230" s="24"/>
      <c r="AP3230" s="28" t="str">
        <f t="shared" si="663"/>
        <v>20241</v>
      </c>
      <c r="AQ3230" s="28" t="str">
        <f t="shared" si="664"/>
        <v>20241RMB</v>
      </c>
    </row>
    <row r="3231" spans="1:43" s="12" customFormat="1">
      <c r="A3231" s="13" t="s">
        <v>42</v>
      </c>
      <c r="B3231" s="179">
        <v>2023</v>
      </c>
      <c r="C3231" s="179">
        <v>11</v>
      </c>
      <c r="D3231" s="39" t="str">
        <f t="shared" si="65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65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65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666"/>
        <v>1</v>
      </c>
      <c r="Z3231" s="18">
        <f t="shared" si="656"/>
        <v>9252610</v>
      </c>
      <c r="AA3231" s="13">
        <v>5.3400000000000003E-2</v>
      </c>
      <c r="AB3231" s="21">
        <f t="shared" si="667"/>
        <v>494089.37400000001</v>
      </c>
      <c r="AC3231" s="185">
        <f t="shared" si="658"/>
        <v>80931.839461199997</v>
      </c>
      <c r="AD3231" s="141">
        <v>0.1638</v>
      </c>
      <c r="AE3231" s="186">
        <f t="shared" si="65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660"/>
        <v>11730565.00042478</v>
      </c>
      <c r="AJ3231" s="19">
        <f t="shared" si="661"/>
        <v>1439625.5685810829</v>
      </c>
      <c r="AK3231" s="20">
        <f t="shared" si="662"/>
        <v>0.1227243162225308</v>
      </c>
      <c r="AL3231" s="17"/>
      <c r="AM3231" s="17"/>
      <c r="AN3231" s="17"/>
      <c r="AO3231" s="17"/>
      <c r="AP3231" s="28" t="str">
        <f t="shared" si="663"/>
        <v>202311</v>
      </c>
      <c r="AQ3231" s="28" t="str">
        <f t="shared" si="664"/>
        <v>202311JPY</v>
      </c>
    </row>
    <row r="3232" spans="1:43" s="12" customFormat="1">
      <c r="A3232" s="13" t="s">
        <v>42</v>
      </c>
      <c r="B3232" s="179">
        <v>2023</v>
      </c>
      <c r="C3232" s="179">
        <v>11</v>
      </c>
      <c r="D3232" s="39" t="str">
        <f t="shared" si="65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65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65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666"/>
        <v>1.13</v>
      </c>
      <c r="Z3232" s="18">
        <f t="shared" si="656"/>
        <v>506000</v>
      </c>
      <c r="AA3232" s="13">
        <v>1.095</v>
      </c>
      <c r="AB3232" s="21">
        <f t="shared" si="667"/>
        <v>490327.43362831866</v>
      </c>
      <c r="AC3232" s="185">
        <f t="shared" si="658"/>
        <v>76442.046902654882</v>
      </c>
      <c r="AD3232" s="143">
        <v>0.15590000000000001</v>
      </c>
      <c r="AE3232" s="186">
        <f t="shared" si="65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660"/>
        <v>10271727.486725662</v>
      </c>
      <c r="AJ3232" s="19">
        <f t="shared" si="661"/>
        <v>1227228.7260761061</v>
      </c>
      <c r="AK3232" s="20">
        <f t="shared" si="662"/>
        <v>0.11947637120066472</v>
      </c>
      <c r="AL3232" s="17"/>
      <c r="AM3232" s="17"/>
      <c r="AN3232" s="17"/>
      <c r="AO3232" s="17"/>
      <c r="AP3232" s="28" t="str">
        <f t="shared" si="663"/>
        <v>202312</v>
      </c>
      <c r="AQ3232" s="28" t="str">
        <f t="shared" si="664"/>
        <v>202312RMB</v>
      </c>
    </row>
    <row r="3233" spans="1:43" s="12" customFormat="1">
      <c r="A3233" s="13" t="s">
        <v>42</v>
      </c>
      <c r="B3233" s="179">
        <v>2023</v>
      </c>
      <c r="C3233" s="179">
        <v>11</v>
      </c>
      <c r="D3233" s="39" t="str">
        <f t="shared" si="65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65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65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666"/>
        <v>1</v>
      </c>
      <c r="Z3233" s="18">
        <f t="shared" si="656"/>
        <v>9252610</v>
      </c>
      <c r="AA3233" s="13">
        <v>5.3400000000000003E-2</v>
      </c>
      <c r="AB3233" s="21">
        <f t="shared" si="667"/>
        <v>494089.37400000001</v>
      </c>
      <c r="AC3233" s="185">
        <f t="shared" si="658"/>
        <v>80931.839461199997</v>
      </c>
      <c r="AD3233" s="141">
        <v>0.1638</v>
      </c>
      <c r="AE3233" s="186">
        <f t="shared" si="65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660"/>
        <v>11730565.00042478</v>
      </c>
      <c r="AJ3233" s="19">
        <f t="shared" si="661"/>
        <v>1439625.5685810829</v>
      </c>
      <c r="AK3233" s="20">
        <f t="shared" si="662"/>
        <v>0.1227243162225308</v>
      </c>
      <c r="AL3233" s="17"/>
      <c r="AM3233" s="17"/>
      <c r="AN3233" s="17"/>
      <c r="AO3233" s="17"/>
      <c r="AP3233" s="28" t="str">
        <f t="shared" si="663"/>
        <v>202311</v>
      </c>
      <c r="AQ3233" s="28" t="str">
        <f t="shared" si="664"/>
        <v>202311JPY</v>
      </c>
    </row>
    <row r="3234" spans="1:43" s="12" customFormat="1">
      <c r="A3234" s="13" t="s">
        <v>42</v>
      </c>
      <c r="B3234" s="179">
        <v>2023</v>
      </c>
      <c r="C3234" s="179">
        <v>11</v>
      </c>
      <c r="D3234" s="39" t="str">
        <f t="shared" si="65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65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65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666"/>
        <v>1</v>
      </c>
      <c r="Z3234" s="18">
        <f t="shared" si="656"/>
        <v>9252610</v>
      </c>
      <c r="AA3234" s="13">
        <v>5.3400000000000003E-2</v>
      </c>
      <c r="AB3234" s="21">
        <f t="shared" si="667"/>
        <v>494089.37400000001</v>
      </c>
      <c r="AC3234" s="185">
        <f t="shared" si="658"/>
        <v>80931.839461199997</v>
      </c>
      <c r="AD3234" s="141">
        <v>0.1638</v>
      </c>
      <c r="AE3234" s="186">
        <f t="shared" si="65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660"/>
        <v>11730565.00042478</v>
      </c>
      <c r="AJ3234" s="19">
        <f t="shared" si="661"/>
        <v>1439625.5685810829</v>
      </c>
      <c r="AK3234" s="20">
        <f t="shared" si="662"/>
        <v>0.1227243162225308</v>
      </c>
      <c r="AL3234" s="17"/>
      <c r="AM3234" s="17"/>
      <c r="AN3234" s="17"/>
      <c r="AO3234" s="17"/>
      <c r="AP3234" s="28" t="str">
        <f t="shared" si="663"/>
        <v>202311</v>
      </c>
      <c r="AQ3234" s="28" t="str">
        <f t="shared" si="664"/>
        <v>202311JPY</v>
      </c>
    </row>
    <row r="3235" spans="1:43" s="12" customFormat="1">
      <c r="A3235" s="13" t="s">
        <v>42</v>
      </c>
      <c r="B3235" s="179">
        <v>2023</v>
      </c>
      <c r="C3235" s="179">
        <v>11</v>
      </c>
      <c r="D3235" s="39" t="str">
        <f t="shared" si="65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65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65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666"/>
        <v>1</v>
      </c>
      <c r="Z3235" s="18">
        <f t="shared" si="656"/>
        <v>9252610</v>
      </c>
      <c r="AA3235" s="13">
        <v>5.3400000000000003E-2</v>
      </c>
      <c r="AB3235" s="21">
        <f t="shared" si="667"/>
        <v>494089.37400000001</v>
      </c>
      <c r="AC3235" s="185">
        <f t="shared" si="658"/>
        <v>80931.839461199997</v>
      </c>
      <c r="AD3235" s="141">
        <v>0.1638</v>
      </c>
      <c r="AE3235" s="186">
        <f t="shared" si="65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660"/>
        <v>11730565.00042478</v>
      </c>
      <c r="AJ3235" s="19">
        <f t="shared" si="661"/>
        <v>1439625.5685810829</v>
      </c>
      <c r="AK3235" s="20">
        <f t="shared" si="662"/>
        <v>0.1227243162225308</v>
      </c>
      <c r="AL3235" s="17"/>
      <c r="AM3235" s="17"/>
      <c r="AN3235" s="17"/>
      <c r="AO3235" s="17"/>
      <c r="AP3235" s="28" t="str">
        <f t="shared" si="663"/>
        <v>202311</v>
      </c>
      <c r="AQ3235" s="28" t="str">
        <f t="shared" si="664"/>
        <v>202311JPY</v>
      </c>
    </row>
    <row r="3236" spans="1:43" s="12" customFormat="1">
      <c r="A3236" s="13" t="s">
        <v>34</v>
      </c>
      <c r="B3236" s="179">
        <v>2019</v>
      </c>
      <c r="C3236" s="179">
        <v>12</v>
      </c>
      <c r="D3236" s="39" t="str">
        <f t="shared" si="65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65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65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656"/>
        <v>638000</v>
      </c>
      <c r="AA3236" s="13">
        <v>1</v>
      </c>
      <c r="AB3236" s="21">
        <f t="shared" si="667"/>
        <v>638000</v>
      </c>
      <c r="AC3236" s="185">
        <f t="shared" si="658"/>
        <v>0</v>
      </c>
      <c r="AD3236" s="141">
        <v>0</v>
      </c>
      <c r="AE3236" s="186">
        <f t="shared" si="65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660"/>
        <v>26104267.423008855</v>
      </c>
      <c r="AJ3236" s="19">
        <f t="shared" si="661"/>
        <v>3063386.9757610625</v>
      </c>
      <c r="AK3236" s="20">
        <f t="shared" si="662"/>
        <v>0.11735196112268327</v>
      </c>
      <c r="AL3236" s="17"/>
      <c r="AM3236" s="17"/>
      <c r="AN3236" s="17"/>
      <c r="AO3236" s="17"/>
      <c r="AP3236" s="28" t="str">
        <f t="shared" si="663"/>
        <v>TBATBA</v>
      </c>
      <c r="AQ3236" s="28" t="str">
        <f t="shared" si="664"/>
        <v>TBATBAHKD</v>
      </c>
    </row>
    <row r="3237" spans="1:43" s="12" customFormat="1">
      <c r="A3237" s="13" t="s">
        <v>42</v>
      </c>
      <c r="B3237" s="179">
        <v>2023</v>
      </c>
      <c r="C3237" s="179">
        <v>11</v>
      </c>
      <c r="D3237" s="39" t="str">
        <f t="shared" si="65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65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65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668">IF(W3237="","",IF(W3237="RMB","1.13", "1"))</f>
        <v>1</v>
      </c>
      <c r="Z3237" s="18">
        <f t="shared" si="656"/>
        <v>13225000</v>
      </c>
      <c r="AA3237" s="13">
        <v>5.4199999999999998E-2</v>
      </c>
      <c r="AB3237" s="21">
        <f t="shared" si="667"/>
        <v>716795</v>
      </c>
      <c r="AC3237" s="185">
        <f t="shared" si="658"/>
        <v>84223.412499999991</v>
      </c>
      <c r="AD3237" s="143">
        <v>0.11749999999999999</v>
      </c>
      <c r="AE3237" s="186">
        <f t="shared" si="65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660"/>
        <v>10271727.486725662</v>
      </c>
      <c r="AJ3237" s="19">
        <f t="shared" si="661"/>
        <v>1227228.7260761061</v>
      </c>
      <c r="AK3237" s="20">
        <f t="shared" si="662"/>
        <v>0.11947637120066472</v>
      </c>
      <c r="AL3237" s="17"/>
      <c r="AM3237" s="17"/>
      <c r="AN3237" s="17"/>
      <c r="AO3237" s="17"/>
      <c r="AP3237" s="28" t="str">
        <f t="shared" si="663"/>
        <v>202312</v>
      </c>
      <c r="AQ3237" s="28" t="str">
        <f t="shared" si="664"/>
        <v>202312JPY</v>
      </c>
    </row>
    <row r="3238" spans="1:43" s="12" customFormat="1">
      <c r="A3238" s="13" t="s">
        <v>42</v>
      </c>
      <c r="B3238" s="179">
        <v>2023</v>
      </c>
      <c r="C3238" s="179">
        <v>11</v>
      </c>
      <c r="D3238" s="39" t="str">
        <f t="shared" si="65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65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65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668"/>
        <v>1</v>
      </c>
      <c r="Z3238" s="18">
        <f t="shared" si="656"/>
        <v>13225000</v>
      </c>
      <c r="AA3238" s="13">
        <v>5.4199999999999998E-2</v>
      </c>
      <c r="AB3238" s="21">
        <f t="shared" si="667"/>
        <v>716795</v>
      </c>
      <c r="AC3238" s="185">
        <f t="shared" si="658"/>
        <v>84223.412499999991</v>
      </c>
      <c r="AD3238" s="143">
        <v>0.11749999999999999</v>
      </c>
      <c r="AE3238" s="186">
        <f t="shared" si="65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660"/>
        <v>10271727.486725662</v>
      </c>
      <c r="AJ3238" s="19">
        <f t="shared" si="661"/>
        <v>1227228.7260761061</v>
      </c>
      <c r="AK3238" s="20">
        <f t="shared" si="662"/>
        <v>0.11947637120066472</v>
      </c>
      <c r="AL3238" s="17"/>
      <c r="AM3238" s="17"/>
      <c r="AN3238" s="17"/>
      <c r="AO3238" s="17"/>
      <c r="AP3238" s="28" t="str">
        <f t="shared" si="663"/>
        <v>202312</v>
      </c>
      <c r="AQ3238" s="28" t="str">
        <f t="shared" si="664"/>
        <v>202312JPY</v>
      </c>
    </row>
    <row r="3239" spans="1:43" s="12" customFormat="1">
      <c r="A3239" s="195" t="s">
        <v>42</v>
      </c>
      <c r="B3239" s="23">
        <v>2024</v>
      </c>
      <c r="C3239" s="179">
        <v>1</v>
      </c>
      <c r="D3239" s="39" t="str">
        <f t="shared" si="65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65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65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668"/>
        <v>1.13</v>
      </c>
      <c r="Z3239" s="18">
        <f t="shared" si="656"/>
        <v>463000</v>
      </c>
      <c r="AA3239" s="22">
        <v>1.1000000000000001</v>
      </c>
      <c r="AB3239" s="21">
        <f t="shared" si="667"/>
        <v>450707.96460177004</v>
      </c>
      <c r="AC3239" s="25">
        <f t="shared" si="658"/>
        <v>66118.858407079664</v>
      </c>
      <c r="AD3239" s="147">
        <v>0.1467</v>
      </c>
      <c r="AE3239" s="26">
        <f t="shared" si="65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660"/>
        <v>21594188.700884957</v>
      </c>
      <c r="AJ3239" s="27">
        <f t="shared" si="661"/>
        <v>2559339.3921844242</v>
      </c>
      <c r="AK3239" s="28">
        <f t="shared" si="662"/>
        <v>0.11851982158883048</v>
      </c>
      <c r="AL3239" s="24"/>
      <c r="AM3239" s="24"/>
      <c r="AN3239" s="24"/>
      <c r="AO3239" s="24"/>
      <c r="AP3239" s="28" t="str">
        <f t="shared" si="663"/>
        <v>20241</v>
      </c>
      <c r="AQ3239" s="28" t="str">
        <f t="shared" si="664"/>
        <v>20241RMB</v>
      </c>
    </row>
    <row r="3240" spans="1:43" s="12" customFormat="1">
      <c r="A3240" s="13" t="s">
        <v>42</v>
      </c>
      <c r="B3240" s="179">
        <v>2023</v>
      </c>
      <c r="C3240" s="179">
        <v>11</v>
      </c>
      <c r="D3240" s="39" t="str">
        <f t="shared" si="65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65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65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668"/>
        <v>1</v>
      </c>
      <c r="Z3240" s="18">
        <f t="shared" si="656"/>
        <v>12600000</v>
      </c>
      <c r="AA3240" s="13">
        <v>5.4199999999999998E-2</v>
      </c>
      <c r="AB3240" s="21">
        <f t="shared" si="667"/>
        <v>682920</v>
      </c>
      <c r="AC3240" s="185">
        <f t="shared" si="658"/>
        <v>102506.292</v>
      </c>
      <c r="AD3240" s="143">
        <v>0.15010000000000001</v>
      </c>
      <c r="AE3240" s="186">
        <f t="shared" si="65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660"/>
        <v>10271727.486725662</v>
      </c>
      <c r="AJ3240" s="19">
        <f t="shared" si="661"/>
        <v>1227228.7260761061</v>
      </c>
      <c r="AK3240" s="20">
        <f t="shared" si="662"/>
        <v>0.11947637120066472</v>
      </c>
      <c r="AL3240" s="17"/>
      <c r="AM3240" s="17"/>
      <c r="AN3240" s="17"/>
      <c r="AO3240" s="17"/>
      <c r="AP3240" s="28" t="str">
        <f t="shared" si="663"/>
        <v>202312</v>
      </c>
      <c r="AQ3240" s="28" t="str">
        <f t="shared" si="664"/>
        <v>202312JPY</v>
      </c>
    </row>
    <row r="3241" spans="1:43" s="12" customFormat="1">
      <c r="A3241" s="13" t="s">
        <v>42</v>
      </c>
      <c r="B3241" s="179">
        <v>2023</v>
      </c>
      <c r="C3241" s="179">
        <v>11</v>
      </c>
      <c r="D3241" s="39" t="str">
        <f t="shared" si="65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65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65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668"/>
        <v>1</v>
      </c>
      <c r="Z3241" s="18">
        <f t="shared" si="656"/>
        <v>8500000</v>
      </c>
      <c r="AA3241" s="13">
        <v>5.4199999999999998E-2</v>
      </c>
      <c r="AB3241" s="21">
        <f t="shared" si="667"/>
        <v>460700</v>
      </c>
      <c r="AC3241" s="185">
        <f t="shared" si="658"/>
        <v>43536.15</v>
      </c>
      <c r="AD3241" s="143">
        <v>9.4500000000000001E-2</v>
      </c>
      <c r="AE3241" s="186">
        <f t="shared" si="65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660"/>
        <v>10271727.486725662</v>
      </c>
      <c r="AJ3241" s="19">
        <f t="shared" si="661"/>
        <v>1227228.7260761061</v>
      </c>
      <c r="AK3241" s="20">
        <f t="shared" si="662"/>
        <v>0.11947637120066472</v>
      </c>
      <c r="AL3241" s="17"/>
      <c r="AM3241" s="17"/>
      <c r="AN3241" s="17"/>
      <c r="AO3241" s="17"/>
      <c r="AP3241" s="28" t="str">
        <f t="shared" si="663"/>
        <v>202312</v>
      </c>
      <c r="AQ3241" s="28" t="str">
        <f t="shared" si="664"/>
        <v>202312JPY</v>
      </c>
    </row>
    <row r="3242" spans="1:43" s="12" customFormat="1">
      <c r="A3242" s="13" t="s">
        <v>42</v>
      </c>
      <c r="B3242" s="179">
        <v>2023</v>
      </c>
      <c r="C3242" s="179">
        <v>11</v>
      </c>
      <c r="D3242" s="39" t="str">
        <f t="shared" si="65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65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65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668"/>
        <v>1</v>
      </c>
      <c r="Z3242" s="18">
        <f t="shared" si="656"/>
        <v>9510000</v>
      </c>
      <c r="AA3242" s="13">
        <v>5.4199999999999998E-2</v>
      </c>
      <c r="AB3242" s="21">
        <f t="shared" si="667"/>
        <v>515442</v>
      </c>
      <c r="AC3242" s="185">
        <f t="shared" si="658"/>
        <v>77367.844200000007</v>
      </c>
      <c r="AD3242" s="148">
        <v>0.15010000000000001</v>
      </c>
      <c r="AE3242" s="186">
        <f t="shared" si="65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660"/>
        <v>10271727.486725662</v>
      </c>
      <c r="AJ3242" s="19">
        <f t="shared" si="661"/>
        <v>1227228.7260761061</v>
      </c>
      <c r="AK3242" s="20">
        <f t="shared" si="662"/>
        <v>0.11947637120066472</v>
      </c>
      <c r="AL3242" s="17"/>
      <c r="AM3242" s="17"/>
      <c r="AN3242" s="17"/>
      <c r="AO3242" s="17"/>
      <c r="AP3242" s="28" t="str">
        <f t="shared" si="663"/>
        <v>202312</v>
      </c>
      <c r="AQ3242" s="28" t="str">
        <f t="shared" si="664"/>
        <v>202312JPY</v>
      </c>
    </row>
    <row r="3243" spans="1:43" s="12" customFormat="1">
      <c r="A3243" s="13" t="s">
        <v>42</v>
      </c>
      <c r="B3243" s="179">
        <v>2023</v>
      </c>
      <c r="C3243" s="179">
        <v>11</v>
      </c>
      <c r="D3243" s="39" t="str">
        <f t="shared" si="65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65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65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668"/>
        <v>1.13</v>
      </c>
      <c r="Z3243" s="18">
        <f t="shared" si="656"/>
        <v>330000</v>
      </c>
      <c r="AA3243" s="13">
        <v>1.1000000000000001</v>
      </c>
      <c r="AB3243" s="21">
        <f t="shared" si="667"/>
        <v>321238.9380530974</v>
      </c>
      <c r="AC3243" s="185">
        <f t="shared" si="658"/>
        <v>39994.247787610628</v>
      </c>
      <c r="AD3243" s="141">
        <v>0.1245</v>
      </c>
      <c r="AE3243" s="186">
        <f t="shared" si="65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660"/>
        <v>21594188.700884957</v>
      </c>
      <c r="AJ3243" s="19">
        <f t="shared" si="661"/>
        <v>2559339.3921844242</v>
      </c>
      <c r="AK3243" s="20">
        <f t="shared" si="662"/>
        <v>0.11851982158883048</v>
      </c>
      <c r="AL3243" s="17"/>
      <c r="AM3243" s="17"/>
      <c r="AN3243" s="17"/>
      <c r="AO3243" s="17"/>
      <c r="AP3243" s="28" t="str">
        <f t="shared" si="663"/>
        <v>20241</v>
      </c>
      <c r="AQ3243" s="28" t="str">
        <f t="shared" si="664"/>
        <v>20241RMB</v>
      </c>
    </row>
    <row r="3244" spans="1:43" s="12" customFormat="1">
      <c r="A3244" s="13" t="s">
        <v>42</v>
      </c>
      <c r="B3244" s="179">
        <v>2023</v>
      </c>
      <c r="C3244" s="179">
        <v>11</v>
      </c>
      <c r="D3244" s="39" t="str">
        <f t="shared" si="65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65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65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668"/>
        <v>1.13</v>
      </c>
      <c r="Z3244" s="18">
        <f t="shared" si="656"/>
        <v>330000</v>
      </c>
      <c r="AA3244" s="13">
        <v>1.1000000000000001</v>
      </c>
      <c r="AB3244" s="21">
        <f t="shared" si="667"/>
        <v>321238.9380530974</v>
      </c>
      <c r="AC3244" s="185">
        <f t="shared" si="658"/>
        <v>39994.247787610628</v>
      </c>
      <c r="AD3244" s="141">
        <v>0.1245</v>
      </c>
      <c r="AE3244" s="186">
        <f t="shared" si="65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660"/>
        <v>21594188.700884957</v>
      </c>
      <c r="AJ3244" s="19">
        <f t="shared" si="661"/>
        <v>2559339.3921844242</v>
      </c>
      <c r="AK3244" s="20">
        <f t="shared" si="662"/>
        <v>0.11851982158883048</v>
      </c>
      <c r="AL3244" s="17"/>
      <c r="AM3244" s="17"/>
      <c r="AN3244" s="17"/>
      <c r="AO3244" s="17"/>
      <c r="AP3244" s="28" t="str">
        <f t="shared" si="663"/>
        <v>20241</v>
      </c>
      <c r="AQ3244" s="28" t="str">
        <f t="shared" si="664"/>
        <v>20241RMB</v>
      </c>
    </row>
    <row r="3245" spans="1:43" s="12" customFormat="1">
      <c r="A3245" s="195" t="s">
        <v>42</v>
      </c>
      <c r="B3245" s="23">
        <v>2024</v>
      </c>
      <c r="C3245" s="179">
        <v>1</v>
      </c>
      <c r="D3245" s="39" t="str">
        <f t="shared" si="65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65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65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668"/>
        <v>1</v>
      </c>
      <c r="Z3245" s="18">
        <f t="shared" si="656"/>
        <v>12397500</v>
      </c>
      <c r="AA3245" s="22">
        <v>5.6300000000000003E-2</v>
      </c>
      <c r="AB3245" s="21">
        <f t="shared" si="667"/>
        <v>697979.25</v>
      </c>
      <c r="AC3245" s="25">
        <f t="shared" si="658"/>
        <v>52976.625074999996</v>
      </c>
      <c r="AD3245" s="141">
        <v>7.5899999999999995E-2</v>
      </c>
      <c r="AE3245" s="26">
        <f t="shared" si="65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660"/>
        <v>21594188.700884957</v>
      </c>
      <c r="AJ3245" s="27">
        <f t="shared" si="661"/>
        <v>2559339.3921844242</v>
      </c>
      <c r="AK3245" s="28">
        <f t="shared" si="662"/>
        <v>0.11851982158883048</v>
      </c>
      <c r="AL3245" s="24"/>
      <c r="AM3245" s="24"/>
      <c r="AN3245" s="24"/>
      <c r="AO3245" s="24"/>
      <c r="AP3245" s="28" t="str">
        <f t="shared" si="663"/>
        <v>20241</v>
      </c>
      <c r="AQ3245" s="28" t="str">
        <f t="shared" si="664"/>
        <v>20241JPY</v>
      </c>
    </row>
    <row r="3246" spans="1:43" s="12" customFormat="1">
      <c r="A3246" s="13" t="s">
        <v>42</v>
      </c>
      <c r="B3246" s="179">
        <v>2023</v>
      </c>
      <c r="C3246" s="179">
        <v>12</v>
      </c>
      <c r="D3246" s="39" t="str">
        <f t="shared" si="65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65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65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668"/>
        <v>1</v>
      </c>
      <c r="Z3246" s="18">
        <f t="shared" si="656"/>
        <v>58000</v>
      </c>
      <c r="AA3246" s="13">
        <v>7.8</v>
      </c>
      <c r="AB3246" s="21">
        <f t="shared" si="667"/>
        <v>452400</v>
      </c>
      <c r="AC3246" s="185">
        <f t="shared" si="658"/>
        <v>54288</v>
      </c>
      <c r="AD3246" s="141">
        <v>0.12</v>
      </c>
      <c r="AE3246" s="186">
        <f t="shared" si="65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660"/>
        <v>10219262.405309735</v>
      </c>
      <c r="AJ3246" s="19">
        <f t="shared" si="661"/>
        <v>1226311.4886371682</v>
      </c>
      <c r="AK3246" s="20">
        <f t="shared" si="662"/>
        <v>0.12</v>
      </c>
      <c r="AL3246" s="17"/>
      <c r="AM3246" s="17"/>
      <c r="AN3246" s="17"/>
      <c r="AO3246" s="17"/>
      <c r="AP3246" s="28" t="str">
        <f t="shared" si="663"/>
        <v>20242</v>
      </c>
      <c r="AQ3246" s="28" t="str">
        <f t="shared" si="664"/>
        <v>20242USD</v>
      </c>
    </row>
    <row r="3247" spans="1:43" s="12" customFormat="1">
      <c r="A3247" s="13" t="s">
        <v>42</v>
      </c>
      <c r="B3247" s="179">
        <v>2023</v>
      </c>
      <c r="C3247" s="179">
        <v>12</v>
      </c>
      <c r="D3247" s="39" t="str">
        <f t="shared" si="65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65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65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668"/>
        <v>1</v>
      </c>
      <c r="Z3247" s="18">
        <f t="shared" si="656"/>
        <v>58000</v>
      </c>
      <c r="AA3247" s="13">
        <v>7.8</v>
      </c>
      <c r="AB3247" s="21">
        <f t="shared" si="667"/>
        <v>452400</v>
      </c>
      <c r="AC3247" s="185">
        <f t="shared" si="658"/>
        <v>54288</v>
      </c>
      <c r="AD3247" s="141">
        <v>0.12</v>
      </c>
      <c r="AE3247" s="186">
        <f t="shared" si="65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660"/>
        <v>10219262.405309735</v>
      </c>
      <c r="AJ3247" s="19">
        <f t="shared" si="661"/>
        <v>1226311.4886371682</v>
      </c>
      <c r="AK3247" s="20">
        <f t="shared" si="662"/>
        <v>0.12</v>
      </c>
      <c r="AL3247" s="17"/>
      <c r="AM3247" s="17"/>
      <c r="AN3247" s="17"/>
      <c r="AO3247" s="17"/>
      <c r="AP3247" s="28" t="str">
        <f t="shared" si="663"/>
        <v>20242</v>
      </c>
      <c r="AQ3247" s="28" t="str">
        <f t="shared" si="664"/>
        <v>20242USD</v>
      </c>
    </row>
    <row r="3248" spans="1:43" s="12" customFormat="1">
      <c r="A3248" s="195" t="s">
        <v>42</v>
      </c>
      <c r="B3248" s="23">
        <v>2024</v>
      </c>
      <c r="C3248" s="179">
        <v>1</v>
      </c>
      <c r="D3248" s="39" t="str">
        <f t="shared" si="65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65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65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668"/>
        <v>1</v>
      </c>
      <c r="Z3248" s="18">
        <f t="shared" si="656"/>
        <v>12397500</v>
      </c>
      <c r="AA3248" s="22">
        <v>5.6300000000000003E-2</v>
      </c>
      <c r="AB3248" s="21">
        <f t="shared" si="667"/>
        <v>697979.25</v>
      </c>
      <c r="AC3248" s="25">
        <f t="shared" si="658"/>
        <v>52976.625074999996</v>
      </c>
      <c r="AD3248" s="141">
        <v>7.5899999999999995E-2</v>
      </c>
      <c r="AE3248" s="26">
        <f t="shared" si="65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660"/>
        <v>21594188.700884957</v>
      </c>
      <c r="AJ3248" s="27">
        <f t="shared" si="661"/>
        <v>2559339.3921844242</v>
      </c>
      <c r="AK3248" s="28">
        <f t="shared" si="662"/>
        <v>0.11851982158883048</v>
      </c>
      <c r="AL3248" s="24"/>
      <c r="AM3248" s="24"/>
      <c r="AN3248" s="24"/>
      <c r="AO3248" s="24"/>
      <c r="AP3248" s="28" t="str">
        <f t="shared" si="663"/>
        <v>20241</v>
      </c>
      <c r="AQ3248" s="28" t="str">
        <f t="shared" si="664"/>
        <v>20241JPY</v>
      </c>
    </row>
    <row r="3249" spans="1:43" s="12" customFormat="1">
      <c r="A3249" s="195" t="s">
        <v>42</v>
      </c>
      <c r="B3249" s="23">
        <v>2024</v>
      </c>
      <c r="C3249" s="179">
        <v>1</v>
      </c>
      <c r="D3249" s="39" t="str">
        <f t="shared" si="65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65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65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668"/>
        <v>1</v>
      </c>
      <c r="Z3249" s="18">
        <f t="shared" si="656"/>
        <v>12397500</v>
      </c>
      <c r="AA3249" s="22">
        <v>5.6300000000000003E-2</v>
      </c>
      <c r="AB3249" s="21">
        <f t="shared" si="667"/>
        <v>697979.25</v>
      </c>
      <c r="AC3249" s="25">
        <f t="shared" si="658"/>
        <v>52976.625074999996</v>
      </c>
      <c r="AD3249" s="141">
        <v>7.5899999999999995E-2</v>
      </c>
      <c r="AE3249" s="26">
        <f t="shared" si="65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660"/>
        <v>21594188.700884957</v>
      </c>
      <c r="AJ3249" s="27">
        <f t="shared" si="661"/>
        <v>2559339.3921844242</v>
      </c>
      <c r="AK3249" s="28">
        <f t="shared" si="662"/>
        <v>0.11851982158883048</v>
      </c>
      <c r="AL3249" s="24"/>
      <c r="AM3249" s="24"/>
      <c r="AN3249" s="24"/>
      <c r="AO3249" s="24"/>
      <c r="AP3249" s="28" t="str">
        <f t="shared" si="663"/>
        <v>20241</v>
      </c>
      <c r="AQ3249" s="28" t="str">
        <f t="shared" si="664"/>
        <v>20241JPY</v>
      </c>
    </row>
    <row r="3250" spans="1:43" s="12" customFormat="1">
      <c r="A3250" s="195" t="s">
        <v>42</v>
      </c>
      <c r="B3250" s="23">
        <v>2024</v>
      </c>
      <c r="C3250" s="179">
        <v>1</v>
      </c>
      <c r="D3250" s="39" t="str">
        <f t="shared" si="65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65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65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668"/>
        <v>1</v>
      </c>
      <c r="Z3250" s="18">
        <f t="shared" si="656"/>
        <v>12397500</v>
      </c>
      <c r="AA3250" s="22">
        <v>5.6300000000000003E-2</v>
      </c>
      <c r="AB3250" s="21">
        <f t="shared" si="667"/>
        <v>697979.25</v>
      </c>
      <c r="AC3250" s="25">
        <f t="shared" si="658"/>
        <v>52976.625074999996</v>
      </c>
      <c r="AD3250" s="141">
        <v>7.5899999999999995E-2</v>
      </c>
      <c r="AE3250" s="26">
        <f t="shared" si="65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660"/>
        <v>21594188.700884957</v>
      </c>
      <c r="AJ3250" s="27">
        <f t="shared" si="661"/>
        <v>2559339.3921844242</v>
      </c>
      <c r="AK3250" s="28">
        <f t="shared" si="662"/>
        <v>0.11851982158883048</v>
      </c>
      <c r="AL3250" s="24"/>
      <c r="AM3250" s="24"/>
      <c r="AN3250" s="24"/>
      <c r="AO3250" s="24"/>
      <c r="AP3250" s="28" t="str">
        <f t="shared" si="663"/>
        <v>20241</v>
      </c>
      <c r="AQ3250" s="28" t="str">
        <f t="shared" si="664"/>
        <v>20241JPY</v>
      </c>
    </row>
    <row r="3251" spans="1:43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669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2</v>
      </c>
      <c r="H3251" s="191"/>
      <c r="I3251" s="39" t="str">
        <f t="shared" ref="I3251:I3314" si="67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671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668"/>
        <v>1.13</v>
      </c>
      <c r="Z3251" s="18">
        <f t="shared" ref="Z3251:Z3314" si="672">IF(X3251="","",X3251*MAX(O3251,N3251))</f>
        <v>900000</v>
      </c>
      <c r="AA3251" s="13">
        <v>1.0900000000000001</v>
      </c>
      <c r="AB3251" s="21">
        <f t="shared" ref="AB3251:AB3279" si="673">IF(AND(R3251&lt;&gt;"C66",R3251&lt;&gt;""),Z3251/Y3251*AA3251,"")</f>
        <v>868141.5929203541</v>
      </c>
      <c r="AC3251" s="185">
        <f t="shared" ref="AC3251:AC3314" si="674">IF(R3251&lt;&gt;"",AB3251*AD3251,"")</f>
        <v>104176.99115044248</v>
      </c>
      <c r="AD3251" s="141">
        <v>0.12</v>
      </c>
      <c r="AE3251" s="186">
        <f t="shared" ref="AE3251:AE3314" si="675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676">IF(P3251="C66 SERVICE","",SUMIFS(AB:AB,F:F,F3251,G:G,G3251,E:E,E3251))</f>
        <v>10219262.405309735</v>
      </c>
      <c r="AJ3251" s="19">
        <f t="shared" ref="AJ3251:AJ3314" si="677">IF(P3251="C66 SERVICE","",SUMIFS(AC:AC,F:F,F3251,G:G,G3251,E:E,E3251))</f>
        <v>1226311.4886371682</v>
      </c>
      <c r="AK3251" s="20">
        <f t="shared" ref="AK3251:AK3314" si="678">IF(AJ3251&gt;0,AJ3251/AI3251,"")</f>
        <v>0.12</v>
      </c>
      <c r="AL3251" s="17"/>
      <c r="AM3251" s="17"/>
      <c r="AN3251" s="17"/>
      <c r="AO3251" s="17"/>
      <c r="AP3251" s="28" t="str">
        <f t="shared" ref="AP3251:AP3314" si="679">IF(F3251="","",F3251&amp;G3251)</f>
        <v>20242</v>
      </c>
      <c r="AQ3251" s="28" t="str">
        <f t="shared" ref="AQ3251:AQ3314" si="680">IF(W3251="","",F3251&amp;G3251&amp;W3251)</f>
        <v>20242RMB</v>
      </c>
    </row>
    <row r="3252" spans="1:43" s="12" customFormat="1">
      <c r="A3252" s="13" t="s">
        <v>42</v>
      </c>
      <c r="B3252" s="179">
        <v>2023</v>
      </c>
      <c r="C3252" s="179">
        <v>12</v>
      </c>
      <c r="D3252" s="39" t="str">
        <f t="shared" si="669"/>
        <v>Q3</v>
      </c>
      <c r="E3252" s="13" t="s">
        <v>42</v>
      </c>
      <c r="F3252" s="179">
        <v>2024</v>
      </c>
      <c r="G3252" s="179">
        <v>2</v>
      </c>
      <c r="H3252" s="191"/>
      <c r="I3252" s="39" t="str">
        <f t="shared" si="670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671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668"/>
        <v>1.13</v>
      </c>
      <c r="Z3252" s="18">
        <f t="shared" si="672"/>
        <v>900000</v>
      </c>
      <c r="AA3252" s="13">
        <v>1.0900000000000001</v>
      </c>
      <c r="AB3252" s="21">
        <f t="shared" si="673"/>
        <v>868141.5929203541</v>
      </c>
      <c r="AC3252" s="185">
        <f t="shared" si="674"/>
        <v>104176.99115044248</v>
      </c>
      <c r="AD3252" s="141">
        <v>0.12</v>
      </c>
      <c r="AE3252" s="186">
        <f t="shared" si="675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676"/>
        <v>10219262.405309735</v>
      </c>
      <c r="AJ3252" s="19">
        <f t="shared" si="677"/>
        <v>1226311.4886371682</v>
      </c>
      <c r="AK3252" s="20">
        <f t="shared" si="678"/>
        <v>0.12</v>
      </c>
      <c r="AL3252" s="17"/>
      <c r="AM3252" s="17"/>
      <c r="AN3252" s="17"/>
      <c r="AO3252" s="17"/>
      <c r="AP3252" s="28" t="str">
        <f t="shared" si="679"/>
        <v>20242</v>
      </c>
      <c r="AQ3252" s="28" t="str">
        <f t="shared" si="680"/>
        <v>20242RMB</v>
      </c>
    </row>
    <row r="3253" spans="1:43" s="12" customFormat="1">
      <c r="A3253" s="13" t="s">
        <v>42</v>
      </c>
      <c r="B3253" s="179">
        <v>2023</v>
      </c>
      <c r="C3253" s="179" t="s">
        <v>170</v>
      </c>
      <c r="D3253" s="39" t="b">
        <f t="shared" si="669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670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671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668"/>
        <v>1</v>
      </c>
      <c r="Z3253" s="18">
        <f t="shared" si="672"/>
        <v>12000000</v>
      </c>
      <c r="AA3253" s="13">
        <v>5.4199999999999998E-2</v>
      </c>
      <c r="AB3253" s="21">
        <f t="shared" si="673"/>
        <v>650400</v>
      </c>
      <c r="AC3253" s="185">
        <f t="shared" si="674"/>
        <v>78048</v>
      </c>
      <c r="AD3253" s="141">
        <v>0.12</v>
      </c>
      <c r="AE3253" s="186">
        <f t="shared" si="675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676"/>
        <v>468573419.10712183</v>
      </c>
      <c r="AJ3253" s="19">
        <f t="shared" si="677"/>
        <v>55829466.862621114</v>
      </c>
      <c r="AK3253" s="20">
        <f t="shared" si="678"/>
        <v>0.11914774629983395</v>
      </c>
      <c r="AL3253" s="17"/>
      <c r="AM3253" s="17"/>
      <c r="AN3253" s="17"/>
      <c r="AO3253" s="17"/>
      <c r="AP3253" s="28" t="str">
        <f t="shared" si="679"/>
        <v>CancelCancel</v>
      </c>
      <c r="AQ3253" s="28" t="str">
        <f t="shared" si="680"/>
        <v>CancelCancelJPY</v>
      </c>
    </row>
    <row r="3254" spans="1:43" s="12" customFormat="1">
      <c r="A3254" s="13" t="s">
        <v>42</v>
      </c>
      <c r="B3254" s="179">
        <v>2023</v>
      </c>
      <c r="C3254" s="179">
        <v>11</v>
      </c>
      <c r="D3254" s="39" t="str">
        <f t="shared" si="669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670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671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668"/>
        <v>1.13</v>
      </c>
      <c r="Z3254" s="18">
        <f t="shared" si="672"/>
        <v>350000</v>
      </c>
      <c r="AA3254" s="13">
        <v>1.0900000000000001</v>
      </c>
      <c r="AB3254" s="21">
        <f t="shared" si="673"/>
        <v>337610.61946902657</v>
      </c>
      <c r="AC3254" s="185">
        <f t="shared" si="674"/>
        <v>40513.27433628319</v>
      </c>
      <c r="AD3254" s="141">
        <v>0.12</v>
      </c>
      <c r="AE3254" s="186">
        <f t="shared" si="675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676"/>
        <v>10219262.405309735</v>
      </c>
      <c r="AJ3254" s="19">
        <f t="shared" si="677"/>
        <v>1226311.4886371682</v>
      </c>
      <c r="AK3254" s="20">
        <f t="shared" si="678"/>
        <v>0.12</v>
      </c>
      <c r="AL3254" s="17"/>
      <c r="AM3254" s="17"/>
      <c r="AN3254" s="17"/>
      <c r="AO3254" s="17"/>
      <c r="AP3254" s="28" t="str">
        <f t="shared" si="679"/>
        <v>20242</v>
      </c>
      <c r="AQ3254" s="28" t="str">
        <f t="shared" si="680"/>
        <v>20242RMB</v>
      </c>
    </row>
    <row r="3255" spans="1:43" s="12" customFormat="1">
      <c r="A3255" s="13" t="s">
        <v>42</v>
      </c>
      <c r="B3255" s="179">
        <v>2023</v>
      </c>
      <c r="C3255" s="179">
        <v>12</v>
      </c>
      <c r="D3255" s="39" t="str">
        <f t="shared" si="669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670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671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668"/>
        <v>1</v>
      </c>
      <c r="Z3255" s="18">
        <f t="shared" si="672"/>
        <v>134000</v>
      </c>
      <c r="AA3255" s="13">
        <v>7.8</v>
      </c>
      <c r="AB3255" s="21">
        <f t="shared" si="673"/>
        <v>1045200</v>
      </c>
      <c r="AC3255" s="185">
        <f t="shared" si="674"/>
        <v>125424</v>
      </c>
      <c r="AD3255" s="141">
        <v>0.12</v>
      </c>
      <c r="AE3255" s="186">
        <f t="shared" si="675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676"/>
        <v>10219262.405309735</v>
      </c>
      <c r="AJ3255" s="19">
        <f t="shared" si="677"/>
        <v>1226311.4886371682</v>
      </c>
      <c r="AK3255" s="20">
        <f t="shared" si="678"/>
        <v>0.12</v>
      </c>
      <c r="AL3255" s="17"/>
      <c r="AM3255" s="17"/>
      <c r="AN3255" s="17"/>
      <c r="AO3255" s="17"/>
      <c r="AP3255" s="28" t="str">
        <f t="shared" si="679"/>
        <v>20242</v>
      </c>
      <c r="AQ3255" s="28" t="str">
        <f t="shared" si="680"/>
        <v>20242USD</v>
      </c>
    </row>
    <row r="3256" spans="1:43" s="12" customFormat="1">
      <c r="A3256" s="195" t="s">
        <v>42</v>
      </c>
      <c r="B3256" s="23">
        <v>2023</v>
      </c>
      <c r="C3256" s="179">
        <v>12</v>
      </c>
      <c r="D3256" s="39" t="str">
        <f t="shared" si="669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670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671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668"/>
        <v>1</v>
      </c>
      <c r="Z3256" s="18">
        <f t="shared" si="672"/>
        <v>45000</v>
      </c>
      <c r="AA3256" s="22">
        <v>7.8</v>
      </c>
      <c r="AB3256" s="21">
        <f t="shared" si="673"/>
        <v>351000</v>
      </c>
      <c r="AC3256" s="25">
        <f t="shared" si="674"/>
        <v>42120</v>
      </c>
      <c r="AD3256" s="141">
        <v>0.12</v>
      </c>
      <c r="AE3256" s="26">
        <f t="shared" si="67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676"/>
        <v>15964641.292035399</v>
      </c>
      <c r="AJ3256" s="27">
        <f t="shared" si="677"/>
        <v>1915756.9550442479</v>
      </c>
      <c r="AK3256" s="28">
        <f t="shared" si="678"/>
        <v>0.12</v>
      </c>
      <c r="AL3256" s="24"/>
      <c r="AM3256" s="24"/>
      <c r="AN3256" s="24"/>
      <c r="AO3256" s="24"/>
      <c r="AP3256" s="28" t="str">
        <f t="shared" si="679"/>
        <v>20243</v>
      </c>
      <c r="AQ3256" s="28" t="str">
        <f t="shared" si="680"/>
        <v>20243USD</v>
      </c>
    </row>
    <row r="3257" spans="1:43" s="12" customFormat="1">
      <c r="A3257" s="195" t="s">
        <v>42</v>
      </c>
      <c r="B3257" s="23">
        <v>2023</v>
      </c>
      <c r="C3257" s="179">
        <v>12</v>
      </c>
      <c r="D3257" s="39" t="str">
        <f t="shared" si="669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670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671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668"/>
        <v>1.13</v>
      </c>
      <c r="Z3257" s="18">
        <f t="shared" si="672"/>
        <v>660000</v>
      </c>
      <c r="AA3257" s="22">
        <v>1.095</v>
      </c>
      <c r="AB3257" s="21">
        <f t="shared" si="673"/>
        <v>639557.52212389384</v>
      </c>
      <c r="AC3257" s="25">
        <f t="shared" si="674"/>
        <v>65170.911504424788</v>
      </c>
      <c r="AD3257" s="141">
        <v>0.1019</v>
      </c>
      <c r="AE3257" s="26">
        <f t="shared" si="67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676"/>
        <v>10271727.486725662</v>
      </c>
      <c r="AJ3257" s="27">
        <f t="shared" si="677"/>
        <v>1227228.7260761061</v>
      </c>
      <c r="AK3257" s="28">
        <f t="shared" si="678"/>
        <v>0.11947637120066472</v>
      </c>
      <c r="AL3257" s="24"/>
      <c r="AM3257" s="24"/>
      <c r="AN3257" s="24"/>
      <c r="AO3257" s="24"/>
      <c r="AP3257" s="28" t="str">
        <f t="shared" si="679"/>
        <v>202312</v>
      </c>
      <c r="AQ3257" s="28" t="str">
        <f t="shared" si="680"/>
        <v>202312RMB</v>
      </c>
    </row>
    <row r="3258" spans="1:43" s="12" customFormat="1" ht="15.45" customHeight="1">
      <c r="A3258" s="195" t="s">
        <v>42</v>
      </c>
      <c r="B3258" s="23">
        <v>2023</v>
      </c>
      <c r="C3258" s="179">
        <v>12</v>
      </c>
      <c r="D3258" s="39" t="str">
        <f t="shared" si="669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670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671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668"/>
        <v>1</v>
      </c>
      <c r="Z3258" s="18">
        <f t="shared" si="672"/>
        <v>15200000</v>
      </c>
      <c r="AA3258" s="22">
        <v>5.4199999999999998E-2</v>
      </c>
      <c r="AB3258" s="21">
        <f t="shared" si="673"/>
        <v>823840</v>
      </c>
      <c r="AC3258" s="25">
        <f t="shared" si="674"/>
        <v>112618.92799999999</v>
      </c>
      <c r="AD3258" s="141">
        <v>0.13669999999999999</v>
      </c>
      <c r="AE3258" s="26">
        <f t="shared" si="67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676"/>
        <v>10271727.486725662</v>
      </c>
      <c r="AJ3258" s="27">
        <f t="shared" si="677"/>
        <v>1227228.7260761061</v>
      </c>
      <c r="AK3258" s="28">
        <f t="shared" si="678"/>
        <v>0.11947637120066472</v>
      </c>
      <c r="AL3258" s="24"/>
      <c r="AM3258" s="24"/>
      <c r="AN3258" s="24"/>
      <c r="AO3258" s="24"/>
      <c r="AP3258" s="28" t="str">
        <f t="shared" si="679"/>
        <v>202312</v>
      </c>
      <c r="AQ3258" s="28" t="str">
        <f t="shared" si="680"/>
        <v>202312JPY</v>
      </c>
    </row>
    <row r="3259" spans="1:43" s="12" customFormat="1">
      <c r="A3259" s="195" t="s">
        <v>42</v>
      </c>
      <c r="B3259" s="23">
        <v>2023</v>
      </c>
      <c r="C3259" s="179">
        <v>12</v>
      </c>
      <c r="D3259" s="39" t="str">
        <f t="shared" si="669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670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671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668"/>
        <v>1</v>
      </c>
      <c r="Z3259" s="18">
        <f t="shared" si="672"/>
        <v>64000</v>
      </c>
      <c r="AA3259" s="22">
        <v>7.8</v>
      </c>
      <c r="AB3259" s="21">
        <f t="shared" si="673"/>
        <v>499200</v>
      </c>
      <c r="AC3259" s="25">
        <f t="shared" si="674"/>
        <v>59904</v>
      </c>
      <c r="AD3259" s="141">
        <v>0.12</v>
      </c>
      <c r="AE3259" s="26">
        <f t="shared" si="67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676"/>
        <v>10219262.405309735</v>
      </c>
      <c r="AJ3259" s="27">
        <f t="shared" si="677"/>
        <v>1226311.4886371682</v>
      </c>
      <c r="AK3259" s="28">
        <f t="shared" si="678"/>
        <v>0.12</v>
      </c>
      <c r="AL3259" s="24"/>
      <c r="AM3259" s="24"/>
      <c r="AN3259" s="24"/>
      <c r="AO3259" s="24"/>
      <c r="AP3259" s="28" t="str">
        <f t="shared" si="679"/>
        <v>20242</v>
      </c>
      <c r="AQ3259" s="28" t="str">
        <f t="shared" si="680"/>
        <v>20242USD</v>
      </c>
    </row>
    <row r="3260" spans="1:43" s="12" customFormat="1">
      <c r="A3260" s="195" t="s">
        <v>42</v>
      </c>
      <c r="B3260" s="23">
        <v>2024</v>
      </c>
      <c r="C3260" s="179">
        <v>1</v>
      </c>
      <c r="D3260" s="39" t="str">
        <f t="shared" si="669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670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671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668"/>
        <v>1.13</v>
      </c>
      <c r="Z3260" s="18">
        <f t="shared" si="672"/>
        <v>525000</v>
      </c>
      <c r="AA3260" s="22">
        <v>1.0900000000000001</v>
      </c>
      <c r="AB3260" s="21">
        <f t="shared" si="673"/>
        <v>506415.92920353991</v>
      </c>
      <c r="AC3260" s="25">
        <f t="shared" si="674"/>
        <v>60769.911504424788</v>
      </c>
      <c r="AD3260" s="141">
        <v>0.12</v>
      </c>
      <c r="AE3260" s="26">
        <f t="shared" si="67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676"/>
        <v>10219262.405309735</v>
      </c>
      <c r="AJ3260" s="27">
        <f t="shared" si="677"/>
        <v>1226311.4886371682</v>
      </c>
      <c r="AK3260" s="28">
        <f t="shared" si="678"/>
        <v>0.12</v>
      </c>
      <c r="AL3260" s="24"/>
      <c r="AM3260" s="24"/>
      <c r="AN3260" s="24"/>
      <c r="AO3260" s="24"/>
      <c r="AP3260" s="28" t="str">
        <f t="shared" si="679"/>
        <v>20242</v>
      </c>
      <c r="AQ3260" s="28" t="str">
        <f t="shared" si="680"/>
        <v>20242RMB</v>
      </c>
    </row>
    <row r="3261" spans="1:43" s="12" customFormat="1">
      <c r="A3261" s="195" t="s">
        <v>42</v>
      </c>
      <c r="B3261" s="23">
        <v>2023</v>
      </c>
      <c r="C3261" s="179">
        <v>12</v>
      </c>
      <c r="D3261" s="39" t="str">
        <f t="shared" si="669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670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671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668"/>
        <v>1</v>
      </c>
      <c r="Z3261" s="18">
        <f t="shared" si="672"/>
        <v>14600000</v>
      </c>
      <c r="AA3261" s="22">
        <v>5.4199999999999998E-2</v>
      </c>
      <c r="AB3261" s="21">
        <f t="shared" si="673"/>
        <v>791320</v>
      </c>
      <c r="AC3261" s="25">
        <f t="shared" si="674"/>
        <v>82851.203999999998</v>
      </c>
      <c r="AD3261" s="141">
        <v>0.1047</v>
      </c>
      <c r="AE3261" s="26">
        <f t="shared" si="67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676"/>
        <v>10271727.486725662</v>
      </c>
      <c r="AJ3261" s="27">
        <f t="shared" si="677"/>
        <v>1227228.7260761061</v>
      </c>
      <c r="AK3261" s="28">
        <f t="shared" si="678"/>
        <v>0.11947637120066472</v>
      </c>
      <c r="AL3261" s="24"/>
      <c r="AM3261" s="24"/>
      <c r="AN3261" s="24"/>
      <c r="AO3261" s="24"/>
      <c r="AP3261" s="28" t="str">
        <f t="shared" si="679"/>
        <v>202312</v>
      </c>
      <c r="AQ3261" s="28" t="str">
        <f t="shared" si="680"/>
        <v>202312JPY</v>
      </c>
    </row>
    <row r="3262" spans="1:43" s="12" customFormat="1">
      <c r="A3262" s="195" t="s">
        <v>42</v>
      </c>
      <c r="B3262" s="23">
        <v>2023</v>
      </c>
      <c r="C3262" s="179">
        <v>12</v>
      </c>
      <c r="D3262" s="39" t="str">
        <f t="shared" si="669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670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671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668"/>
        <v>1.13</v>
      </c>
      <c r="Z3262" s="18">
        <f t="shared" si="672"/>
        <v>663000</v>
      </c>
      <c r="AA3262" s="22">
        <v>1.095</v>
      </c>
      <c r="AB3262" s="21">
        <f t="shared" si="673"/>
        <v>642464.60176991159</v>
      </c>
      <c r="AC3262" s="25">
        <f t="shared" si="674"/>
        <v>37776.918584070801</v>
      </c>
      <c r="AD3262" s="141">
        <v>5.8799999999999998E-2</v>
      </c>
      <c r="AE3262" s="26">
        <f t="shared" si="67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676"/>
        <v>10271727.486725662</v>
      </c>
      <c r="AJ3262" s="27">
        <f t="shared" si="677"/>
        <v>1227228.7260761061</v>
      </c>
      <c r="AK3262" s="28">
        <f t="shared" si="678"/>
        <v>0.11947637120066472</v>
      </c>
      <c r="AL3262" s="24"/>
      <c r="AM3262" s="24"/>
      <c r="AN3262" s="24"/>
      <c r="AO3262" s="24"/>
      <c r="AP3262" s="28" t="str">
        <f t="shared" si="679"/>
        <v>202312</v>
      </c>
      <c r="AQ3262" s="28" t="str">
        <f t="shared" si="680"/>
        <v>202312RMB</v>
      </c>
    </row>
    <row r="3263" spans="1:43" s="12" customFormat="1">
      <c r="A3263" s="195" t="s">
        <v>42</v>
      </c>
      <c r="B3263" s="23">
        <v>2024</v>
      </c>
      <c r="C3263" s="179">
        <v>1</v>
      </c>
      <c r="D3263" s="39" t="str">
        <f t="shared" si="669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670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671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668"/>
        <v>1.13</v>
      </c>
      <c r="Z3263" s="18">
        <f t="shared" si="672"/>
        <v>525000</v>
      </c>
      <c r="AA3263" s="22">
        <v>1.0900000000000001</v>
      </c>
      <c r="AB3263" s="21">
        <f t="shared" si="673"/>
        <v>506415.92920353991</v>
      </c>
      <c r="AC3263" s="25">
        <f t="shared" si="674"/>
        <v>60769.911504424788</v>
      </c>
      <c r="AD3263" s="141">
        <v>0.12</v>
      </c>
      <c r="AE3263" s="26">
        <f t="shared" si="67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676"/>
        <v>10219262.405309735</v>
      </c>
      <c r="AJ3263" s="27">
        <f t="shared" si="677"/>
        <v>1226311.4886371682</v>
      </c>
      <c r="AK3263" s="28">
        <f t="shared" si="678"/>
        <v>0.12</v>
      </c>
      <c r="AL3263" s="24"/>
      <c r="AM3263" s="24"/>
      <c r="AN3263" s="24"/>
      <c r="AO3263" s="24"/>
      <c r="AP3263" s="28" t="str">
        <f t="shared" si="679"/>
        <v>20242</v>
      </c>
      <c r="AQ3263" s="28" t="str">
        <f t="shared" si="680"/>
        <v>20242RMB</v>
      </c>
    </row>
    <row r="3264" spans="1:43" s="12" customFormat="1">
      <c r="A3264" s="195" t="s">
        <v>42</v>
      </c>
      <c r="B3264" s="23">
        <v>2023</v>
      </c>
      <c r="C3264" s="179">
        <v>12</v>
      </c>
      <c r="D3264" s="39" t="str">
        <f t="shared" si="669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670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671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668"/>
        <v>1.13</v>
      </c>
      <c r="Z3264" s="18">
        <f t="shared" si="672"/>
        <v>626000</v>
      </c>
      <c r="AA3264" s="22">
        <v>1.095</v>
      </c>
      <c r="AB3264" s="21">
        <f t="shared" si="673"/>
        <v>606610.61946902657</v>
      </c>
      <c r="AC3264" s="25">
        <f t="shared" si="674"/>
        <v>36214.653982300886</v>
      </c>
      <c r="AD3264" s="141">
        <v>5.9700000000000003E-2</v>
      </c>
      <c r="AE3264" s="26">
        <f t="shared" si="67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676"/>
        <v>10271727.486725662</v>
      </c>
      <c r="AJ3264" s="27">
        <f t="shared" si="677"/>
        <v>1227228.7260761061</v>
      </c>
      <c r="AK3264" s="28">
        <f t="shared" si="678"/>
        <v>0.11947637120066472</v>
      </c>
      <c r="AL3264" s="24"/>
      <c r="AM3264" s="24"/>
      <c r="AN3264" s="24"/>
      <c r="AO3264" s="24"/>
      <c r="AP3264" s="28" t="str">
        <f t="shared" si="679"/>
        <v>202312</v>
      </c>
      <c r="AQ3264" s="28" t="str">
        <f t="shared" si="680"/>
        <v>202312RMB</v>
      </c>
    </row>
    <row r="3265" spans="1:43" s="12" customFormat="1">
      <c r="A3265" s="195" t="s">
        <v>42</v>
      </c>
      <c r="B3265" s="23">
        <v>2023</v>
      </c>
      <c r="C3265" s="179">
        <v>12</v>
      </c>
      <c r="D3265" s="39" t="str">
        <f t="shared" si="669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670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671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668"/>
        <v>1.13</v>
      </c>
      <c r="Z3265" s="18">
        <f t="shared" si="672"/>
        <v>570100</v>
      </c>
      <c r="AA3265" s="22">
        <v>1.095</v>
      </c>
      <c r="AB3265" s="21">
        <f t="shared" si="673"/>
        <v>552442.03539823007</v>
      </c>
      <c r="AC3265" s="25">
        <f t="shared" si="674"/>
        <v>32980.789513274336</v>
      </c>
      <c r="AD3265" s="141">
        <v>5.9700000000000003E-2</v>
      </c>
      <c r="AE3265" s="26">
        <f t="shared" si="67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676"/>
        <v>10271727.486725662</v>
      </c>
      <c r="AJ3265" s="27">
        <f t="shared" si="677"/>
        <v>1227228.7260761061</v>
      </c>
      <c r="AK3265" s="28">
        <f t="shared" si="678"/>
        <v>0.11947637120066472</v>
      </c>
      <c r="AL3265" s="24"/>
      <c r="AM3265" s="24"/>
      <c r="AN3265" s="24"/>
      <c r="AO3265" s="24"/>
      <c r="AP3265" s="28" t="str">
        <f t="shared" si="679"/>
        <v>202312</v>
      </c>
      <c r="AQ3265" s="28" t="str">
        <f t="shared" si="680"/>
        <v>202312RMB</v>
      </c>
    </row>
    <row r="3266" spans="1:43" s="12" customFormat="1">
      <c r="A3266" s="195" t="s">
        <v>42</v>
      </c>
      <c r="B3266" s="23">
        <v>2023</v>
      </c>
      <c r="C3266" s="179">
        <v>12</v>
      </c>
      <c r="D3266" s="39" t="str">
        <f t="shared" si="669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670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671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668"/>
        <v>1.13</v>
      </c>
      <c r="Z3266" s="18">
        <f t="shared" si="672"/>
        <v>743000</v>
      </c>
      <c r="AA3266" s="22">
        <v>1.095</v>
      </c>
      <c r="AB3266" s="21">
        <f t="shared" si="673"/>
        <v>719986.72566371679</v>
      </c>
      <c r="AC3266" s="25">
        <f t="shared" si="674"/>
        <v>66670.770796460172</v>
      </c>
      <c r="AD3266" s="141">
        <v>9.2600000000000002E-2</v>
      </c>
      <c r="AE3266" s="26">
        <f t="shared" si="67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676"/>
        <v>10271727.486725662</v>
      </c>
      <c r="AJ3266" s="27">
        <f t="shared" si="677"/>
        <v>1227228.7260761061</v>
      </c>
      <c r="AK3266" s="28">
        <f t="shared" si="678"/>
        <v>0.11947637120066472</v>
      </c>
      <c r="AL3266" s="24"/>
      <c r="AM3266" s="24"/>
      <c r="AN3266" s="24"/>
      <c r="AO3266" s="24"/>
      <c r="AP3266" s="28" t="str">
        <f t="shared" si="679"/>
        <v>202312</v>
      </c>
      <c r="AQ3266" s="28" t="str">
        <f t="shared" si="680"/>
        <v>202312RMB</v>
      </c>
    </row>
    <row r="3267" spans="1:43" s="12" customFormat="1">
      <c r="A3267" s="195" t="s">
        <v>42</v>
      </c>
      <c r="B3267" s="23">
        <v>2024</v>
      </c>
      <c r="C3267" s="179">
        <v>1</v>
      </c>
      <c r="D3267" s="39" t="str">
        <f t="shared" si="669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670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671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668"/>
        <v>1</v>
      </c>
      <c r="Z3267" s="18">
        <f t="shared" si="672"/>
        <v>12660000</v>
      </c>
      <c r="AA3267" s="22">
        <v>5.4100000000000002E-2</v>
      </c>
      <c r="AB3267" s="21">
        <f t="shared" si="673"/>
        <v>684906</v>
      </c>
      <c r="AC3267" s="25">
        <f t="shared" si="674"/>
        <v>82188.72</v>
      </c>
      <c r="AD3267" s="141">
        <v>0.12</v>
      </c>
      <c r="AE3267" s="26">
        <f t="shared" si="67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676"/>
        <v>10219262.405309735</v>
      </c>
      <c r="AJ3267" s="27">
        <f t="shared" si="677"/>
        <v>1226311.4886371682</v>
      </c>
      <c r="AK3267" s="28">
        <f t="shared" si="678"/>
        <v>0.12</v>
      </c>
      <c r="AL3267" s="24"/>
      <c r="AM3267" s="24"/>
      <c r="AN3267" s="24"/>
      <c r="AO3267" s="24"/>
      <c r="AP3267" s="28" t="str">
        <f t="shared" si="679"/>
        <v>20242</v>
      </c>
      <c r="AQ3267" s="28" t="str">
        <f t="shared" si="680"/>
        <v>20242JPY</v>
      </c>
    </row>
    <row r="3268" spans="1:43" s="12" customFormat="1">
      <c r="A3268" s="195" t="s">
        <v>42</v>
      </c>
      <c r="B3268" s="23">
        <v>2024</v>
      </c>
      <c r="C3268" s="179">
        <v>1</v>
      </c>
      <c r="D3268" s="39" t="str">
        <f t="shared" si="669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670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671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668"/>
        <v>1.13</v>
      </c>
      <c r="Z3268" s="18">
        <f t="shared" si="672"/>
        <v>970000</v>
      </c>
      <c r="AA3268" s="22">
        <v>1.0900000000000001</v>
      </c>
      <c r="AB3268" s="21">
        <f t="shared" si="673"/>
        <v>935663.71681415942</v>
      </c>
      <c r="AC3268" s="25">
        <f t="shared" si="674"/>
        <v>112279.64601769912</v>
      </c>
      <c r="AD3268" s="141">
        <v>0.12</v>
      </c>
      <c r="AE3268" s="26">
        <f t="shared" si="67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676"/>
        <v>10219262.405309735</v>
      </c>
      <c r="AJ3268" s="27">
        <f t="shared" si="677"/>
        <v>1226311.4886371682</v>
      </c>
      <c r="AK3268" s="28">
        <f t="shared" si="678"/>
        <v>0.12</v>
      </c>
      <c r="AL3268" s="24"/>
      <c r="AM3268" s="24"/>
      <c r="AN3268" s="24"/>
      <c r="AO3268" s="24"/>
      <c r="AP3268" s="28" t="str">
        <f t="shared" si="679"/>
        <v>20242</v>
      </c>
      <c r="AQ3268" s="28" t="str">
        <f t="shared" si="680"/>
        <v>20242RMB</v>
      </c>
    </row>
    <row r="3269" spans="1:43" s="12" customFormat="1">
      <c r="A3269" s="195" t="s">
        <v>42</v>
      </c>
      <c r="B3269" s="23">
        <v>2024</v>
      </c>
      <c r="C3269" s="179">
        <v>1</v>
      </c>
      <c r="D3269" s="39" t="str">
        <f t="shared" si="669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670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671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668"/>
        <v>1.13</v>
      </c>
      <c r="Z3269" s="18">
        <f t="shared" si="672"/>
        <v>970000</v>
      </c>
      <c r="AA3269" s="22">
        <v>1.0900000000000001</v>
      </c>
      <c r="AB3269" s="21">
        <f t="shared" si="673"/>
        <v>935663.71681415942</v>
      </c>
      <c r="AC3269" s="25">
        <f t="shared" si="674"/>
        <v>112279.64601769912</v>
      </c>
      <c r="AD3269" s="141">
        <v>0.12</v>
      </c>
      <c r="AE3269" s="26">
        <f t="shared" si="67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676"/>
        <v>10219262.405309735</v>
      </c>
      <c r="AJ3269" s="27">
        <f t="shared" si="677"/>
        <v>1226311.4886371682</v>
      </c>
      <c r="AK3269" s="28">
        <f t="shared" si="678"/>
        <v>0.12</v>
      </c>
      <c r="AL3269" s="24"/>
      <c r="AM3269" s="24"/>
      <c r="AN3269" s="24"/>
      <c r="AO3269" s="24"/>
      <c r="AP3269" s="28" t="str">
        <f t="shared" si="679"/>
        <v>20242</v>
      </c>
      <c r="AQ3269" s="28" t="str">
        <f t="shared" si="680"/>
        <v>20242RMB</v>
      </c>
    </row>
    <row r="3270" spans="1:43" s="12" customFormat="1">
      <c r="A3270" s="13" t="s">
        <v>42</v>
      </c>
      <c r="B3270" s="179">
        <v>2023</v>
      </c>
      <c r="C3270" s="179">
        <v>11</v>
      </c>
      <c r="D3270" s="39" t="str">
        <f t="shared" si="669"/>
        <v>Q3</v>
      </c>
      <c r="E3270" s="13" t="s">
        <v>42</v>
      </c>
      <c r="F3270" s="179">
        <v>2024</v>
      </c>
      <c r="G3270" s="179">
        <v>3</v>
      </c>
      <c r="H3270" s="191"/>
      <c r="I3270" s="39" t="str">
        <f t="shared" si="670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671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668"/>
        <v>1</v>
      </c>
      <c r="Z3270" s="18">
        <f t="shared" si="672"/>
        <v>8160000</v>
      </c>
      <c r="AA3270" s="13">
        <v>5.4100000000000002E-2</v>
      </c>
      <c r="AB3270" s="21">
        <f t="shared" si="673"/>
        <v>441456</v>
      </c>
      <c r="AC3270" s="185">
        <f t="shared" si="674"/>
        <v>52974.720000000001</v>
      </c>
      <c r="AD3270" s="141">
        <v>0.12</v>
      </c>
      <c r="AE3270" s="186">
        <f t="shared" si="675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676"/>
        <v>15964641.292035399</v>
      </c>
      <c r="AJ3270" s="19">
        <f t="shared" si="677"/>
        <v>1915756.9550442479</v>
      </c>
      <c r="AK3270" s="20">
        <f t="shared" si="678"/>
        <v>0.12</v>
      </c>
      <c r="AL3270" s="17"/>
      <c r="AM3270" s="17"/>
      <c r="AN3270" s="17"/>
      <c r="AO3270" s="17"/>
      <c r="AP3270" s="28" t="str">
        <f t="shared" si="679"/>
        <v>20243</v>
      </c>
      <c r="AQ3270" s="28" t="str">
        <f t="shared" si="680"/>
        <v>20243JPY</v>
      </c>
    </row>
    <row r="3271" spans="1:43" s="12" customFormat="1">
      <c r="A3271" s="195" t="s">
        <v>42</v>
      </c>
      <c r="B3271" s="23">
        <v>2024</v>
      </c>
      <c r="C3271" s="179">
        <v>1</v>
      </c>
      <c r="D3271" s="39" t="str">
        <f t="shared" si="669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670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671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668"/>
        <v>1</v>
      </c>
      <c r="Z3271" s="18">
        <f t="shared" si="672"/>
        <v>12000000</v>
      </c>
      <c r="AA3271" s="22">
        <v>5.4100000000000002E-2</v>
      </c>
      <c r="AB3271" s="21">
        <f t="shared" si="673"/>
        <v>649200</v>
      </c>
      <c r="AC3271" s="25">
        <f t="shared" si="674"/>
        <v>77904</v>
      </c>
      <c r="AD3271" s="141">
        <v>0.12</v>
      </c>
      <c r="AE3271" s="26">
        <f t="shared" si="675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676"/>
        <v>10219262.405309735</v>
      </c>
      <c r="AJ3271" s="27">
        <f t="shared" si="677"/>
        <v>1226311.4886371682</v>
      </c>
      <c r="AK3271" s="28">
        <f t="shared" si="678"/>
        <v>0.12</v>
      </c>
      <c r="AL3271" s="24"/>
      <c r="AM3271" s="24"/>
      <c r="AN3271" s="24"/>
      <c r="AO3271" s="24"/>
      <c r="AP3271" s="28" t="str">
        <f t="shared" si="679"/>
        <v>20242</v>
      </c>
      <c r="AQ3271" s="28" t="str">
        <f t="shared" si="680"/>
        <v>20242JPY</v>
      </c>
    </row>
    <row r="3272" spans="1:43" s="12" customFormat="1">
      <c r="A3272" s="195" t="s">
        <v>42</v>
      </c>
      <c r="B3272" s="23">
        <v>2024</v>
      </c>
      <c r="C3272" s="179">
        <v>1</v>
      </c>
      <c r="D3272" s="39" t="str">
        <f t="shared" si="669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670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671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668"/>
        <v>1</v>
      </c>
      <c r="Z3272" s="18">
        <f t="shared" si="672"/>
        <v>7686000</v>
      </c>
      <c r="AA3272" s="22">
        <v>5.4100000000000002E-2</v>
      </c>
      <c r="AB3272" s="21">
        <f t="shared" si="673"/>
        <v>415812.60000000003</v>
      </c>
      <c r="AC3272" s="25">
        <f t="shared" si="674"/>
        <v>49897.512000000002</v>
      </c>
      <c r="AD3272" s="141">
        <v>0.12</v>
      </c>
      <c r="AE3272" s="26">
        <f t="shared" si="675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676"/>
        <v>10219262.405309735</v>
      </c>
      <c r="AJ3272" s="27">
        <f t="shared" si="677"/>
        <v>1226311.4886371682</v>
      </c>
      <c r="AK3272" s="28">
        <f t="shared" si="678"/>
        <v>0.12</v>
      </c>
      <c r="AL3272" s="24"/>
      <c r="AM3272" s="24"/>
      <c r="AN3272" s="24"/>
      <c r="AO3272" s="24"/>
      <c r="AP3272" s="28" t="str">
        <f t="shared" si="679"/>
        <v>20242</v>
      </c>
      <c r="AQ3272" s="28" t="str">
        <f t="shared" si="680"/>
        <v>20242JPY</v>
      </c>
    </row>
    <row r="3273" spans="1:43" s="12" customFormat="1">
      <c r="A3273" s="195" t="s">
        <v>42</v>
      </c>
      <c r="B3273" s="23">
        <v>2024</v>
      </c>
      <c r="C3273" s="179">
        <v>1</v>
      </c>
      <c r="D3273" s="39" t="str">
        <f t="shared" si="669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670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671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668"/>
        <v>1</v>
      </c>
      <c r="Z3273" s="18">
        <f t="shared" si="672"/>
        <v>12500000</v>
      </c>
      <c r="AA3273" s="22">
        <v>5.4100000000000002E-2</v>
      </c>
      <c r="AB3273" s="21">
        <f t="shared" si="673"/>
        <v>676250</v>
      </c>
      <c r="AC3273" s="25">
        <f t="shared" si="674"/>
        <v>81150</v>
      </c>
      <c r="AD3273" s="141">
        <v>0.12</v>
      </c>
      <c r="AE3273" s="26">
        <f t="shared" si="67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676"/>
        <v>10219262.405309735</v>
      </c>
      <c r="AJ3273" s="27">
        <f t="shared" si="677"/>
        <v>1226311.4886371682</v>
      </c>
      <c r="AK3273" s="28">
        <f t="shared" si="678"/>
        <v>0.12</v>
      </c>
      <c r="AL3273" s="24"/>
      <c r="AM3273" s="24"/>
      <c r="AN3273" s="24"/>
      <c r="AO3273" s="24"/>
      <c r="AP3273" s="28" t="str">
        <f t="shared" si="679"/>
        <v>20242</v>
      </c>
      <c r="AQ3273" s="28" t="str">
        <f t="shared" si="680"/>
        <v>20242JPY</v>
      </c>
    </row>
    <row r="3274" spans="1:43" s="12" customFormat="1">
      <c r="A3274" s="195" t="s">
        <v>42</v>
      </c>
      <c r="B3274" s="23">
        <v>2024</v>
      </c>
      <c r="C3274" s="179">
        <v>1</v>
      </c>
      <c r="D3274" s="39" t="str">
        <f t="shared" si="669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670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671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668"/>
        <v>1.13</v>
      </c>
      <c r="Z3274" s="18">
        <f t="shared" si="672"/>
        <v>400000</v>
      </c>
      <c r="AA3274" s="22">
        <v>1.0900000000000001</v>
      </c>
      <c r="AB3274" s="21">
        <f t="shared" si="673"/>
        <v>385840.70796460187</v>
      </c>
      <c r="AC3274" s="25">
        <f t="shared" si="674"/>
        <v>46300.884955752219</v>
      </c>
      <c r="AD3274" s="141">
        <v>0.12</v>
      </c>
      <c r="AE3274" s="26">
        <f t="shared" si="675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676"/>
        <v>10219262.405309735</v>
      </c>
      <c r="AJ3274" s="27">
        <f t="shared" si="677"/>
        <v>1226311.4886371682</v>
      </c>
      <c r="AK3274" s="28">
        <f t="shared" si="678"/>
        <v>0.12</v>
      </c>
      <c r="AL3274" s="24"/>
      <c r="AM3274" s="24"/>
      <c r="AN3274" s="24"/>
      <c r="AO3274" s="24"/>
      <c r="AP3274" s="28" t="str">
        <f t="shared" si="679"/>
        <v>20242</v>
      </c>
      <c r="AQ3274" s="28" t="str">
        <f t="shared" si="680"/>
        <v>20242RMB</v>
      </c>
    </row>
    <row r="3275" spans="1:43" s="12" customFormat="1">
      <c r="A3275" s="13" t="s">
        <v>42</v>
      </c>
      <c r="B3275" s="179">
        <v>2023</v>
      </c>
      <c r="C3275" s="179">
        <v>7</v>
      </c>
      <c r="D3275" s="39" t="str">
        <f t="shared" si="669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670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671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672"/>
        <v>1403500</v>
      </c>
      <c r="AA3275" s="13">
        <v>1.0900000000000001</v>
      </c>
      <c r="AB3275" s="21">
        <f t="shared" si="673"/>
        <v>1353818.5840707966</v>
      </c>
      <c r="AC3275" s="185">
        <f t="shared" si="674"/>
        <v>162458.23008849559</v>
      </c>
      <c r="AD3275" s="141">
        <v>0.12</v>
      </c>
      <c r="AE3275" s="186">
        <f t="shared" si="675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676"/>
        <v>15964641.292035399</v>
      </c>
      <c r="AJ3275" s="19">
        <f t="shared" si="677"/>
        <v>1915756.9550442479</v>
      </c>
      <c r="AK3275" s="20">
        <f t="shared" si="678"/>
        <v>0.12</v>
      </c>
      <c r="AL3275" s="17"/>
      <c r="AM3275" s="17"/>
      <c r="AN3275" s="17"/>
      <c r="AO3275" s="17"/>
      <c r="AP3275" s="28" t="str">
        <f t="shared" si="679"/>
        <v>20243</v>
      </c>
      <c r="AQ3275" s="28" t="str">
        <f t="shared" si="680"/>
        <v>20243RMB</v>
      </c>
    </row>
    <row r="3276" spans="1:43" s="12" customFormat="1">
      <c r="A3276" s="13" t="s">
        <v>42</v>
      </c>
      <c r="B3276" s="179">
        <v>2023</v>
      </c>
      <c r="C3276" s="179">
        <v>7</v>
      </c>
      <c r="D3276" s="39" t="str">
        <f t="shared" si="669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670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671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672"/>
        <v>882000</v>
      </c>
      <c r="AA3276" s="13">
        <v>1.0900000000000001</v>
      </c>
      <c r="AB3276" s="21">
        <f t="shared" si="673"/>
        <v>850778.76106194709</v>
      </c>
      <c r="AC3276" s="185">
        <f t="shared" si="674"/>
        <v>102093.45132743365</v>
      </c>
      <c r="AD3276" s="141">
        <v>0.12</v>
      </c>
      <c r="AE3276" s="186">
        <f t="shared" si="675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676"/>
        <v>15964641.292035399</v>
      </c>
      <c r="AJ3276" s="19">
        <f t="shared" si="677"/>
        <v>1915756.9550442479</v>
      </c>
      <c r="AK3276" s="20">
        <f t="shared" si="678"/>
        <v>0.12</v>
      </c>
      <c r="AL3276" s="17"/>
      <c r="AM3276" s="17"/>
      <c r="AN3276" s="17"/>
      <c r="AO3276" s="17"/>
      <c r="AP3276" s="28" t="str">
        <f t="shared" si="679"/>
        <v>20243</v>
      </c>
      <c r="AQ3276" s="28" t="str">
        <f t="shared" si="680"/>
        <v>20243RMB</v>
      </c>
    </row>
    <row r="3277" spans="1:43" s="12" customFormat="1">
      <c r="A3277" s="13" t="s">
        <v>42</v>
      </c>
      <c r="B3277" s="179">
        <v>2023</v>
      </c>
      <c r="C3277" s="179">
        <v>4</v>
      </c>
      <c r="D3277" s="39" t="str">
        <f t="shared" si="669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670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671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672"/>
        <v>918000</v>
      </c>
      <c r="AA3277" s="13">
        <v>1.0900000000000001</v>
      </c>
      <c r="AB3277" s="21">
        <f t="shared" si="673"/>
        <v>885504.42477876123</v>
      </c>
      <c r="AC3277" s="185">
        <f t="shared" si="674"/>
        <v>106260.53097345134</v>
      </c>
      <c r="AD3277" s="141">
        <v>0.12</v>
      </c>
      <c r="AE3277" s="186">
        <f t="shared" si="675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676"/>
        <v>15964641.292035399</v>
      </c>
      <c r="AJ3277" s="19">
        <f t="shared" si="677"/>
        <v>1915756.9550442479</v>
      </c>
      <c r="AK3277" s="20">
        <f t="shared" si="678"/>
        <v>0.12</v>
      </c>
      <c r="AL3277" s="17"/>
      <c r="AM3277" s="17"/>
      <c r="AN3277" s="17"/>
      <c r="AO3277" s="17"/>
      <c r="AP3277" s="28" t="str">
        <f t="shared" si="679"/>
        <v>20243</v>
      </c>
      <c r="AQ3277" s="28" t="str">
        <f t="shared" si="680"/>
        <v>20243RMB</v>
      </c>
    </row>
    <row r="3278" spans="1:43" s="12" customFormat="1">
      <c r="A3278" s="13" t="s">
        <v>42</v>
      </c>
      <c r="B3278" s="179">
        <v>2023</v>
      </c>
      <c r="C3278" s="179">
        <v>11</v>
      </c>
      <c r="D3278" s="39" t="str">
        <f t="shared" si="669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670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671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681">IF(W3278="","",IF(W3278="RMB","1.13", "1"))</f>
        <v>1.13</v>
      </c>
      <c r="Z3278" s="18">
        <f t="shared" si="672"/>
        <v>390000</v>
      </c>
      <c r="AA3278" s="13">
        <v>1.0900000000000001</v>
      </c>
      <c r="AB3278" s="21">
        <f t="shared" si="673"/>
        <v>376194.69026548677</v>
      </c>
      <c r="AC3278" s="185">
        <f t="shared" si="674"/>
        <v>45143.362831858409</v>
      </c>
      <c r="AD3278" s="141">
        <v>0.12</v>
      </c>
      <c r="AE3278" s="186">
        <f t="shared" si="675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676"/>
        <v>15964641.292035399</v>
      </c>
      <c r="AJ3278" s="19">
        <f t="shared" si="677"/>
        <v>1915756.9550442479</v>
      </c>
      <c r="AK3278" s="20">
        <f t="shared" si="678"/>
        <v>0.12</v>
      </c>
      <c r="AL3278" s="17"/>
      <c r="AM3278" s="17"/>
      <c r="AN3278" s="17"/>
      <c r="AO3278" s="17"/>
      <c r="AP3278" s="28" t="str">
        <f t="shared" si="679"/>
        <v>20243</v>
      </c>
      <c r="AQ3278" s="28" t="str">
        <f t="shared" si="680"/>
        <v>20243RMB</v>
      </c>
    </row>
    <row r="3279" spans="1:43" s="12" customFormat="1">
      <c r="A3279" s="195" t="s">
        <v>42</v>
      </c>
      <c r="B3279" s="23">
        <v>2023</v>
      </c>
      <c r="C3279" s="179">
        <v>12</v>
      </c>
      <c r="D3279" s="39" t="str">
        <f t="shared" si="669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670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671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681"/>
        <v>1.13</v>
      </c>
      <c r="Z3279" s="18">
        <f t="shared" si="672"/>
        <v>358000</v>
      </c>
      <c r="AA3279" s="22">
        <v>1.0900000000000001</v>
      </c>
      <c r="AB3279" s="21">
        <f t="shared" si="673"/>
        <v>345327.43362831866</v>
      </c>
      <c r="AC3279" s="25">
        <f t="shared" si="674"/>
        <v>41439.292035398241</v>
      </c>
      <c r="AD3279" s="141">
        <v>0.12</v>
      </c>
      <c r="AE3279" s="26">
        <f t="shared" si="67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676"/>
        <v>15964641.292035399</v>
      </c>
      <c r="AJ3279" s="27">
        <f t="shared" si="677"/>
        <v>1915756.9550442479</v>
      </c>
      <c r="AK3279" s="28">
        <f t="shared" si="678"/>
        <v>0.12</v>
      </c>
      <c r="AL3279" s="24"/>
      <c r="AM3279" s="24"/>
      <c r="AN3279" s="24"/>
      <c r="AO3279" s="24"/>
      <c r="AP3279" s="28" t="str">
        <f t="shared" si="679"/>
        <v>20243</v>
      </c>
      <c r="AQ3279" s="28" t="str">
        <f t="shared" si="680"/>
        <v>20243RMB</v>
      </c>
    </row>
    <row r="3280" spans="1:43" s="12" customFormat="1" ht="39.6">
      <c r="A3280" s="22"/>
      <c r="B3280" s="23"/>
      <c r="C3280" s="23"/>
      <c r="D3280" s="39" t="str">
        <f t="shared" si="669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670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671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681"/>
        <v/>
      </c>
      <c r="Z3280" s="18" t="str">
        <f t="shared" si="672"/>
        <v/>
      </c>
      <c r="AA3280" s="22"/>
      <c r="AB3280" s="21">
        <v>5000</v>
      </c>
      <c r="AC3280" s="25">
        <f t="shared" si="674"/>
        <v>0</v>
      </c>
      <c r="AD3280" s="149"/>
      <c r="AE3280" s="26">
        <f t="shared" si="67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676"/>
        <v>10271727.486725662</v>
      </c>
      <c r="AJ3280" s="27">
        <f t="shared" si="677"/>
        <v>1227228.7260761061</v>
      </c>
      <c r="AK3280" s="28">
        <f t="shared" si="678"/>
        <v>0.11947637120066472</v>
      </c>
      <c r="AL3280" s="24"/>
      <c r="AM3280" s="24"/>
      <c r="AN3280" s="24"/>
      <c r="AO3280" s="24"/>
      <c r="AP3280" s="28" t="str">
        <f t="shared" si="679"/>
        <v>202312</v>
      </c>
      <c r="AQ3280" s="28" t="str">
        <f t="shared" si="680"/>
        <v/>
      </c>
    </row>
    <row r="3281" spans="1:43" s="12" customFormat="1" ht="39.6">
      <c r="A3281" s="22"/>
      <c r="B3281" s="23"/>
      <c r="C3281" s="23"/>
      <c r="D3281" s="39" t="str">
        <f t="shared" si="669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670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671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681"/>
        <v/>
      </c>
      <c r="Z3281" s="18" t="str">
        <f t="shared" si="672"/>
        <v/>
      </c>
      <c r="AA3281" s="22"/>
      <c r="AB3281" s="21">
        <v>100000</v>
      </c>
      <c r="AC3281" s="25">
        <f t="shared" si="674"/>
        <v>0</v>
      </c>
      <c r="AD3281" s="149"/>
      <c r="AE3281" s="26">
        <f t="shared" si="67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676"/>
        <v>10271727.486725662</v>
      </c>
      <c r="AJ3281" s="27">
        <f t="shared" si="677"/>
        <v>1227228.7260761061</v>
      </c>
      <c r="AK3281" s="28">
        <f t="shared" si="678"/>
        <v>0.11947637120066472</v>
      </c>
      <c r="AL3281" s="24"/>
      <c r="AM3281" s="24"/>
      <c r="AN3281" s="24"/>
      <c r="AO3281" s="24"/>
      <c r="AP3281" s="28" t="str">
        <f t="shared" si="679"/>
        <v>202312</v>
      </c>
      <c r="AQ3281" s="28" t="str">
        <f t="shared" si="680"/>
        <v/>
      </c>
    </row>
    <row r="3282" spans="1:43" s="12" customFormat="1" ht="39.6">
      <c r="A3282" s="22"/>
      <c r="B3282" s="23"/>
      <c r="C3282" s="23"/>
      <c r="D3282" s="39" t="str">
        <f t="shared" si="669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670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671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681"/>
        <v/>
      </c>
      <c r="Z3282" s="18" t="str">
        <f t="shared" si="672"/>
        <v/>
      </c>
      <c r="AA3282" s="22"/>
      <c r="AB3282" s="21">
        <v>200000</v>
      </c>
      <c r="AC3282" s="25">
        <f t="shared" si="674"/>
        <v>0</v>
      </c>
      <c r="AD3282" s="149"/>
      <c r="AE3282" s="26">
        <f t="shared" si="67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676"/>
        <v>10271727.486725662</v>
      </c>
      <c r="AJ3282" s="27">
        <f t="shared" si="677"/>
        <v>1227228.7260761061</v>
      </c>
      <c r="AK3282" s="28">
        <f t="shared" si="678"/>
        <v>0.11947637120066472</v>
      </c>
      <c r="AL3282" s="24"/>
      <c r="AM3282" s="24"/>
      <c r="AN3282" s="24"/>
      <c r="AO3282" s="24"/>
      <c r="AP3282" s="28" t="str">
        <f t="shared" si="679"/>
        <v>202312</v>
      </c>
      <c r="AQ3282" s="28" t="str">
        <f t="shared" si="680"/>
        <v/>
      </c>
    </row>
    <row r="3283" spans="1:43" s="12" customFormat="1" ht="39.6">
      <c r="A3283" s="22"/>
      <c r="B3283" s="23"/>
      <c r="C3283" s="23"/>
      <c r="D3283" s="39" t="str">
        <f t="shared" si="669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670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671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681"/>
        <v/>
      </c>
      <c r="Z3283" s="18" t="str">
        <f t="shared" si="672"/>
        <v/>
      </c>
      <c r="AA3283" s="22"/>
      <c r="AB3283" s="21">
        <v>250000</v>
      </c>
      <c r="AC3283" s="25">
        <f t="shared" si="674"/>
        <v>0</v>
      </c>
      <c r="AD3283" s="149"/>
      <c r="AE3283" s="26">
        <f t="shared" si="67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676"/>
        <v>10271727.486725662</v>
      </c>
      <c r="AJ3283" s="27">
        <f t="shared" si="677"/>
        <v>1227228.7260761061</v>
      </c>
      <c r="AK3283" s="28">
        <f t="shared" si="678"/>
        <v>0.11947637120066472</v>
      </c>
      <c r="AL3283" s="24"/>
      <c r="AM3283" s="24"/>
      <c r="AN3283" s="24"/>
      <c r="AO3283" s="24"/>
      <c r="AP3283" s="28" t="str">
        <f t="shared" si="679"/>
        <v>202312</v>
      </c>
      <c r="AQ3283" s="28" t="str">
        <f t="shared" si="680"/>
        <v/>
      </c>
    </row>
    <row r="3284" spans="1:43" s="12" customFormat="1">
      <c r="A3284" s="195" t="s">
        <v>42</v>
      </c>
      <c r="B3284" s="23">
        <v>2024</v>
      </c>
      <c r="C3284" s="179">
        <v>1</v>
      </c>
      <c r="D3284" s="39" t="str">
        <f t="shared" si="669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670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671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681"/>
        <v>1</v>
      </c>
      <c r="Z3284" s="18">
        <f t="shared" si="672"/>
        <v>100000</v>
      </c>
      <c r="AA3284" s="22">
        <v>7.8</v>
      </c>
      <c r="AB3284" s="21">
        <f t="shared" ref="AB3284:AB3324" si="682">IF(AND(R3284&lt;&gt;"C66",R3284&lt;&gt;""),Z3284/Y3284*AA3284,"")</f>
        <v>780000</v>
      </c>
      <c r="AC3284" s="25">
        <f t="shared" si="674"/>
        <v>93600</v>
      </c>
      <c r="AD3284" s="141">
        <v>0.12</v>
      </c>
      <c r="AE3284" s="26">
        <f t="shared" si="67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676"/>
        <v>15964641.292035399</v>
      </c>
      <c r="AJ3284" s="27">
        <f t="shared" si="677"/>
        <v>1915756.9550442479</v>
      </c>
      <c r="AK3284" s="28">
        <f t="shared" si="678"/>
        <v>0.12</v>
      </c>
      <c r="AL3284" s="24"/>
      <c r="AM3284" s="24"/>
      <c r="AN3284" s="24"/>
      <c r="AO3284" s="24"/>
      <c r="AP3284" s="28" t="str">
        <f t="shared" si="679"/>
        <v>20243</v>
      </c>
      <c r="AQ3284" s="28" t="str">
        <f t="shared" si="680"/>
        <v>20243USD</v>
      </c>
    </row>
    <row r="3285" spans="1:43" s="12" customFormat="1">
      <c r="A3285" s="195" t="s">
        <v>42</v>
      </c>
      <c r="B3285" s="23">
        <v>2024</v>
      </c>
      <c r="C3285" s="179">
        <v>1</v>
      </c>
      <c r="D3285" s="39" t="str">
        <f t="shared" si="669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670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671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681"/>
        <v>1</v>
      </c>
      <c r="Z3285" s="18">
        <f t="shared" si="672"/>
        <v>88000</v>
      </c>
      <c r="AA3285" s="22">
        <v>7.8</v>
      </c>
      <c r="AB3285" s="21">
        <f t="shared" si="682"/>
        <v>686400</v>
      </c>
      <c r="AC3285" s="25">
        <f t="shared" si="674"/>
        <v>82368</v>
      </c>
      <c r="AD3285" s="141">
        <v>0.12</v>
      </c>
      <c r="AE3285" s="26">
        <f t="shared" si="67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676"/>
        <v>15964641.292035399</v>
      </c>
      <c r="AJ3285" s="27">
        <f t="shared" si="677"/>
        <v>1915756.9550442479</v>
      </c>
      <c r="AK3285" s="28">
        <f t="shared" si="678"/>
        <v>0.12</v>
      </c>
      <c r="AL3285" s="24"/>
      <c r="AM3285" s="24"/>
      <c r="AN3285" s="24"/>
      <c r="AO3285" s="24"/>
      <c r="AP3285" s="28" t="str">
        <f t="shared" si="679"/>
        <v>20243</v>
      </c>
      <c r="AQ3285" s="28" t="str">
        <f t="shared" si="680"/>
        <v>20243USD</v>
      </c>
    </row>
    <row r="3286" spans="1:43" s="12" customFormat="1">
      <c r="A3286" s="13" t="s">
        <v>42</v>
      </c>
      <c r="B3286" s="179">
        <v>2023</v>
      </c>
      <c r="C3286" s="179">
        <v>11</v>
      </c>
      <c r="D3286" s="39" t="str">
        <f t="shared" si="669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670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671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681"/>
        <v>1</v>
      </c>
      <c r="Z3286" s="18">
        <f t="shared" si="672"/>
        <v>11900000</v>
      </c>
      <c r="AA3286" s="13">
        <v>5.4100000000000002E-2</v>
      </c>
      <c r="AB3286" s="21">
        <f t="shared" si="682"/>
        <v>643790</v>
      </c>
      <c r="AC3286" s="185">
        <f t="shared" si="674"/>
        <v>77254.8</v>
      </c>
      <c r="AD3286" s="141">
        <v>0.12</v>
      </c>
      <c r="AE3286" s="186">
        <f t="shared" si="675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676"/>
        <v>15964641.292035399</v>
      </c>
      <c r="AJ3286" s="19">
        <f t="shared" si="677"/>
        <v>1915756.9550442479</v>
      </c>
      <c r="AK3286" s="20">
        <f t="shared" si="678"/>
        <v>0.12</v>
      </c>
      <c r="AL3286" s="17"/>
      <c r="AM3286" s="17"/>
      <c r="AN3286" s="17"/>
      <c r="AO3286" s="17"/>
      <c r="AP3286" s="28" t="str">
        <f t="shared" si="679"/>
        <v>20243</v>
      </c>
      <c r="AQ3286" s="28" t="str">
        <f t="shared" si="680"/>
        <v>20243JPY</v>
      </c>
    </row>
    <row r="3287" spans="1:43" s="12" customFormat="1">
      <c r="A3287" s="13" t="s">
        <v>41</v>
      </c>
      <c r="B3287" s="179">
        <v>2022</v>
      </c>
      <c r="C3287" s="179">
        <v>10</v>
      </c>
      <c r="D3287" s="39" t="str">
        <f t="shared" si="669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670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671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672"/>
        <v>1050000</v>
      </c>
      <c r="AA3287" s="13">
        <v>1.0900000000000001</v>
      </c>
      <c r="AB3287" s="21">
        <f t="shared" si="682"/>
        <v>1012831.8584070798</v>
      </c>
      <c r="AC3287" s="185">
        <f t="shared" si="674"/>
        <v>121539.82300884958</v>
      </c>
      <c r="AD3287" s="141">
        <v>0.12</v>
      </c>
      <c r="AE3287" s="186">
        <f t="shared" si="675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676"/>
        <v>15964641.292035399</v>
      </c>
      <c r="AJ3287" s="19">
        <f t="shared" si="677"/>
        <v>1915756.9550442479</v>
      </c>
      <c r="AK3287" s="20">
        <f t="shared" si="678"/>
        <v>0.12</v>
      </c>
      <c r="AL3287" s="17"/>
      <c r="AM3287" s="17"/>
      <c r="AN3287" s="17"/>
      <c r="AO3287" s="17"/>
      <c r="AP3287" s="28" t="str">
        <f t="shared" si="679"/>
        <v>20243</v>
      </c>
      <c r="AQ3287" s="28" t="str">
        <f t="shared" si="680"/>
        <v>20243RMB</v>
      </c>
    </row>
    <row r="3288" spans="1:43" s="12" customFormat="1">
      <c r="A3288" s="13" t="s">
        <v>42</v>
      </c>
      <c r="B3288" s="179">
        <v>2023</v>
      </c>
      <c r="C3288" s="179">
        <v>10</v>
      </c>
      <c r="D3288" s="39" t="str">
        <f t="shared" si="669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670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671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672"/>
        <v>430000</v>
      </c>
      <c r="AA3288" s="13">
        <v>1.0900000000000001</v>
      </c>
      <c r="AB3288" s="21">
        <f t="shared" si="682"/>
        <v>414778.76106194698</v>
      </c>
      <c r="AC3288" s="185">
        <f t="shared" si="674"/>
        <v>49773.451327433635</v>
      </c>
      <c r="AD3288" s="141">
        <v>0.12</v>
      </c>
      <c r="AE3288" s="186">
        <f t="shared" si="675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676"/>
        <v>15964641.292035399</v>
      </c>
      <c r="AJ3288" s="19">
        <f t="shared" si="677"/>
        <v>1915756.9550442479</v>
      </c>
      <c r="AK3288" s="20">
        <f t="shared" si="678"/>
        <v>0.12</v>
      </c>
      <c r="AL3288" s="17"/>
      <c r="AM3288" s="17"/>
      <c r="AN3288" s="17"/>
      <c r="AO3288" s="17"/>
      <c r="AP3288" s="28" t="str">
        <f t="shared" si="679"/>
        <v>20243</v>
      </c>
      <c r="AQ3288" s="28" t="str">
        <f t="shared" si="680"/>
        <v>20243RMB</v>
      </c>
    </row>
    <row r="3289" spans="1:43" s="12" customFormat="1">
      <c r="A3289" s="13" t="s">
        <v>42</v>
      </c>
      <c r="B3289" s="179">
        <v>2023</v>
      </c>
      <c r="C3289" s="179">
        <v>6</v>
      </c>
      <c r="D3289" s="39" t="str">
        <f t="shared" si="669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670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671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683">IF(W3289="RMB","1.13", "1")</f>
        <v>1</v>
      </c>
      <c r="Z3289" s="18">
        <f t="shared" si="672"/>
        <v>7960000</v>
      </c>
      <c r="AA3289" s="13">
        <v>5.4100000000000002E-2</v>
      </c>
      <c r="AB3289" s="21">
        <f t="shared" si="682"/>
        <v>430636</v>
      </c>
      <c r="AC3289" s="185">
        <f t="shared" si="674"/>
        <v>51676.32</v>
      </c>
      <c r="AD3289" s="141">
        <v>0.12</v>
      </c>
      <c r="AE3289" s="186">
        <f t="shared" si="675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676"/>
        <v>15964641.292035399</v>
      </c>
      <c r="AJ3289" s="19">
        <f t="shared" si="677"/>
        <v>1915756.9550442479</v>
      </c>
      <c r="AK3289" s="20">
        <f t="shared" si="678"/>
        <v>0.12</v>
      </c>
      <c r="AL3289" s="17"/>
      <c r="AM3289" s="17"/>
      <c r="AN3289" s="17"/>
      <c r="AO3289" s="17"/>
      <c r="AP3289" s="28" t="str">
        <f t="shared" si="679"/>
        <v>20243</v>
      </c>
      <c r="AQ3289" s="28" t="str">
        <f t="shared" si="680"/>
        <v>20243JPY</v>
      </c>
    </row>
    <row r="3290" spans="1:43" s="12" customFormat="1">
      <c r="A3290" s="13" t="s">
        <v>42</v>
      </c>
      <c r="B3290" s="179">
        <v>2023</v>
      </c>
      <c r="C3290" s="179">
        <v>6</v>
      </c>
      <c r="D3290" s="39" t="str">
        <f t="shared" si="669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670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671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683"/>
        <v>1</v>
      </c>
      <c r="Z3290" s="18">
        <f t="shared" si="672"/>
        <v>7960000</v>
      </c>
      <c r="AA3290" s="13">
        <v>5.4100000000000002E-2</v>
      </c>
      <c r="AB3290" s="21">
        <f t="shared" si="682"/>
        <v>430636</v>
      </c>
      <c r="AC3290" s="185">
        <f t="shared" si="674"/>
        <v>51676.32</v>
      </c>
      <c r="AD3290" s="141">
        <v>0.12</v>
      </c>
      <c r="AE3290" s="186">
        <f t="shared" si="675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676"/>
        <v>15964641.292035399</v>
      </c>
      <c r="AJ3290" s="19">
        <f t="shared" si="677"/>
        <v>1915756.9550442479</v>
      </c>
      <c r="AK3290" s="20">
        <f t="shared" si="678"/>
        <v>0.12</v>
      </c>
      <c r="AL3290" s="17"/>
      <c r="AM3290" s="17"/>
      <c r="AN3290" s="17"/>
      <c r="AO3290" s="17"/>
      <c r="AP3290" s="28" t="str">
        <f t="shared" si="679"/>
        <v>20243</v>
      </c>
      <c r="AQ3290" s="28" t="str">
        <f t="shared" si="680"/>
        <v>20243JPY</v>
      </c>
    </row>
    <row r="3291" spans="1:43" s="12" customFormat="1">
      <c r="A3291" s="13" t="s">
        <v>42</v>
      </c>
      <c r="B3291" s="179">
        <v>2023</v>
      </c>
      <c r="C3291" s="179">
        <v>6</v>
      </c>
      <c r="D3291" s="39" t="str">
        <f t="shared" si="669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670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671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683"/>
        <v>1</v>
      </c>
      <c r="Z3291" s="18">
        <f t="shared" si="672"/>
        <v>7960000</v>
      </c>
      <c r="AA3291" s="13">
        <v>5.4100000000000002E-2</v>
      </c>
      <c r="AB3291" s="21">
        <f t="shared" si="682"/>
        <v>430636</v>
      </c>
      <c r="AC3291" s="185">
        <f t="shared" si="674"/>
        <v>51676.32</v>
      </c>
      <c r="AD3291" s="141">
        <v>0.12</v>
      </c>
      <c r="AE3291" s="186">
        <f t="shared" si="675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676"/>
        <v>15964641.292035399</v>
      </c>
      <c r="AJ3291" s="19">
        <f t="shared" si="677"/>
        <v>1915756.9550442479</v>
      </c>
      <c r="AK3291" s="20">
        <f t="shared" si="678"/>
        <v>0.12</v>
      </c>
      <c r="AL3291" s="17"/>
      <c r="AM3291" s="17"/>
      <c r="AN3291" s="17"/>
      <c r="AO3291" s="17"/>
      <c r="AP3291" s="28" t="str">
        <f t="shared" si="679"/>
        <v>20243</v>
      </c>
      <c r="AQ3291" s="28" t="str">
        <f t="shared" si="680"/>
        <v>20243JPY</v>
      </c>
    </row>
    <row r="3292" spans="1:43" s="12" customFormat="1">
      <c r="A3292" s="13" t="s">
        <v>42</v>
      </c>
      <c r="B3292" s="179">
        <v>2023</v>
      </c>
      <c r="C3292" s="179">
        <v>6</v>
      </c>
      <c r="D3292" s="39" t="str">
        <f t="shared" si="669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670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671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683"/>
        <v>1</v>
      </c>
      <c r="Z3292" s="18">
        <f t="shared" si="672"/>
        <v>7960000</v>
      </c>
      <c r="AA3292" s="13">
        <v>5.4100000000000002E-2</v>
      </c>
      <c r="AB3292" s="21">
        <f t="shared" si="682"/>
        <v>430636</v>
      </c>
      <c r="AC3292" s="185">
        <f t="shared" si="674"/>
        <v>51676.32</v>
      </c>
      <c r="AD3292" s="141">
        <v>0.12</v>
      </c>
      <c r="AE3292" s="186">
        <f t="shared" si="675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676"/>
        <v>15964641.292035399</v>
      </c>
      <c r="AJ3292" s="19">
        <f t="shared" si="677"/>
        <v>1915756.9550442479</v>
      </c>
      <c r="AK3292" s="20">
        <f t="shared" si="678"/>
        <v>0.12</v>
      </c>
      <c r="AL3292" s="17"/>
      <c r="AM3292" s="17"/>
      <c r="AN3292" s="17"/>
      <c r="AO3292" s="17"/>
      <c r="AP3292" s="28" t="str">
        <f t="shared" si="679"/>
        <v>20243</v>
      </c>
      <c r="AQ3292" s="28" t="str">
        <f t="shared" si="680"/>
        <v>20243JPY</v>
      </c>
    </row>
    <row r="3293" spans="1:43" s="12" customFormat="1">
      <c r="A3293" s="13" t="s">
        <v>42</v>
      </c>
      <c r="B3293" s="179">
        <v>2023</v>
      </c>
      <c r="C3293" s="179">
        <v>6</v>
      </c>
      <c r="D3293" s="39" t="str">
        <f t="shared" si="669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670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671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683"/>
        <v>1</v>
      </c>
      <c r="Z3293" s="18">
        <f t="shared" si="672"/>
        <v>7960000</v>
      </c>
      <c r="AA3293" s="13">
        <v>5.4100000000000002E-2</v>
      </c>
      <c r="AB3293" s="21">
        <f t="shared" si="682"/>
        <v>430636</v>
      </c>
      <c r="AC3293" s="185">
        <f t="shared" si="674"/>
        <v>51676.32</v>
      </c>
      <c r="AD3293" s="141">
        <v>0.12</v>
      </c>
      <c r="AE3293" s="186">
        <f t="shared" si="675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676"/>
        <v>15964641.292035399</v>
      </c>
      <c r="AJ3293" s="19">
        <f t="shared" si="677"/>
        <v>1915756.9550442479</v>
      </c>
      <c r="AK3293" s="20">
        <f t="shared" si="678"/>
        <v>0.12</v>
      </c>
      <c r="AL3293" s="17"/>
      <c r="AM3293" s="17"/>
      <c r="AN3293" s="17"/>
      <c r="AO3293" s="17"/>
      <c r="AP3293" s="28" t="str">
        <f t="shared" si="679"/>
        <v>20243</v>
      </c>
      <c r="AQ3293" s="28" t="str">
        <f t="shared" si="680"/>
        <v>20243JPY</v>
      </c>
    </row>
    <row r="3294" spans="1:43" s="12" customFormat="1">
      <c r="A3294" s="13" t="s">
        <v>42</v>
      </c>
      <c r="B3294" s="179">
        <v>2023</v>
      </c>
      <c r="C3294" s="179">
        <v>6</v>
      </c>
      <c r="D3294" s="39" t="str">
        <f t="shared" si="669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670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671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683"/>
        <v>1</v>
      </c>
      <c r="Z3294" s="18">
        <f t="shared" si="672"/>
        <v>7960000</v>
      </c>
      <c r="AA3294" s="13">
        <v>5.4100000000000002E-2</v>
      </c>
      <c r="AB3294" s="21">
        <f t="shared" si="682"/>
        <v>430636</v>
      </c>
      <c r="AC3294" s="185">
        <f t="shared" si="674"/>
        <v>51676.32</v>
      </c>
      <c r="AD3294" s="141">
        <v>0.12</v>
      </c>
      <c r="AE3294" s="186">
        <f t="shared" si="675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676"/>
        <v>15964641.292035399</v>
      </c>
      <c r="AJ3294" s="19">
        <f t="shared" si="677"/>
        <v>1915756.9550442479</v>
      </c>
      <c r="AK3294" s="20">
        <f t="shared" si="678"/>
        <v>0.12</v>
      </c>
      <c r="AL3294" s="17"/>
      <c r="AM3294" s="17"/>
      <c r="AN3294" s="17"/>
      <c r="AO3294" s="17"/>
      <c r="AP3294" s="28" t="str">
        <f t="shared" si="679"/>
        <v>20243</v>
      </c>
      <c r="AQ3294" s="28" t="str">
        <f t="shared" si="680"/>
        <v>20243JPY</v>
      </c>
    </row>
    <row r="3295" spans="1:43" s="12" customFormat="1">
      <c r="A3295" s="13" t="s">
        <v>42</v>
      </c>
      <c r="B3295" s="179">
        <v>2023</v>
      </c>
      <c r="C3295" s="179">
        <v>11</v>
      </c>
      <c r="D3295" s="39" t="str">
        <f t="shared" si="669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670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671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684">IF(W3295="","",IF(W3295="RMB","1.13", "1"))</f>
        <v>1.13</v>
      </c>
      <c r="Z3295" s="18">
        <f t="shared" si="672"/>
        <v>790000</v>
      </c>
      <c r="AA3295" s="13">
        <v>1.0900000000000001</v>
      </c>
      <c r="AB3295" s="21">
        <f t="shared" si="682"/>
        <v>762035.39823008864</v>
      </c>
      <c r="AC3295" s="185">
        <f t="shared" si="674"/>
        <v>91444.247787610628</v>
      </c>
      <c r="AD3295" s="141">
        <v>0.12</v>
      </c>
      <c r="AE3295" s="186">
        <f t="shared" si="675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676"/>
        <v>15964641.292035399</v>
      </c>
      <c r="AJ3295" s="19">
        <f t="shared" si="677"/>
        <v>1915756.9550442479</v>
      </c>
      <c r="AK3295" s="20">
        <f t="shared" si="678"/>
        <v>0.12</v>
      </c>
      <c r="AL3295" s="17"/>
      <c r="AM3295" s="17"/>
      <c r="AN3295" s="17"/>
      <c r="AO3295" s="17" t="s">
        <v>3336</v>
      </c>
      <c r="AP3295" s="28" t="str">
        <f t="shared" si="679"/>
        <v>20243</v>
      </c>
      <c r="AQ3295" s="28" t="str">
        <f t="shared" si="680"/>
        <v>20243RMB</v>
      </c>
    </row>
    <row r="3296" spans="1:43" s="12" customFormat="1">
      <c r="A3296" s="13" t="s">
        <v>42</v>
      </c>
      <c r="B3296" s="179">
        <v>2023</v>
      </c>
      <c r="C3296" s="179">
        <v>11</v>
      </c>
      <c r="D3296" s="39" t="str">
        <f t="shared" si="669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670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671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684"/>
        <v>1.13</v>
      </c>
      <c r="Z3296" s="18">
        <f t="shared" si="672"/>
        <v>623600</v>
      </c>
      <c r="AA3296" s="13">
        <v>1.0900000000000001</v>
      </c>
      <c r="AB3296" s="21">
        <f t="shared" si="682"/>
        <v>601525.66371681425</v>
      </c>
      <c r="AC3296" s="185">
        <f t="shared" si="674"/>
        <v>72183.079646017708</v>
      </c>
      <c r="AD3296" s="141">
        <v>0.12</v>
      </c>
      <c r="AE3296" s="186">
        <f t="shared" si="675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676"/>
        <v>15964641.292035399</v>
      </c>
      <c r="AJ3296" s="19">
        <f t="shared" si="677"/>
        <v>1915756.9550442479</v>
      </c>
      <c r="AK3296" s="20">
        <f t="shared" si="678"/>
        <v>0.12</v>
      </c>
      <c r="AL3296" s="17"/>
      <c r="AM3296" s="17"/>
      <c r="AN3296" s="17"/>
      <c r="AO3296" s="17"/>
      <c r="AP3296" s="28" t="str">
        <f t="shared" si="679"/>
        <v>20243</v>
      </c>
      <c r="AQ3296" s="28" t="str">
        <f t="shared" si="680"/>
        <v>20243RMB</v>
      </c>
    </row>
    <row r="3297" spans="1:43" s="12" customFormat="1">
      <c r="A3297" s="13" t="s">
        <v>42</v>
      </c>
      <c r="B3297" s="179">
        <v>2023</v>
      </c>
      <c r="C3297" s="179">
        <v>11</v>
      </c>
      <c r="D3297" s="39" t="str">
        <f t="shared" si="669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670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671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684"/>
        <v>1.13</v>
      </c>
      <c r="Z3297" s="18">
        <f t="shared" si="672"/>
        <v>623600</v>
      </c>
      <c r="AA3297" s="13">
        <v>1.0900000000000001</v>
      </c>
      <c r="AB3297" s="21">
        <f t="shared" si="682"/>
        <v>601525.66371681425</v>
      </c>
      <c r="AC3297" s="185">
        <f t="shared" si="674"/>
        <v>72183.079646017708</v>
      </c>
      <c r="AD3297" s="141">
        <v>0.12</v>
      </c>
      <c r="AE3297" s="186">
        <f t="shared" si="675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676"/>
        <v>15964641.292035399</v>
      </c>
      <c r="AJ3297" s="19">
        <f t="shared" si="677"/>
        <v>1915756.9550442479</v>
      </c>
      <c r="AK3297" s="20">
        <f t="shared" si="678"/>
        <v>0.12</v>
      </c>
      <c r="AL3297" s="17"/>
      <c r="AM3297" s="17"/>
      <c r="AN3297" s="17"/>
      <c r="AO3297" s="17"/>
      <c r="AP3297" s="28" t="str">
        <f t="shared" si="679"/>
        <v>20243</v>
      </c>
      <c r="AQ3297" s="28" t="str">
        <f t="shared" si="680"/>
        <v>20243RMB</v>
      </c>
    </row>
    <row r="3298" spans="1:43" s="12" customFormat="1">
      <c r="A3298" s="195" t="s">
        <v>42</v>
      </c>
      <c r="B3298" s="23">
        <v>2024</v>
      </c>
      <c r="C3298" s="179">
        <v>1</v>
      </c>
      <c r="D3298" s="39" t="str">
        <f t="shared" si="669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670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671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684"/>
        <v>1.13</v>
      </c>
      <c r="Z3298" s="18">
        <f t="shared" si="672"/>
        <v>650000</v>
      </c>
      <c r="AA3298" s="22">
        <v>1.0900000000000001</v>
      </c>
      <c r="AB3298" s="21">
        <f t="shared" si="682"/>
        <v>626991.15044247801</v>
      </c>
      <c r="AC3298" s="25">
        <f t="shared" si="674"/>
        <v>75238.938053097358</v>
      </c>
      <c r="AD3298" s="141">
        <v>0.12</v>
      </c>
      <c r="AE3298" s="26">
        <f t="shared" si="67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676"/>
        <v>15964641.292035399</v>
      </c>
      <c r="AJ3298" s="27">
        <f t="shared" si="677"/>
        <v>1915756.9550442479</v>
      </c>
      <c r="AK3298" s="28">
        <f t="shared" si="678"/>
        <v>0.12</v>
      </c>
      <c r="AL3298" s="24"/>
      <c r="AM3298" s="24"/>
      <c r="AN3298" s="24"/>
      <c r="AO3298" s="24"/>
      <c r="AP3298" s="28" t="str">
        <f t="shared" si="679"/>
        <v>20243</v>
      </c>
      <c r="AQ3298" s="28" t="str">
        <f t="shared" si="680"/>
        <v>20243RMB</v>
      </c>
    </row>
    <row r="3299" spans="1:43" s="12" customFormat="1">
      <c r="A3299" s="195" t="s">
        <v>42</v>
      </c>
      <c r="B3299" s="23">
        <v>2024</v>
      </c>
      <c r="C3299" s="179">
        <v>1</v>
      </c>
      <c r="D3299" s="39" t="str">
        <f t="shared" si="669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670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671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684"/>
        <v>1.13</v>
      </c>
      <c r="Z3299" s="18">
        <f t="shared" si="672"/>
        <v>440000</v>
      </c>
      <c r="AA3299" s="22">
        <v>1.0900000000000001</v>
      </c>
      <c r="AB3299" s="21">
        <f t="shared" si="682"/>
        <v>424424.77876106201</v>
      </c>
      <c r="AC3299" s="25">
        <f t="shared" si="674"/>
        <v>50930.973451327438</v>
      </c>
      <c r="AD3299" s="141">
        <v>0.12</v>
      </c>
      <c r="AE3299" s="26">
        <f t="shared" si="67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676"/>
        <v>15964641.292035399</v>
      </c>
      <c r="AJ3299" s="27">
        <f t="shared" si="677"/>
        <v>1915756.9550442479</v>
      </c>
      <c r="AK3299" s="28">
        <f t="shared" si="678"/>
        <v>0.12</v>
      </c>
      <c r="AL3299" s="24"/>
      <c r="AM3299" s="24"/>
      <c r="AN3299" s="24"/>
      <c r="AO3299" s="24"/>
      <c r="AP3299" s="28" t="str">
        <f t="shared" si="679"/>
        <v>20243</v>
      </c>
      <c r="AQ3299" s="28" t="str">
        <f t="shared" si="680"/>
        <v>20243RMB</v>
      </c>
    </row>
    <row r="3300" spans="1:43" s="12" customFormat="1">
      <c r="A3300" s="195" t="s">
        <v>42</v>
      </c>
      <c r="B3300" s="23">
        <v>2024</v>
      </c>
      <c r="C3300" s="23">
        <v>2</v>
      </c>
      <c r="D3300" s="39" t="str">
        <f t="shared" si="669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670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671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684"/>
        <v>1.13</v>
      </c>
      <c r="Z3300" s="18">
        <f t="shared" si="672"/>
        <v>635000</v>
      </c>
      <c r="AA3300" s="22">
        <v>1.0900000000000001</v>
      </c>
      <c r="AB3300" s="21">
        <f t="shared" si="682"/>
        <v>612522.12389380531</v>
      </c>
      <c r="AC3300" s="25">
        <f t="shared" si="674"/>
        <v>73502.654867256628</v>
      </c>
      <c r="AD3300" s="141">
        <v>0.12</v>
      </c>
      <c r="AE3300" s="26">
        <f t="shared" si="67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676"/>
        <v>15964641.292035399</v>
      </c>
      <c r="AJ3300" s="27">
        <f t="shared" si="677"/>
        <v>1915756.9550442479</v>
      </c>
      <c r="AK3300" s="28">
        <f t="shared" si="678"/>
        <v>0.12</v>
      </c>
      <c r="AL3300" s="24"/>
      <c r="AM3300" s="24"/>
      <c r="AN3300" s="24"/>
      <c r="AO3300" s="24"/>
      <c r="AP3300" s="28" t="str">
        <f t="shared" si="679"/>
        <v>20243</v>
      </c>
      <c r="AQ3300" s="28" t="str">
        <f t="shared" si="680"/>
        <v>20243RMB</v>
      </c>
    </row>
    <row r="3301" spans="1:43" s="12" customFormat="1">
      <c r="A3301" s="195" t="s">
        <v>42</v>
      </c>
      <c r="B3301" s="23">
        <v>2024</v>
      </c>
      <c r="C3301" s="23">
        <v>2</v>
      </c>
      <c r="D3301" s="39" t="str">
        <f t="shared" si="669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670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671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684"/>
        <v>1</v>
      </c>
      <c r="Z3301" s="18">
        <f t="shared" si="672"/>
        <v>68800</v>
      </c>
      <c r="AA3301" s="22">
        <v>7.8</v>
      </c>
      <c r="AB3301" s="21">
        <f t="shared" si="682"/>
        <v>536640</v>
      </c>
      <c r="AC3301" s="25">
        <f t="shared" si="674"/>
        <v>64396.799999999996</v>
      </c>
      <c r="AD3301" s="141">
        <v>0.12</v>
      </c>
      <c r="AE3301" s="26">
        <f t="shared" si="67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676"/>
        <v>15964641.292035399</v>
      </c>
      <c r="AJ3301" s="27">
        <f t="shared" si="677"/>
        <v>1915756.9550442479</v>
      </c>
      <c r="AK3301" s="28">
        <f t="shared" si="678"/>
        <v>0.12</v>
      </c>
      <c r="AL3301" s="24"/>
      <c r="AM3301" s="24"/>
      <c r="AN3301" s="24"/>
      <c r="AO3301" s="24"/>
      <c r="AP3301" s="28" t="str">
        <f t="shared" si="679"/>
        <v>20243</v>
      </c>
      <c r="AQ3301" s="28" t="str">
        <f t="shared" si="680"/>
        <v>20243USD</v>
      </c>
    </row>
    <row r="3302" spans="1:43" s="12" customFormat="1">
      <c r="A3302" s="195" t="s">
        <v>42</v>
      </c>
      <c r="B3302" s="23">
        <v>2024</v>
      </c>
      <c r="C3302" s="23">
        <v>2</v>
      </c>
      <c r="D3302" s="39" t="str">
        <f t="shared" si="669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670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671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684"/>
        <v>1</v>
      </c>
      <c r="Z3302" s="18">
        <f t="shared" si="672"/>
        <v>68800</v>
      </c>
      <c r="AA3302" s="22">
        <v>7.8</v>
      </c>
      <c r="AB3302" s="21">
        <f t="shared" si="682"/>
        <v>536640</v>
      </c>
      <c r="AC3302" s="25">
        <f t="shared" si="674"/>
        <v>64396.799999999996</v>
      </c>
      <c r="AD3302" s="141">
        <v>0.12</v>
      </c>
      <c r="AE3302" s="26">
        <f t="shared" si="67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676"/>
        <v>15964641.292035399</v>
      </c>
      <c r="AJ3302" s="27">
        <f t="shared" si="677"/>
        <v>1915756.9550442479</v>
      </c>
      <c r="AK3302" s="28">
        <f t="shared" si="678"/>
        <v>0.12</v>
      </c>
      <c r="AL3302" s="24"/>
      <c r="AM3302" s="24"/>
      <c r="AN3302" s="24"/>
      <c r="AO3302" s="24"/>
      <c r="AP3302" s="28" t="str">
        <f t="shared" si="679"/>
        <v>20243</v>
      </c>
      <c r="AQ3302" s="28" t="str">
        <f t="shared" si="680"/>
        <v>20243USD</v>
      </c>
    </row>
    <row r="3303" spans="1:43" s="12" customFormat="1">
      <c r="A3303" s="195" t="s">
        <v>42</v>
      </c>
      <c r="B3303" s="23">
        <v>2024</v>
      </c>
      <c r="C3303" s="23">
        <v>2</v>
      </c>
      <c r="D3303" s="39" t="str">
        <f t="shared" si="669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670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671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684"/>
        <v>1</v>
      </c>
      <c r="Z3303" s="18">
        <f t="shared" si="672"/>
        <v>68800</v>
      </c>
      <c r="AA3303" s="22">
        <v>7.8</v>
      </c>
      <c r="AB3303" s="21">
        <f t="shared" si="682"/>
        <v>536640</v>
      </c>
      <c r="AC3303" s="25">
        <f t="shared" si="674"/>
        <v>64396.799999999996</v>
      </c>
      <c r="AD3303" s="141">
        <v>0.12</v>
      </c>
      <c r="AE3303" s="26">
        <f t="shared" si="67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676"/>
        <v>15964641.292035399</v>
      </c>
      <c r="AJ3303" s="27">
        <f t="shared" si="677"/>
        <v>1915756.9550442479</v>
      </c>
      <c r="AK3303" s="28">
        <f t="shared" si="678"/>
        <v>0.12</v>
      </c>
      <c r="AL3303" s="24"/>
      <c r="AM3303" s="24"/>
      <c r="AN3303" s="24"/>
      <c r="AO3303" s="24"/>
      <c r="AP3303" s="28" t="str">
        <f t="shared" si="679"/>
        <v>20243</v>
      </c>
      <c r="AQ3303" s="28" t="str">
        <f t="shared" si="680"/>
        <v>20243USD</v>
      </c>
    </row>
    <row r="3304" spans="1:43" s="12" customFormat="1">
      <c r="A3304" s="195" t="s">
        <v>42</v>
      </c>
      <c r="B3304" s="23">
        <v>2024</v>
      </c>
      <c r="C3304" s="179">
        <v>1</v>
      </c>
      <c r="D3304" s="39" t="str">
        <f t="shared" si="669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670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671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684"/>
        <v>1.13</v>
      </c>
      <c r="Z3304" s="18">
        <f t="shared" si="672"/>
        <v>770000</v>
      </c>
      <c r="AA3304" s="22">
        <v>1.0900000000000001</v>
      </c>
      <c r="AB3304" s="21">
        <f t="shared" si="682"/>
        <v>742743.36283185845</v>
      </c>
      <c r="AC3304" s="25">
        <f t="shared" si="674"/>
        <v>89129.203539823007</v>
      </c>
      <c r="AD3304" s="141">
        <v>0.12</v>
      </c>
      <c r="AE3304" s="26">
        <f t="shared" si="675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676"/>
        <v>8490044.8672566377</v>
      </c>
      <c r="AJ3304" s="27">
        <f t="shared" si="677"/>
        <v>1018805.3840707965</v>
      </c>
      <c r="AK3304" s="28">
        <f t="shared" si="678"/>
        <v>0.12000000000000001</v>
      </c>
      <c r="AL3304" s="24"/>
      <c r="AM3304" s="24"/>
      <c r="AN3304" s="24"/>
      <c r="AO3304" s="24"/>
      <c r="AP3304" s="28" t="str">
        <f t="shared" si="679"/>
        <v>20244</v>
      </c>
      <c r="AQ3304" s="28" t="str">
        <f t="shared" si="680"/>
        <v>20244RMB</v>
      </c>
    </row>
    <row r="3305" spans="1:43" s="12" customFormat="1">
      <c r="A3305" s="195" t="s">
        <v>42</v>
      </c>
      <c r="B3305" s="23">
        <v>2024</v>
      </c>
      <c r="C3305" s="179">
        <v>1</v>
      </c>
      <c r="D3305" s="39" t="str">
        <f t="shared" si="669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670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671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684"/>
        <v>1.13</v>
      </c>
      <c r="Z3305" s="18">
        <f t="shared" si="672"/>
        <v>600000</v>
      </c>
      <c r="AA3305" s="22">
        <v>1.0900000000000001</v>
      </c>
      <c r="AB3305" s="21">
        <f t="shared" si="682"/>
        <v>578761.06194690277</v>
      </c>
      <c r="AC3305" s="25">
        <f t="shared" si="674"/>
        <v>69451.327433628336</v>
      </c>
      <c r="AD3305" s="141">
        <v>0.12</v>
      </c>
      <c r="AE3305" s="26">
        <f t="shared" si="675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676"/>
        <v>8490044.8672566377</v>
      </c>
      <c r="AJ3305" s="27">
        <f t="shared" si="677"/>
        <v>1018805.3840707965</v>
      </c>
      <c r="AK3305" s="28">
        <f t="shared" si="678"/>
        <v>0.12000000000000001</v>
      </c>
      <c r="AL3305" s="24"/>
      <c r="AM3305" s="24"/>
      <c r="AN3305" s="24"/>
      <c r="AO3305" s="24"/>
      <c r="AP3305" s="28" t="str">
        <f t="shared" si="679"/>
        <v>20244</v>
      </c>
      <c r="AQ3305" s="28" t="str">
        <f t="shared" si="680"/>
        <v>20244RMB</v>
      </c>
    </row>
    <row r="3306" spans="1:43" s="12" customFormat="1">
      <c r="A3306" s="195" t="s">
        <v>42</v>
      </c>
      <c r="B3306" s="23">
        <v>2024</v>
      </c>
      <c r="C3306" s="179">
        <v>1</v>
      </c>
      <c r="D3306" s="39" t="str">
        <f t="shared" si="669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670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671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684"/>
        <v>1</v>
      </c>
      <c r="Z3306" s="18">
        <f t="shared" si="672"/>
        <v>12750000</v>
      </c>
      <c r="AA3306" s="22">
        <v>5.4100000000000002E-2</v>
      </c>
      <c r="AB3306" s="21">
        <f t="shared" si="682"/>
        <v>689775</v>
      </c>
      <c r="AC3306" s="25">
        <f t="shared" si="674"/>
        <v>82773</v>
      </c>
      <c r="AD3306" s="141">
        <v>0.12</v>
      </c>
      <c r="AE3306" s="26">
        <f t="shared" si="675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676"/>
        <v>8490044.8672566377</v>
      </c>
      <c r="AJ3306" s="27">
        <f t="shared" si="677"/>
        <v>1018805.3840707965</v>
      </c>
      <c r="AK3306" s="28">
        <f t="shared" si="678"/>
        <v>0.12000000000000001</v>
      </c>
      <c r="AL3306" s="24"/>
      <c r="AM3306" s="24"/>
      <c r="AN3306" s="24"/>
      <c r="AO3306" s="24"/>
      <c r="AP3306" s="28" t="str">
        <f t="shared" si="679"/>
        <v>20244</v>
      </c>
      <c r="AQ3306" s="28" t="str">
        <f t="shared" si="680"/>
        <v>20244JPY</v>
      </c>
    </row>
    <row r="3307" spans="1:43" s="12" customFormat="1">
      <c r="A3307" s="195" t="s">
        <v>42</v>
      </c>
      <c r="B3307" s="23">
        <v>2024</v>
      </c>
      <c r="C3307" s="179">
        <v>1</v>
      </c>
      <c r="D3307" s="39" t="str">
        <f t="shared" si="669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670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671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684"/>
        <v>1</v>
      </c>
      <c r="Z3307" s="18">
        <f t="shared" si="672"/>
        <v>12750000</v>
      </c>
      <c r="AA3307" s="22">
        <v>5.4100000000000002E-2</v>
      </c>
      <c r="AB3307" s="21">
        <f t="shared" si="682"/>
        <v>689775</v>
      </c>
      <c r="AC3307" s="25">
        <f t="shared" si="674"/>
        <v>82773</v>
      </c>
      <c r="AD3307" s="141">
        <v>0.12</v>
      </c>
      <c r="AE3307" s="26">
        <f t="shared" si="675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676"/>
        <v>8490044.8672566377</v>
      </c>
      <c r="AJ3307" s="27">
        <f t="shared" si="677"/>
        <v>1018805.3840707965</v>
      </c>
      <c r="AK3307" s="28">
        <f t="shared" si="678"/>
        <v>0.12000000000000001</v>
      </c>
      <c r="AL3307" s="24"/>
      <c r="AM3307" s="24"/>
      <c r="AN3307" s="24"/>
      <c r="AO3307" s="24"/>
      <c r="AP3307" s="28" t="str">
        <f t="shared" si="679"/>
        <v>20244</v>
      </c>
      <c r="AQ3307" s="28" t="str">
        <f t="shared" si="680"/>
        <v>20244JPY</v>
      </c>
    </row>
    <row r="3308" spans="1:43" s="12" customFormat="1">
      <c r="A3308" s="195" t="s">
        <v>42</v>
      </c>
      <c r="B3308" s="23">
        <v>2024</v>
      </c>
      <c r="C3308" s="179">
        <v>1</v>
      </c>
      <c r="D3308" s="39" t="str">
        <f t="shared" si="669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670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671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684"/>
        <v>1</v>
      </c>
      <c r="Z3308" s="18">
        <f t="shared" si="672"/>
        <v>8000000</v>
      </c>
      <c r="AA3308" s="22">
        <v>5.4100000000000002E-2</v>
      </c>
      <c r="AB3308" s="21">
        <f t="shared" si="682"/>
        <v>432800</v>
      </c>
      <c r="AC3308" s="25">
        <f t="shared" si="674"/>
        <v>51936</v>
      </c>
      <c r="AD3308" s="141">
        <v>0.12</v>
      </c>
      <c r="AE3308" s="26">
        <f t="shared" si="67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676"/>
        <v>8490044.8672566377</v>
      </c>
      <c r="AJ3308" s="27">
        <f t="shared" si="677"/>
        <v>1018805.3840707965</v>
      </c>
      <c r="AK3308" s="28">
        <f t="shared" si="678"/>
        <v>0.12000000000000001</v>
      </c>
      <c r="AL3308" s="24"/>
      <c r="AM3308" s="24"/>
      <c r="AN3308" s="24"/>
      <c r="AO3308" s="24"/>
      <c r="AP3308" s="28" t="str">
        <f t="shared" si="679"/>
        <v>20244</v>
      </c>
      <c r="AQ3308" s="28" t="str">
        <f t="shared" si="680"/>
        <v>20244JPY</v>
      </c>
    </row>
    <row r="3309" spans="1:43" s="12" customFormat="1">
      <c r="A3309" s="195" t="s">
        <v>42</v>
      </c>
      <c r="B3309" s="23">
        <v>2024</v>
      </c>
      <c r="C3309" s="179">
        <v>1</v>
      </c>
      <c r="D3309" s="39" t="str">
        <f t="shared" si="669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670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671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684"/>
        <v>1</v>
      </c>
      <c r="Z3309" s="18">
        <f t="shared" si="672"/>
        <v>8000000</v>
      </c>
      <c r="AA3309" s="22">
        <v>5.4100000000000002E-2</v>
      </c>
      <c r="AB3309" s="21">
        <f t="shared" si="682"/>
        <v>432800</v>
      </c>
      <c r="AC3309" s="25">
        <f t="shared" si="674"/>
        <v>51936</v>
      </c>
      <c r="AD3309" s="141">
        <v>0.12</v>
      </c>
      <c r="AE3309" s="26">
        <f t="shared" si="67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676"/>
        <v>8490044.8672566377</v>
      </c>
      <c r="AJ3309" s="27">
        <f t="shared" si="677"/>
        <v>1018805.3840707965</v>
      </c>
      <c r="AK3309" s="28">
        <f t="shared" si="678"/>
        <v>0.12000000000000001</v>
      </c>
      <c r="AL3309" s="24"/>
      <c r="AM3309" s="24"/>
      <c r="AN3309" s="24"/>
      <c r="AO3309" s="24"/>
      <c r="AP3309" s="28" t="str">
        <f t="shared" si="679"/>
        <v>20244</v>
      </c>
      <c r="AQ3309" s="28" t="str">
        <f t="shared" si="680"/>
        <v>20244JPY</v>
      </c>
    </row>
    <row r="3310" spans="1:43" s="12" customFormat="1">
      <c r="A3310" s="195" t="s">
        <v>42</v>
      </c>
      <c r="B3310" s="23">
        <v>2024</v>
      </c>
      <c r="C3310" s="179">
        <v>1</v>
      </c>
      <c r="D3310" s="39" t="str">
        <f t="shared" si="669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670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671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684"/>
        <v>1</v>
      </c>
      <c r="Z3310" s="18">
        <f t="shared" si="672"/>
        <v>8000000</v>
      </c>
      <c r="AA3310" s="22">
        <v>5.4100000000000002E-2</v>
      </c>
      <c r="AB3310" s="21">
        <f t="shared" si="682"/>
        <v>432800</v>
      </c>
      <c r="AC3310" s="25">
        <f t="shared" si="674"/>
        <v>51936</v>
      </c>
      <c r="AD3310" s="141">
        <v>0.12</v>
      </c>
      <c r="AE3310" s="26">
        <f t="shared" si="67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676"/>
        <v>8490044.8672566377</v>
      </c>
      <c r="AJ3310" s="27">
        <f t="shared" si="677"/>
        <v>1018805.3840707965</v>
      </c>
      <c r="AK3310" s="28">
        <f t="shared" si="678"/>
        <v>0.12000000000000001</v>
      </c>
      <c r="AL3310" s="24"/>
      <c r="AM3310" s="24"/>
      <c r="AN3310" s="24"/>
      <c r="AO3310" s="24"/>
      <c r="AP3310" s="28" t="str">
        <f t="shared" si="679"/>
        <v>20244</v>
      </c>
      <c r="AQ3310" s="28" t="str">
        <f t="shared" si="680"/>
        <v>20244JPY</v>
      </c>
    </row>
    <row r="3311" spans="1:43" s="12" customFormat="1">
      <c r="A3311" s="195" t="s">
        <v>42</v>
      </c>
      <c r="B3311" s="23">
        <v>2024</v>
      </c>
      <c r="C3311" s="179">
        <v>1</v>
      </c>
      <c r="D3311" s="39" t="str">
        <f t="shared" si="669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670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671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684"/>
        <v>1</v>
      </c>
      <c r="Z3311" s="18">
        <f t="shared" si="672"/>
        <v>12700000</v>
      </c>
      <c r="AA3311" s="22">
        <v>5.4100000000000002E-2</v>
      </c>
      <c r="AB3311" s="21">
        <f t="shared" si="682"/>
        <v>687070</v>
      </c>
      <c r="AC3311" s="25">
        <f t="shared" si="674"/>
        <v>82448.399999999994</v>
      </c>
      <c r="AD3311" s="141">
        <v>0.12</v>
      </c>
      <c r="AE3311" s="26">
        <f t="shared" si="675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676"/>
        <v>8490044.8672566377</v>
      </c>
      <c r="AJ3311" s="27">
        <f t="shared" si="677"/>
        <v>1018805.3840707965</v>
      </c>
      <c r="AK3311" s="28">
        <f t="shared" si="678"/>
        <v>0.12000000000000001</v>
      </c>
      <c r="AL3311" s="24"/>
      <c r="AM3311" s="24"/>
      <c r="AN3311" s="24"/>
      <c r="AO3311" s="24"/>
      <c r="AP3311" s="28" t="str">
        <f t="shared" si="679"/>
        <v>20244</v>
      </c>
      <c r="AQ3311" s="28" t="str">
        <f t="shared" si="680"/>
        <v>20244JPY</v>
      </c>
    </row>
    <row r="3312" spans="1:43" s="12" customFormat="1">
      <c r="A3312" s="195" t="s">
        <v>42</v>
      </c>
      <c r="B3312" s="23">
        <v>2024</v>
      </c>
      <c r="C3312" s="179">
        <v>1</v>
      </c>
      <c r="D3312" s="39" t="str">
        <f t="shared" si="669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670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671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684"/>
        <v>1</v>
      </c>
      <c r="Z3312" s="18">
        <f t="shared" si="672"/>
        <v>12700000</v>
      </c>
      <c r="AA3312" s="22">
        <v>5.4100000000000002E-2</v>
      </c>
      <c r="AB3312" s="21">
        <f t="shared" si="682"/>
        <v>687070</v>
      </c>
      <c r="AC3312" s="25">
        <f t="shared" si="674"/>
        <v>82448.399999999994</v>
      </c>
      <c r="AD3312" s="141">
        <v>0.12</v>
      </c>
      <c r="AE3312" s="26">
        <f t="shared" si="675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676"/>
        <v>8490044.8672566377</v>
      </c>
      <c r="AJ3312" s="27">
        <f t="shared" si="677"/>
        <v>1018805.3840707965</v>
      </c>
      <c r="AK3312" s="28">
        <f t="shared" si="678"/>
        <v>0.12000000000000001</v>
      </c>
      <c r="AL3312" s="24"/>
      <c r="AM3312" s="24"/>
      <c r="AN3312" s="24"/>
      <c r="AO3312" s="24"/>
      <c r="AP3312" s="28" t="str">
        <f t="shared" si="679"/>
        <v>20244</v>
      </c>
      <c r="AQ3312" s="28" t="str">
        <f t="shared" si="680"/>
        <v>20244JPY</v>
      </c>
    </row>
    <row r="3313" spans="1:43" s="12" customFormat="1">
      <c r="A3313" s="195" t="s">
        <v>42</v>
      </c>
      <c r="B3313" s="23">
        <v>2024</v>
      </c>
      <c r="C3313" s="179">
        <v>1</v>
      </c>
      <c r="D3313" s="39" t="str">
        <f t="shared" si="669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670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671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684"/>
        <v>1</v>
      </c>
      <c r="Z3313" s="18">
        <f t="shared" si="672"/>
        <v>8000000</v>
      </c>
      <c r="AA3313" s="22">
        <v>5.4100000000000002E-2</v>
      </c>
      <c r="AB3313" s="21">
        <f t="shared" si="682"/>
        <v>432800</v>
      </c>
      <c r="AC3313" s="25">
        <f t="shared" si="674"/>
        <v>51936</v>
      </c>
      <c r="AD3313" s="141">
        <v>0.12</v>
      </c>
      <c r="AE3313" s="26">
        <f t="shared" si="67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676"/>
        <v>8490044.8672566377</v>
      </c>
      <c r="AJ3313" s="27">
        <f t="shared" si="677"/>
        <v>1018805.3840707965</v>
      </c>
      <c r="AK3313" s="28">
        <f t="shared" si="678"/>
        <v>0.12000000000000001</v>
      </c>
      <c r="AL3313" s="24"/>
      <c r="AM3313" s="24"/>
      <c r="AN3313" s="24"/>
      <c r="AO3313" s="24"/>
      <c r="AP3313" s="28" t="str">
        <f t="shared" si="679"/>
        <v>20244</v>
      </c>
      <c r="AQ3313" s="28" t="str">
        <f t="shared" si="680"/>
        <v>20244JPY</v>
      </c>
    </row>
    <row r="3314" spans="1:43" s="12" customFormat="1">
      <c r="A3314" s="195" t="s">
        <v>42</v>
      </c>
      <c r="B3314" s="23">
        <v>2024</v>
      </c>
      <c r="C3314" s="179">
        <v>1</v>
      </c>
      <c r="D3314" s="39" t="str">
        <f t="shared" si="669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670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671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684"/>
        <v>1</v>
      </c>
      <c r="Z3314" s="18">
        <f t="shared" si="672"/>
        <v>8000000</v>
      </c>
      <c r="AA3314" s="22">
        <v>5.4100000000000002E-2</v>
      </c>
      <c r="AB3314" s="21">
        <f t="shared" si="682"/>
        <v>432800</v>
      </c>
      <c r="AC3314" s="25">
        <f t="shared" si="674"/>
        <v>51936</v>
      </c>
      <c r="AD3314" s="141">
        <v>0.12</v>
      </c>
      <c r="AE3314" s="26">
        <f t="shared" si="67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676"/>
        <v>8490044.8672566377</v>
      </c>
      <c r="AJ3314" s="27">
        <f t="shared" si="677"/>
        <v>1018805.3840707965</v>
      </c>
      <c r="AK3314" s="28">
        <f t="shared" si="678"/>
        <v>0.12000000000000001</v>
      </c>
      <c r="AL3314" s="24"/>
      <c r="AM3314" s="24"/>
      <c r="AN3314" s="24"/>
      <c r="AO3314" s="24"/>
      <c r="AP3314" s="28" t="str">
        <f t="shared" si="679"/>
        <v>20244</v>
      </c>
      <c r="AQ3314" s="28" t="str">
        <f t="shared" si="680"/>
        <v>20244JPY</v>
      </c>
    </row>
    <row r="3315" spans="1:43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685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686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687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684"/>
        <v>1</v>
      </c>
      <c r="Z3315" s="18">
        <f t="shared" ref="Z3315:Z3378" si="688">IF(X3315="","",X3315*MAX(O3315,N3315))</f>
        <v>8500000</v>
      </c>
      <c r="AA3315" s="22">
        <v>5.4100000000000002E-2</v>
      </c>
      <c r="AB3315" s="21">
        <f t="shared" si="682"/>
        <v>459850</v>
      </c>
      <c r="AC3315" s="25">
        <f t="shared" ref="AC3315:AC3378" si="689">IF(R3315&lt;&gt;"",AB3315*AD3315,"")</f>
        <v>55182</v>
      </c>
      <c r="AD3315" s="141">
        <v>0.12</v>
      </c>
      <c r="AE3315" s="26">
        <f t="shared" ref="AE3315:AE3378" si="690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691">IF(P3315="C66 SERVICE","",SUMIFS(AB:AB,F:F,F3315,G:G,G3315,E:E,E3315))</f>
        <v>8490044.8672566377</v>
      </c>
      <c r="AJ3315" s="27">
        <f t="shared" ref="AJ3315:AJ3378" si="692">IF(P3315="C66 SERVICE","",SUMIFS(AC:AC,F:F,F3315,G:G,G3315,E:E,E3315))</f>
        <v>1018805.3840707965</v>
      </c>
      <c r="AK3315" s="28">
        <f t="shared" ref="AK3315:AK3378" si="693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694">IF(F3315="","",F3315&amp;G3315)</f>
        <v>20244</v>
      </c>
      <c r="AQ3315" s="28" t="str">
        <f t="shared" ref="AQ3315:AQ3378" si="695">IF(W3315="","",F3315&amp;G3315&amp;W3315)</f>
        <v>20244JPY</v>
      </c>
    </row>
    <row r="3316" spans="1:43" s="12" customFormat="1">
      <c r="A3316" s="195" t="s">
        <v>42</v>
      </c>
      <c r="B3316" s="23">
        <v>2024</v>
      </c>
      <c r="C3316" s="179">
        <v>1</v>
      </c>
      <c r="D3316" s="39" t="str">
        <f t="shared" si="685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686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687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684"/>
        <v>1</v>
      </c>
      <c r="Z3316" s="18">
        <f t="shared" si="688"/>
        <v>8500000</v>
      </c>
      <c r="AA3316" s="22">
        <v>5.4100000000000002E-2</v>
      </c>
      <c r="AB3316" s="21">
        <f t="shared" si="682"/>
        <v>459850</v>
      </c>
      <c r="AC3316" s="25">
        <f t="shared" si="689"/>
        <v>55182</v>
      </c>
      <c r="AD3316" s="141">
        <v>0.12</v>
      </c>
      <c r="AE3316" s="26">
        <f t="shared" si="690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691"/>
        <v>8490044.8672566377</v>
      </c>
      <c r="AJ3316" s="27">
        <f t="shared" si="692"/>
        <v>1018805.3840707965</v>
      </c>
      <c r="AK3316" s="28">
        <f t="shared" si="693"/>
        <v>0.12000000000000001</v>
      </c>
      <c r="AL3316" s="24"/>
      <c r="AM3316" s="24"/>
      <c r="AN3316" s="24"/>
      <c r="AO3316" s="24"/>
      <c r="AP3316" s="28" t="str">
        <f t="shared" si="694"/>
        <v>20244</v>
      </c>
      <c r="AQ3316" s="28" t="str">
        <f t="shared" si="695"/>
        <v>20244JPY</v>
      </c>
    </row>
    <row r="3317" spans="1:43" s="12" customFormat="1">
      <c r="A3317" s="195" t="s">
        <v>42</v>
      </c>
      <c r="B3317" s="23">
        <v>2024</v>
      </c>
      <c r="C3317" s="179">
        <v>1</v>
      </c>
      <c r="D3317" s="39" t="str">
        <f t="shared" si="685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686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687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684"/>
        <v>1.13</v>
      </c>
      <c r="Z3317" s="18">
        <f t="shared" si="688"/>
        <v>530000</v>
      </c>
      <c r="AA3317" s="22">
        <v>1.0900000000000001</v>
      </c>
      <c r="AB3317" s="21">
        <f t="shared" si="682"/>
        <v>511238.93805309746</v>
      </c>
      <c r="AC3317" s="25">
        <f t="shared" si="689"/>
        <v>61348.672566371693</v>
      </c>
      <c r="AD3317" s="141">
        <v>0.12</v>
      </c>
      <c r="AE3317" s="26">
        <f t="shared" si="690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691"/>
        <v>8490044.8672566377</v>
      </c>
      <c r="AJ3317" s="27">
        <f t="shared" si="692"/>
        <v>1018805.3840707965</v>
      </c>
      <c r="AK3317" s="28">
        <f t="shared" si="693"/>
        <v>0.12000000000000001</v>
      </c>
      <c r="AL3317" s="24"/>
      <c r="AM3317" s="24"/>
      <c r="AN3317" s="24"/>
      <c r="AO3317" s="24"/>
      <c r="AP3317" s="28" t="str">
        <f t="shared" si="694"/>
        <v>20244</v>
      </c>
      <c r="AQ3317" s="28" t="str">
        <f t="shared" si="695"/>
        <v>20244RMB</v>
      </c>
    </row>
    <row r="3318" spans="1:43" s="12" customFormat="1">
      <c r="A3318" s="195" t="s">
        <v>42</v>
      </c>
      <c r="B3318" s="23">
        <v>2024</v>
      </c>
      <c r="C3318" s="179">
        <v>1</v>
      </c>
      <c r="D3318" s="39" t="str">
        <f t="shared" si="685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686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687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684"/>
        <v>1.13</v>
      </c>
      <c r="Z3318" s="18">
        <f t="shared" si="688"/>
        <v>850000</v>
      </c>
      <c r="AA3318" s="22">
        <v>1.0900000000000001</v>
      </c>
      <c r="AB3318" s="21">
        <f t="shared" si="682"/>
        <v>819911.50442477886</v>
      </c>
      <c r="AC3318" s="25">
        <f t="shared" si="689"/>
        <v>98389.38053097346</v>
      </c>
      <c r="AD3318" s="141">
        <v>0.12</v>
      </c>
      <c r="AE3318" s="26">
        <f t="shared" si="690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691"/>
        <v>8490044.8672566377</v>
      </c>
      <c r="AJ3318" s="27">
        <f t="shared" si="692"/>
        <v>1018805.3840707965</v>
      </c>
      <c r="AK3318" s="28">
        <f t="shared" si="693"/>
        <v>0.12000000000000001</v>
      </c>
      <c r="AL3318" s="24"/>
      <c r="AM3318" s="24"/>
      <c r="AN3318" s="24"/>
      <c r="AO3318" s="24"/>
      <c r="AP3318" s="28" t="str">
        <f t="shared" si="694"/>
        <v>20244</v>
      </c>
      <c r="AQ3318" s="28" t="str">
        <f t="shared" si="695"/>
        <v>20244RMB</v>
      </c>
    </row>
    <row r="3319" spans="1:43" s="12" customFormat="1">
      <c r="A3319" s="195" t="s">
        <v>42</v>
      </c>
      <c r="B3319" s="23">
        <v>2023</v>
      </c>
      <c r="C3319" s="179">
        <v>12</v>
      </c>
      <c r="D3319" s="39" t="str">
        <f t="shared" si="685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686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687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684"/>
        <v>1.13</v>
      </c>
      <c r="Z3319" s="18">
        <f t="shared" si="688"/>
        <v>350000</v>
      </c>
      <c r="AA3319" s="22">
        <v>1.0900000000000001</v>
      </c>
      <c r="AB3319" s="21">
        <f t="shared" si="682"/>
        <v>337610.61946902657</v>
      </c>
      <c r="AC3319" s="25">
        <f t="shared" si="689"/>
        <v>40513.27433628319</v>
      </c>
      <c r="AD3319" s="141">
        <v>0.12</v>
      </c>
      <c r="AE3319" s="26">
        <f t="shared" si="690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691"/>
        <v>3829006.5486725667</v>
      </c>
      <c r="AJ3319" s="27">
        <f t="shared" si="692"/>
        <v>430303.57384070801</v>
      </c>
      <c r="AK3319" s="28">
        <f t="shared" si="693"/>
        <v>0.11237995244220329</v>
      </c>
      <c r="AL3319" s="24"/>
      <c r="AM3319" s="24"/>
      <c r="AN3319" s="24"/>
      <c r="AO3319" s="24"/>
      <c r="AP3319" s="28" t="str">
        <f t="shared" si="694"/>
        <v>20245</v>
      </c>
      <c r="AQ3319" s="28" t="str">
        <f t="shared" si="695"/>
        <v>20245RMB</v>
      </c>
    </row>
    <row r="3320" spans="1:43" s="12" customFormat="1">
      <c r="A3320" s="195" t="s">
        <v>42</v>
      </c>
      <c r="B3320" s="23">
        <v>2023</v>
      </c>
      <c r="C3320" s="179">
        <v>12</v>
      </c>
      <c r="D3320" s="39" t="str">
        <f t="shared" si="685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686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687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684"/>
        <v>1.13</v>
      </c>
      <c r="Z3320" s="18">
        <f t="shared" si="688"/>
        <v>350000</v>
      </c>
      <c r="AA3320" s="22">
        <v>1.0900000000000001</v>
      </c>
      <c r="AB3320" s="21">
        <f t="shared" si="682"/>
        <v>337610.61946902657</v>
      </c>
      <c r="AC3320" s="25">
        <f t="shared" si="689"/>
        <v>40513.27433628319</v>
      </c>
      <c r="AD3320" s="141">
        <v>0.12</v>
      </c>
      <c r="AE3320" s="26">
        <f t="shared" si="690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691"/>
        <v>3829006.5486725667</v>
      </c>
      <c r="AJ3320" s="27">
        <f t="shared" si="692"/>
        <v>430303.57384070801</v>
      </c>
      <c r="AK3320" s="28">
        <f t="shared" si="693"/>
        <v>0.11237995244220329</v>
      </c>
      <c r="AL3320" s="24"/>
      <c r="AM3320" s="24"/>
      <c r="AN3320" s="24"/>
      <c r="AO3320" s="24"/>
      <c r="AP3320" s="28" t="str">
        <f t="shared" si="694"/>
        <v>20245</v>
      </c>
      <c r="AQ3320" s="28" t="str">
        <f t="shared" si="695"/>
        <v>20245RMB</v>
      </c>
    </row>
    <row r="3321" spans="1:43" s="12" customFormat="1">
      <c r="A3321" s="195" t="s">
        <v>42</v>
      </c>
      <c r="B3321" s="23">
        <v>2024</v>
      </c>
      <c r="C3321" s="179">
        <v>1</v>
      </c>
      <c r="D3321" s="39" t="str">
        <f t="shared" si="685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686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687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684"/>
        <v>1</v>
      </c>
      <c r="Z3321" s="18">
        <f t="shared" si="688"/>
        <v>60000</v>
      </c>
      <c r="AA3321" s="22">
        <v>7.8</v>
      </c>
      <c r="AB3321" s="21">
        <f t="shared" si="682"/>
        <v>468000</v>
      </c>
      <c r="AC3321" s="25">
        <f t="shared" si="689"/>
        <v>56160</v>
      </c>
      <c r="AD3321" s="141">
        <v>0.12</v>
      </c>
      <c r="AE3321" s="26">
        <f t="shared" si="690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691"/>
        <v>3829006.5486725667</v>
      </c>
      <c r="AJ3321" s="27">
        <f t="shared" si="692"/>
        <v>430303.57384070801</v>
      </c>
      <c r="AK3321" s="28">
        <f t="shared" si="693"/>
        <v>0.11237995244220329</v>
      </c>
      <c r="AL3321" s="24"/>
      <c r="AM3321" s="24"/>
      <c r="AN3321" s="24"/>
      <c r="AO3321" s="24"/>
      <c r="AP3321" s="28" t="str">
        <f t="shared" si="694"/>
        <v>20245</v>
      </c>
      <c r="AQ3321" s="28" t="str">
        <f t="shared" si="695"/>
        <v>20245USD</v>
      </c>
    </row>
    <row r="3322" spans="1:43" s="12" customFormat="1">
      <c r="A3322" s="195" t="s">
        <v>42</v>
      </c>
      <c r="B3322" s="23">
        <v>2024</v>
      </c>
      <c r="C3322" s="179">
        <v>1</v>
      </c>
      <c r="D3322" s="39" t="str">
        <f t="shared" si="685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686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687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684"/>
        <v>1</v>
      </c>
      <c r="Z3322" s="18">
        <f t="shared" si="688"/>
        <v>60000</v>
      </c>
      <c r="AA3322" s="22">
        <v>7.8</v>
      </c>
      <c r="AB3322" s="21">
        <f t="shared" si="682"/>
        <v>468000</v>
      </c>
      <c r="AC3322" s="25">
        <f t="shared" si="689"/>
        <v>56160</v>
      </c>
      <c r="AD3322" s="141">
        <v>0.12</v>
      </c>
      <c r="AE3322" s="26">
        <f t="shared" si="690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691"/>
        <v>3829006.5486725667</v>
      </c>
      <c r="AJ3322" s="27">
        <f t="shared" si="692"/>
        <v>430303.57384070801</v>
      </c>
      <c r="AK3322" s="28">
        <f t="shared" si="693"/>
        <v>0.11237995244220329</v>
      </c>
      <c r="AL3322" s="24"/>
      <c r="AM3322" s="24"/>
      <c r="AN3322" s="24"/>
      <c r="AO3322" s="24"/>
      <c r="AP3322" s="28" t="str">
        <f t="shared" si="694"/>
        <v>20245</v>
      </c>
      <c r="AQ3322" s="28" t="str">
        <f t="shared" si="695"/>
        <v>20245USD</v>
      </c>
    </row>
    <row r="3323" spans="1:43" s="12" customFormat="1">
      <c r="A3323" s="13" t="s">
        <v>42</v>
      </c>
      <c r="B3323" s="179">
        <v>2023</v>
      </c>
      <c r="C3323" s="179">
        <v>8</v>
      </c>
      <c r="D3323" s="39" t="str">
        <f t="shared" si="685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686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687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688"/>
        <v>740000</v>
      </c>
      <c r="AA3323" s="13">
        <v>1.0900000000000001</v>
      </c>
      <c r="AB3323" s="21">
        <f t="shared" si="682"/>
        <v>713805.3097345134</v>
      </c>
      <c r="AC3323" s="185">
        <f t="shared" si="689"/>
        <v>85656.637168141606</v>
      </c>
      <c r="AD3323" s="141">
        <v>0.12</v>
      </c>
      <c r="AE3323" s="186">
        <f t="shared" si="690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691"/>
        <v>3829006.5486725667</v>
      </c>
      <c r="AJ3323" s="19">
        <f t="shared" si="692"/>
        <v>430303.57384070801</v>
      </c>
      <c r="AK3323" s="20">
        <f t="shared" si="693"/>
        <v>0.11237995244220329</v>
      </c>
      <c r="AL3323" s="17"/>
      <c r="AM3323" s="17"/>
      <c r="AN3323" s="17"/>
      <c r="AO3323" s="17"/>
      <c r="AP3323" s="28" t="str">
        <f t="shared" si="694"/>
        <v>20245</v>
      </c>
      <c r="AQ3323" s="28" t="str">
        <f t="shared" si="695"/>
        <v>20245RMB</v>
      </c>
    </row>
    <row r="3324" spans="1:43" s="12" customFormat="1">
      <c r="A3324" s="13" t="s">
        <v>41</v>
      </c>
      <c r="B3324" s="179">
        <v>2022</v>
      </c>
      <c r="C3324" s="179">
        <v>4</v>
      </c>
      <c r="D3324" s="39" t="str">
        <f t="shared" si="685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686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687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688"/>
        <v>13900000</v>
      </c>
      <c r="AA3324" s="13">
        <v>5.4100000000000002E-2</v>
      </c>
      <c r="AB3324" s="21">
        <f t="shared" si="682"/>
        <v>751990</v>
      </c>
      <c r="AC3324" s="185">
        <f t="shared" si="689"/>
        <v>75650.194000000003</v>
      </c>
      <c r="AD3324" s="141">
        <v>0.10059999999999999</v>
      </c>
      <c r="AE3324" s="186">
        <f t="shared" si="690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691"/>
        <v>3829006.5486725667</v>
      </c>
      <c r="AJ3324" s="19">
        <f t="shared" si="692"/>
        <v>430303.57384070801</v>
      </c>
      <c r="AK3324" s="20">
        <f t="shared" si="693"/>
        <v>0.11237995244220329</v>
      </c>
      <c r="AL3324" s="17"/>
      <c r="AM3324" s="17"/>
      <c r="AN3324" s="17"/>
      <c r="AO3324" s="17"/>
      <c r="AP3324" s="28" t="str">
        <f t="shared" si="694"/>
        <v>20245</v>
      </c>
      <c r="AQ3324" s="28" t="str">
        <f t="shared" si="695"/>
        <v>20245JPY</v>
      </c>
    </row>
    <row r="3325" spans="1:43" s="12" customFormat="1" ht="39.6">
      <c r="A3325" s="22"/>
      <c r="B3325" s="23"/>
      <c r="C3325" s="23"/>
      <c r="D3325" s="39" t="str">
        <f t="shared" si="685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686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687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688"/>
        <v/>
      </c>
      <c r="AA3325" s="22"/>
      <c r="AB3325" s="21">
        <v>45000</v>
      </c>
      <c r="AC3325" s="25">
        <f t="shared" si="689"/>
        <v>13500</v>
      </c>
      <c r="AD3325" s="149">
        <v>0.3</v>
      </c>
      <c r="AE3325" s="26">
        <f t="shared" si="690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691"/>
        <v>21594188.700884957</v>
      </c>
      <c r="AJ3325" s="27">
        <f t="shared" si="692"/>
        <v>2559339.3921844242</v>
      </c>
      <c r="AK3325" s="28">
        <f t="shared" si="693"/>
        <v>0.11851982158883048</v>
      </c>
      <c r="AL3325" s="24"/>
      <c r="AM3325" s="24"/>
      <c r="AN3325" s="24"/>
      <c r="AO3325" s="24"/>
      <c r="AP3325" s="28" t="str">
        <f t="shared" si="694"/>
        <v>20241</v>
      </c>
      <c r="AQ3325" s="28" t="str">
        <f t="shared" si="695"/>
        <v/>
      </c>
    </row>
    <row r="3326" spans="1:43" s="12" customFormat="1" ht="39.6">
      <c r="A3326" s="22"/>
      <c r="B3326" s="23"/>
      <c r="C3326" s="23"/>
      <c r="D3326" s="39" t="str">
        <f t="shared" si="685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686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687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688"/>
        <v/>
      </c>
      <c r="AA3326" s="22"/>
      <c r="AB3326" s="21">
        <v>15000</v>
      </c>
      <c r="AC3326" s="25">
        <f t="shared" si="689"/>
        <v>4500</v>
      </c>
      <c r="AD3326" s="149">
        <v>0.3</v>
      </c>
      <c r="AE3326" s="26">
        <f t="shared" si="690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691"/>
        <v>21594188.700884957</v>
      </c>
      <c r="AJ3326" s="27">
        <f t="shared" si="692"/>
        <v>2559339.3921844242</v>
      </c>
      <c r="AK3326" s="28">
        <f t="shared" si="693"/>
        <v>0.11851982158883048</v>
      </c>
      <c r="AL3326" s="24"/>
      <c r="AM3326" s="24"/>
      <c r="AN3326" s="24"/>
      <c r="AO3326" s="24"/>
      <c r="AP3326" s="28" t="str">
        <f t="shared" si="694"/>
        <v>20241</v>
      </c>
      <c r="AQ3326" s="28" t="str">
        <f t="shared" si="695"/>
        <v/>
      </c>
    </row>
    <row r="3327" spans="1:43" s="12" customFormat="1" ht="39.6">
      <c r="A3327" s="22"/>
      <c r="B3327" s="23"/>
      <c r="C3327" s="23"/>
      <c r="D3327" s="39" t="str">
        <f t="shared" si="685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686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687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688"/>
        <v/>
      </c>
      <c r="AA3327" s="22"/>
      <c r="AB3327" s="21">
        <v>94000</v>
      </c>
      <c r="AC3327" s="25">
        <f t="shared" si="689"/>
        <v>28200</v>
      </c>
      <c r="AD3327" s="149">
        <v>0.3</v>
      </c>
      <c r="AE3327" s="26">
        <f t="shared" si="690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691"/>
        <v>21594188.700884957</v>
      </c>
      <c r="AJ3327" s="27">
        <f t="shared" si="692"/>
        <v>2559339.3921844242</v>
      </c>
      <c r="AK3327" s="28">
        <f t="shared" si="693"/>
        <v>0.11851982158883048</v>
      </c>
      <c r="AL3327" s="24"/>
      <c r="AM3327" s="24"/>
      <c r="AN3327" s="24"/>
      <c r="AO3327" s="24"/>
      <c r="AP3327" s="28" t="str">
        <f t="shared" si="694"/>
        <v>20241</v>
      </c>
      <c r="AQ3327" s="28" t="str">
        <f t="shared" si="695"/>
        <v/>
      </c>
    </row>
    <row r="3328" spans="1:43" s="12" customFormat="1" ht="39.6">
      <c r="A3328" s="22"/>
      <c r="B3328" s="23"/>
      <c r="C3328" s="23"/>
      <c r="D3328" s="39" t="str">
        <f t="shared" si="685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686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687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688"/>
        <v/>
      </c>
      <c r="AA3328" s="22"/>
      <c r="AB3328" s="21">
        <v>193000</v>
      </c>
      <c r="AC3328" s="25">
        <f t="shared" si="689"/>
        <v>57900</v>
      </c>
      <c r="AD3328" s="149">
        <v>0.3</v>
      </c>
      <c r="AE3328" s="26">
        <f t="shared" si="690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691"/>
        <v>21594188.700884957</v>
      </c>
      <c r="AJ3328" s="27">
        <f t="shared" si="692"/>
        <v>2559339.3921844242</v>
      </c>
      <c r="AK3328" s="28">
        <f t="shared" si="693"/>
        <v>0.11851982158883048</v>
      </c>
      <c r="AL3328" s="24"/>
      <c r="AM3328" s="24"/>
      <c r="AN3328" s="24"/>
      <c r="AO3328" s="24"/>
      <c r="AP3328" s="28" t="str">
        <f t="shared" si="694"/>
        <v>20241</v>
      </c>
      <c r="AQ3328" s="28" t="str">
        <f t="shared" si="695"/>
        <v/>
      </c>
    </row>
    <row r="3329" spans="1:43" s="12" customFormat="1">
      <c r="A3329" s="195" t="s">
        <v>42</v>
      </c>
      <c r="B3329" s="23">
        <v>2024</v>
      </c>
      <c r="C3329" s="179">
        <v>2</v>
      </c>
      <c r="D3329" s="39" t="str">
        <f t="shared" si="685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686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687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688"/>
        <v>500000</v>
      </c>
      <c r="AA3329" s="22">
        <v>1.0900000000000001</v>
      </c>
      <c r="AB3329" s="21">
        <f t="shared" ref="AB3329:AB3360" si="696">IF(AND(R3329&lt;&gt;"C66",R3329&lt;&gt;""),Z3329/Y3329*AA3329,"")</f>
        <v>482300.88495575229</v>
      </c>
      <c r="AC3329" s="185">
        <f t="shared" si="689"/>
        <v>57876.10619469027</v>
      </c>
      <c r="AD3329" s="141">
        <v>0.12</v>
      </c>
      <c r="AE3329" s="26">
        <f t="shared" si="690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691"/>
        <v>26104267.423008855</v>
      </c>
      <c r="AJ3329" s="27">
        <f t="shared" si="692"/>
        <v>3063386.9757610625</v>
      </c>
      <c r="AK3329" s="28">
        <f t="shared" si="693"/>
        <v>0.11735196112268327</v>
      </c>
      <c r="AL3329" s="24"/>
      <c r="AM3329" s="24"/>
      <c r="AN3329" s="24"/>
      <c r="AO3329" s="24"/>
      <c r="AP3329" s="155" t="str">
        <f t="shared" si="694"/>
        <v>TBATBA</v>
      </c>
      <c r="AQ3329" s="28" t="str">
        <f t="shared" si="695"/>
        <v>TBATBARMB</v>
      </c>
    </row>
    <row r="3330" spans="1:43" s="12" customFormat="1">
      <c r="A3330" s="195" t="s">
        <v>42</v>
      </c>
      <c r="B3330" s="23">
        <v>2024</v>
      </c>
      <c r="C3330" s="179">
        <v>2</v>
      </c>
      <c r="D3330" s="39" t="str">
        <f t="shared" si="685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686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687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688"/>
        <v>8120000</v>
      </c>
      <c r="AA3330" s="22">
        <v>5.4100000000000002E-2</v>
      </c>
      <c r="AB3330" s="21">
        <f t="shared" si="696"/>
        <v>439292</v>
      </c>
      <c r="AC3330" s="25">
        <f t="shared" si="689"/>
        <v>52715.040000000001</v>
      </c>
      <c r="AD3330" s="141">
        <v>0.12</v>
      </c>
      <c r="AE3330" s="26">
        <f t="shared" si="690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691"/>
        <v>26104267.423008855</v>
      </c>
      <c r="AJ3330" s="27">
        <f t="shared" si="692"/>
        <v>3063386.9757610625</v>
      </c>
      <c r="AK3330" s="28">
        <f t="shared" si="693"/>
        <v>0.11735196112268327</v>
      </c>
      <c r="AL3330" s="24"/>
      <c r="AM3330" s="24"/>
      <c r="AN3330" s="24"/>
      <c r="AO3330" s="24"/>
      <c r="AP3330" s="28" t="str">
        <f t="shared" si="694"/>
        <v>TBATBA</v>
      </c>
      <c r="AQ3330" s="28" t="str">
        <f t="shared" si="695"/>
        <v>TBATBAJPY</v>
      </c>
    </row>
    <row r="3331" spans="1:43" s="12" customFormat="1">
      <c r="A3331" s="13" t="s">
        <v>41</v>
      </c>
      <c r="B3331" s="179">
        <v>2022</v>
      </c>
      <c r="C3331" s="179">
        <v>4</v>
      </c>
      <c r="D3331" s="39" t="str">
        <f t="shared" si="685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686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687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688"/>
        <v>13900000</v>
      </c>
      <c r="AA3331" s="13">
        <v>5.4100000000000002E-2</v>
      </c>
      <c r="AB3331" s="21">
        <f t="shared" si="696"/>
        <v>751990</v>
      </c>
      <c r="AC3331" s="185">
        <f t="shared" si="689"/>
        <v>75650.194000000003</v>
      </c>
      <c r="AD3331" s="141">
        <v>0.10059999999999999</v>
      </c>
      <c r="AE3331" s="186">
        <f t="shared" si="690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691"/>
        <v>3829006.5486725667</v>
      </c>
      <c r="AJ3331" s="19">
        <f t="shared" si="692"/>
        <v>430303.57384070801</v>
      </c>
      <c r="AK3331" s="20">
        <f t="shared" si="693"/>
        <v>0.11237995244220329</v>
      </c>
      <c r="AL3331" s="17"/>
      <c r="AM3331" s="17"/>
      <c r="AN3331" s="17"/>
      <c r="AO3331" s="17"/>
      <c r="AP3331" s="28" t="str">
        <f t="shared" si="694"/>
        <v>20245</v>
      </c>
      <c r="AQ3331" s="28" t="str">
        <f t="shared" si="695"/>
        <v>20245JPY</v>
      </c>
    </row>
    <row r="3332" spans="1:43" s="12" customFormat="1">
      <c r="A3332" s="195" t="s">
        <v>42</v>
      </c>
      <c r="B3332" s="23">
        <v>2024</v>
      </c>
      <c r="C3332" s="179">
        <v>2</v>
      </c>
      <c r="D3332" s="39" t="str">
        <f t="shared" si="685"/>
        <v>Q4</v>
      </c>
      <c r="E3332" s="179" t="s">
        <v>2498</v>
      </c>
      <c r="F3332" s="179" t="s">
        <v>2506</v>
      </c>
      <c r="G3332" s="179" t="s">
        <v>2506</v>
      </c>
      <c r="H3332" s="29"/>
      <c r="I3332" s="39" t="str">
        <f t="shared" si="686"/>
        <v>TBA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687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697">IF(W3332="","",IF(W3332="RMB","1.13", "1"))</f>
        <v>1.13</v>
      </c>
      <c r="Z3332" s="18">
        <f t="shared" si="688"/>
        <v>365000</v>
      </c>
      <c r="AA3332" s="22">
        <v>1.0900000000000001</v>
      </c>
      <c r="AB3332" s="21">
        <f t="shared" si="696"/>
        <v>352079.64601769915</v>
      </c>
      <c r="AC3332" s="25">
        <f t="shared" si="689"/>
        <v>42249.557522123898</v>
      </c>
      <c r="AD3332" s="141">
        <v>0.12</v>
      </c>
      <c r="AE3332" s="26">
        <f t="shared" si="690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691"/>
        <v>26104267.423008855</v>
      </c>
      <c r="AJ3332" s="27">
        <f t="shared" si="692"/>
        <v>3063386.9757610625</v>
      </c>
      <c r="AK3332" s="28">
        <f t="shared" si="693"/>
        <v>0.11735196112268327</v>
      </c>
      <c r="AL3332" s="24"/>
      <c r="AM3332" s="24"/>
      <c r="AN3332" s="24"/>
      <c r="AO3332" s="24"/>
      <c r="AP3332" s="28" t="str">
        <f t="shared" si="694"/>
        <v>TBATBA</v>
      </c>
      <c r="AQ3332" s="28" t="str">
        <f t="shared" si="695"/>
        <v>TBATBARMB</v>
      </c>
    </row>
    <row r="3333" spans="1:43" s="12" customFormat="1">
      <c r="A3333" s="195" t="s">
        <v>42</v>
      </c>
      <c r="B3333" s="23">
        <v>2024</v>
      </c>
      <c r="C3333" s="179">
        <v>2</v>
      </c>
      <c r="D3333" s="39" t="str">
        <f t="shared" si="685"/>
        <v>Q4</v>
      </c>
      <c r="E3333" s="179" t="s">
        <v>2498</v>
      </c>
      <c r="F3333" s="179" t="s">
        <v>2506</v>
      </c>
      <c r="G3333" s="179" t="s">
        <v>2506</v>
      </c>
      <c r="H3333" s="29"/>
      <c r="I3333" s="39" t="str">
        <f t="shared" si="686"/>
        <v>TBA</v>
      </c>
      <c r="J3333" s="146" t="s">
        <v>3337</v>
      </c>
      <c r="K3333" s="29" t="s">
        <v>953</v>
      </c>
      <c r="L3333" s="17" t="s">
        <v>78</v>
      </c>
      <c r="M3333" s="13" t="s">
        <v>46</v>
      </c>
      <c r="N3333" s="22">
        <v>1</v>
      </c>
      <c r="O3333" s="22"/>
      <c r="P3333" s="39" t="str">
        <f t="shared" si="687"/>
        <v>MAIN UNIT</v>
      </c>
      <c r="Q3333" s="22" t="s">
        <v>47</v>
      </c>
      <c r="R3333" s="22" t="s">
        <v>48</v>
      </c>
      <c r="S3333" s="22" t="s">
        <v>36</v>
      </c>
      <c r="T3333" s="22" t="s">
        <v>64</v>
      </c>
      <c r="U3333" s="22" t="s">
        <v>955</v>
      </c>
      <c r="V3333" s="22" t="s">
        <v>66</v>
      </c>
      <c r="W3333" s="22" t="s">
        <v>827</v>
      </c>
      <c r="X3333" s="30">
        <v>94600</v>
      </c>
      <c r="Y3333" s="31" t="str">
        <f t="shared" si="697"/>
        <v>1</v>
      </c>
      <c r="Z3333" s="18">
        <f t="shared" si="688"/>
        <v>94600</v>
      </c>
      <c r="AA3333" s="22">
        <v>7.8</v>
      </c>
      <c r="AB3333" s="21">
        <f t="shared" si="696"/>
        <v>737880</v>
      </c>
      <c r="AC3333" s="25">
        <f t="shared" si="689"/>
        <v>88545.599999999991</v>
      </c>
      <c r="AD3333" s="141">
        <v>0.12</v>
      </c>
      <c r="AE3333" s="26">
        <f t="shared" si="690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691"/>
        <v>26104267.423008855</v>
      </c>
      <c r="AJ3333" s="27">
        <f t="shared" si="692"/>
        <v>3063386.9757610625</v>
      </c>
      <c r="AK3333" s="28">
        <f t="shared" si="693"/>
        <v>0.11735196112268327</v>
      </c>
      <c r="AL3333" s="24"/>
      <c r="AM3333" s="24"/>
      <c r="AN3333" s="24"/>
      <c r="AO3333" s="24"/>
      <c r="AP3333" s="28" t="str">
        <f t="shared" si="694"/>
        <v>TBATBA</v>
      </c>
      <c r="AQ3333" s="28" t="str">
        <f t="shared" si="695"/>
        <v>TBATBAUSD</v>
      </c>
    </row>
    <row r="3334" spans="1:43" s="12" customFormat="1">
      <c r="A3334" s="195" t="s">
        <v>42</v>
      </c>
      <c r="B3334" s="23">
        <v>2024</v>
      </c>
      <c r="C3334" s="179">
        <v>2</v>
      </c>
      <c r="D3334" s="39" t="str">
        <f t="shared" si="685"/>
        <v>Q4</v>
      </c>
      <c r="E3334" s="179" t="s">
        <v>2498</v>
      </c>
      <c r="F3334" s="179" t="s">
        <v>2506</v>
      </c>
      <c r="G3334" s="179" t="s">
        <v>2506</v>
      </c>
      <c r="H3334" s="29"/>
      <c r="I3334" s="39" t="str">
        <f t="shared" si="686"/>
        <v>TBA</v>
      </c>
      <c r="J3334" s="146" t="s">
        <v>3335</v>
      </c>
      <c r="K3334" s="29" t="s">
        <v>3339</v>
      </c>
      <c r="L3334" s="24" t="s">
        <v>78</v>
      </c>
      <c r="M3334" s="13" t="s">
        <v>46</v>
      </c>
      <c r="N3334" s="22">
        <v>1</v>
      </c>
      <c r="O3334" s="22"/>
      <c r="P3334" s="39" t="str">
        <f t="shared" si="687"/>
        <v>MAIN UNIT</v>
      </c>
      <c r="Q3334" s="22" t="s">
        <v>936</v>
      </c>
      <c r="R3334" s="22" t="s">
        <v>48</v>
      </c>
      <c r="S3334" s="22" t="s">
        <v>37</v>
      </c>
      <c r="T3334" s="22" t="s">
        <v>74</v>
      </c>
      <c r="U3334" s="22" t="s">
        <v>57</v>
      </c>
      <c r="V3334" s="22" t="s">
        <v>927</v>
      </c>
      <c r="W3334" s="22" t="s">
        <v>50</v>
      </c>
      <c r="X3334" s="30">
        <v>790000</v>
      </c>
      <c r="Y3334" s="31" t="str">
        <f t="shared" si="697"/>
        <v>1.13</v>
      </c>
      <c r="Z3334" s="18">
        <f t="shared" si="688"/>
        <v>790000</v>
      </c>
      <c r="AA3334" s="22">
        <v>1.0900000000000001</v>
      </c>
      <c r="AB3334" s="21">
        <f t="shared" si="696"/>
        <v>762035.39823008864</v>
      </c>
      <c r="AC3334" s="25">
        <f t="shared" si="689"/>
        <v>91444.247787610628</v>
      </c>
      <c r="AD3334" s="141">
        <v>0.12</v>
      </c>
      <c r="AE3334" s="26">
        <f t="shared" si="690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691"/>
        <v>26104267.423008855</v>
      </c>
      <c r="AJ3334" s="27">
        <f t="shared" si="692"/>
        <v>3063386.9757610625</v>
      </c>
      <c r="AK3334" s="28">
        <f t="shared" si="693"/>
        <v>0.11735196112268327</v>
      </c>
      <c r="AL3334" s="24"/>
      <c r="AM3334" s="24"/>
      <c r="AN3334" s="24"/>
      <c r="AO3334" s="24"/>
      <c r="AP3334" s="28" t="str">
        <f t="shared" si="694"/>
        <v>TBATBA</v>
      </c>
      <c r="AQ3334" s="28" t="str">
        <f t="shared" si="695"/>
        <v>TBATBARMB</v>
      </c>
    </row>
    <row r="3335" spans="1:43" s="12" customFormat="1">
      <c r="A3335" s="195" t="s">
        <v>42</v>
      </c>
      <c r="B3335" s="23">
        <v>2024</v>
      </c>
      <c r="C3335" s="179">
        <v>2</v>
      </c>
      <c r="D3335" s="39" t="str">
        <f t="shared" si="685"/>
        <v>Q4</v>
      </c>
      <c r="E3335" s="179" t="s">
        <v>2498</v>
      </c>
      <c r="F3335" s="179" t="s">
        <v>2506</v>
      </c>
      <c r="G3335" s="179" t="s">
        <v>2506</v>
      </c>
      <c r="H3335" s="29"/>
      <c r="I3335" s="39" t="str">
        <f t="shared" si="686"/>
        <v>TBA</v>
      </c>
      <c r="J3335" s="146" t="s">
        <v>3338</v>
      </c>
      <c r="K3335" s="29" t="s">
        <v>3340</v>
      </c>
      <c r="L3335" s="24" t="s">
        <v>78</v>
      </c>
      <c r="M3335" s="13" t="s">
        <v>46</v>
      </c>
      <c r="N3335" s="22">
        <v>1</v>
      </c>
      <c r="O3335" s="22"/>
      <c r="P3335" s="39" t="str">
        <f t="shared" si="687"/>
        <v>MAIN UNIT</v>
      </c>
      <c r="Q3335" s="22" t="s">
        <v>47</v>
      </c>
      <c r="R3335" s="22" t="s">
        <v>48</v>
      </c>
      <c r="S3335" s="22" t="s">
        <v>37</v>
      </c>
      <c r="T3335" s="22" t="s">
        <v>301</v>
      </c>
      <c r="U3335" s="22" t="s">
        <v>57</v>
      </c>
      <c r="V3335" s="22" t="s">
        <v>88</v>
      </c>
      <c r="W3335" s="22" t="s">
        <v>50</v>
      </c>
      <c r="X3335" s="30">
        <v>865000</v>
      </c>
      <c r="Y3335" s="31" t="str">
        <f t="shared" si="697"/>
        <v>1.13</v>
      </c>
      <c r="Z3335" s="18">
        <f t="shared" si="688"/>
        <v>865000</v>
      </c>
      <c r="AA3335" s="22">
        <v>1.0900000000000001</v>
      </c>
      <c r="AB3335" s="21">
        <f t="shared" si="696"/>
        <v>834380.53097345144</v>
      </c>
      <c r="AC3335" s="25">
        <f t="shared" si="689"/>
        <v>100125.66371681418</v>
      </c>
      <c r="AD3335" s="141">
        <v>0.12</v>
      </c>
      <c r="AE3335" s="26">
        <f t="shared" si="690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691"/>
        <v>26104267.423008855</v>
      </c>
      <c r="AJ3335" s="27">
        <f t="shared" si="692"/>
        <v>3063386.9757610625</v>
      </c>
      <c r="AK3335" s="28">
        <f t="shared" si="693"/>
        <v>0.11735196112268327</v>
      </c>
      <c r="AL3335" s="24"/>
      <c r="AM3335" s="24"/>
      <c r="AN3335" s="24"/>
      <c r="AO3335" s="24"/>
      <c r="AP3335" s="28" t="str">
        <f t="shared" si="694"/>
        <v>TBATBA</v>
      </c>
      <c r="AQ3335" s="28" t="str">
        <f t="shared" si="695"/>
        <v>TBATBARMB</v>
      </c>
    </row>
    <row r="3336" spans="1:43" s="12" customFormat="1">
      <c r="A3336" s="22"/>
      <c r="B3336" s="23"/>
      <c r="C3336" s="23"/>
      <c r="D3336" s="39" t="str">
        <f t="shared" si="685"/>
        <v/>
      </c>
      <c r="E3336" s="22"/>
      <c r="F3336" s="23"/>
      <c r="G3336" s="23"/>
      <c r="H3336" s="29"/>
      <c r="I3336" s="39" t="str">
        <f t="shared" si="686"/>
        <v/>
      </c>
      <c r="J3336" s="29"/>
      <c r="K3336" s="29"/>
      <c r="L3336" s="24"/>
      <c r="M3336" s="22"/>
      <c r="N3336" s="22"/>
      <c r="O3336" s="22"/>
      <c r="P3336" s="39" t="str">
        <f t="shared" si="687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697"/>
        <v/>
      </c>
      <c r="Z3336" s="18" t="str">
        <f t="shared" si="688"/>
        <v/>
      </c>
      <c r="AA3336" s="22"/>
      <c r="AB3336" s="21" t="str">
        <f t="shared" si="696"/>
        <v/>
      </c>
      <c r="AC3336" s="25" t="str">
        <f t="shared" si="689"/>
        <v/>
      </c>
      <c r="AD3336" s="149"/>
      <c r="AE3336" s="26" t="str">
        <f t="shared" si="690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691"/>
        <v>0</v>
      </c>
      <c r="AJ3336" s="27">
        <f t="shared" si="692"/>
        <v>0</v>
      </c>
      <c r="AK3336" s="28" t="str">
        <f t="shared" si="693"/>
        <v/>
      </c>
      <c r="AL3336" s="24"/>
      <c r="AM3336" s="24"/>
      <c r="AN3336" s="24"/>
      <c r="AO3336" s="24"/>
      <c r="AP3336" s="28" t="str">
        <f t="shared" si="694"/>
        <v/>
      </c>
      <c r="AQ3336" s="28" t="str">
        <f t="shared" si="695"/>
        <v/>
      </c>
    </row>
    <row r="3337" spans="1:43" s="12" customFormat="1">
      <c r="A3337" s="22"/>
      <c r="B3337" s="23"/>
      <c r="C3337" s="23"/>
      <c r="D3337" s="39" t="str">
        <f t="shared" si="685"/>
        <v/>
      </c>
      <c r="E3337" s="22"/>
      <c r="F3337" s="23"/>
      <c r="G3337" s="23"/>
      <c r="H3337" s="29"/>
      <c r="I3337" s="39" t="str">
        <f t="shared" si="686"/>
        <v/>
      </c>
      <c r="J3337" s="29"/>
      <c r="K3337" s="29"/>
      <c r="L3337" s="24"/>
      <c r="M3337" s="22"/>
      <c r="N3337" s="22"/>
      <c r="O3337" s="22"/>
      <c r="P3337" s="39" t="str">
        <f t="shared" si="687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697"/>
        <v/>
      </c>
      <c r="Z3337" s="18" t="str">
        <f t="shared" si="688"/>
        <v/>
      </c>
      <c r="AA3337" s="22"/>
      <c r="AB3337" s="21" t="str">
        <f t="shared" si="696"/>
        <v/>
      </c>
      <c r="AC3337" s="25" t="str">
        <f t="shared" si="689"/>
        <v/>
      </c>
      <c r="AD3337" s="149"/>
      <c r="AE3337" s="26" t="str">
        <f t="shared" si="690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691"/>
        <v>0</v>
      </c>
      <c r="AJ3337" s="27">
        <f t="shared" si="692"/>
        <v>0</v>
      </c>
      <c r="AK3337" s="28" t="str">
        <f t="shared" si="693"/>
        <v/>
      </c>
      <c r="AL3337" s="24"/>
      <c r="AM3337" s="24"/>
      <c r="AN3337" s="24"/>
      <c r="AO3337" s="24"/>
      <c r="AP3337" s="28" t="str">
        <f t="shared" si="694"/>
        <v/>
      </c>
      <c r="AQ3337" s="28" t="str">
        <f t="shared" si="695"/>
        <v/>
      </c>
    </row>
    <row r="3338" spans="1:43" s="12" customFormat="1">
      <c r="A3338" s="22"/>
      <c r="B3338" s="23"/>
      <c r="C3338" s="23"/>
      <c r="D3338" s="39" t="str">
        <f t="shared" si="685"/>
        <v/>
      </c>
      <c r="E3338" s="22"/>
      <c r="F3338" s="23"/>
      <c r="G3338" s="23"/>
      <c r="H3338" s="29"/>
      <c r="I3338" s="39" t="str">
        <f t="shared" si="686"/>
        <v/>
      </c>
      <c r="J3338" s="29"/>
      <c r="K3338" s="29"/>
      <c r="L3338" s="24"/>
      <c r="M3338" s="22"/>
      <c r="N3338" s="22"/>
      <c r="O3338" s="22"/>
      <c r="P3338" s="39" t="str">
        <f t="shared" si="687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697"/>
        <v/>
      </c>
      <c r="Z3338" s="18" t="str">
        <f t="shared" si="688"/>
        <v/>
      </c>
      <c r="AA3338" s="22"/>
      <c r="AB3338" s="21" t="str">
        <f t="shared" si="696"/>
        <v/>
      </c>
      <c r="AC3338" s="25" t="str">
        <f t="shared" si="689"/>
        <v/>
      </c>
      <c r="AD3338" s="149"/>
      <c r="AE3338" s="26" t="str">
        <f t="shared" si="690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691"/>
        <v>0</v>
      </c>
      <c r="AJ3338" s="27">
        <f t="shared" si="692"/>
        <v>0</v>
      </c>
      <c r="AK3338" s="28" t="str">
        <f t="shared" si="693"/>
        <v/>
      </c>
      <c r="AL3338" s="24"/>
      <c r="AM3338" s="24"/>
      <c r="AN3338" s="24"/>
      <c r="AO3338" s="24"/>
      <c r="AP3338" s="28" t="str">
        <f t="shared" si="694"/>
        <v/>
      </c>
      <c r="AQ3338" s="28" t="str">
        <f t="shared" si="695"/>
        <v/>
      </c>
    </row>
    <row r="3339" spans="1:43" s="12" customFormat="1">
      <c r="A3339" s="22"/>
      <c r="B3339" s="23"/>
      <c r="C3339" s="23"/>
      <c r="D3339" s="39" t="str">
        <f t="shared" si="685"/>
        <v/>
      </c>
      <c r="E3339" s="22"/>
      <c r="F3339" s="23"/>
      <c r="G3339" s="23"/>
      <c r="H3339" s="29"/>
      <c r="I3339" s="39" t="str">
        <f t="shared" si="686"/>
        <v/>
      </c>
      <c r="J3339" s="29"/>
      <c r="K3339" s="29"/>
      <c r="L3339" s="24"/>
      <c r="M3339" s="22"/>
      <c r="N3339" s="22"/>
      <c r="O3339" s="22"/>
      <c r="P3339" s="39" t="str">
        <f t="shared" si="687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697"/>
        <v/>
      </c>
      <c r="Z3339" s="18" t="str">
        <f t="shared" si="688"/>
        <v/>
      </c>
      <c r="AA3339" s="22"/>
      <c r="AB3339" s="21" t="str">
        <f t="shared" si="696"/>
        <v/>
      </c>
      <c r="AC3339" s="25" t="str">
        <f t="shared" si="689"/>
        <v/>
      </c>
      <c r="AD3339" s="149"/>
      <c r="AE3339" s="26" t="str">
        <f t="shared" si="690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691"/>
        <v>0</v>
      </c>
      <c r="AJ3339" s="27">
        <f t="shared" si="692"/>
        <v>0</v>
      </c>
      <c r="AK3339" s="28" t="str">
        <f t="shared" si="693"/>
        <v/>
      </c>
      <c r="AL3339" s="24"/>
      <c r="AM3339" s="24"/>
      <c r="AN3339" s="24"/>
      <c r="AO3339" s="24"/>
      <c r="AP3339" s="28" t="str">
        <f t="shared" si="694"/>
        <v/>
      </c>
      <c r="AQ3339" s="28" t="str">
        <f t="shared" si="695"/>
        <v/>
      </c>
    </row>
    <row r="3340" spans="1:43" s="12" customFormat="1">
      <c r="A3340" s="22"/>
      <c r="B3340" s="23"/>
      <c r="C3340" s="23"/>
      <c r="D3340" s="39" t="str">
        <f t="shared" si="685"/>
        <v/>
      </c>
      <c r="E3340" s="22"/>
      <c r="F3340" s="23"/>
      <c r="G3340" s="23"/>
      <c r="H3340" s="29"/>
      <c r="I3340" s="39" t="str">
        <f t="shared" si="686"/>
        <v/>
      </c>
      <c r="J3340" s="29"/>
      <c r="K3340" s="29"/>
      <c r="L3340" s="24"/>
      <c r="M3340" s="22"/>
      <c r="N3340" s="22"/>
      <c r="O3340" s="22"/>
      <c r="P3340" s="39" t="str">
        <f t="shared" si="687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697"/>
        <v/>
      </c>
      <c r="Z3340" s="18" t="str">
        <f t="shared" si="688"/>
        <v/>
      </c>
      <c r="AA3340" s="22"/>
      <c r="AB3340" s="21" t="str">
        <f t="shared" si="696"/>
        <v/>
      </c>
      <c r="AC3340" s="25" t="str">
        <f t="shared" si="689"/>
        <v/>
      </c>
      <c r="AD3340" s="149"/>
      <c r="AE3340" s="26" t="str">
        <f t="shared" si="690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691"/>
        <v>0</v>
      </c>
      <c r="AJ3340" s="27">
        <f t="shared" si="692"/>
        <v>0</v>
      </c>
      <c r="AK3340" s="28" t="str">
        <f t="shared" si="693"/>
        <v/>
      </c>
      <c r="AL3340" s="24"/>
      <c r="AM3340" s="24"/>
      <c r="AN3340" s="24"/>
      <c r="AO3340" s="24"/>
      <c r="AP3340" s="28" t="str">
        <f t="shared" si="694"/>
        <v/>
      </c>
      <c r="AQ3340" s="28" t="str">
        <f t="shared" si="695"/>
        <v/>
      </c>
    </row>
    <row r="3341" spans="1:43" s="12" customFormat="1">
      <c r="A3341" s="22"/>
      <c r="B3341" s="23"/>
      <c r="C3341" s="23"/>
      <c r="D3341" s="39" t="str">
        <f t="shared" si="685"/>
        <v/>
      </c>
      <c r="E3341" s="22"/>
      <c r="F3341" s="23"/>
      <c r="G3341" s="23"/>
      <c r="H3341" s="29"/>
      <c r="I3341" s="39" t="str">
        <f t="shared" si="686"/>
        <v/>
      </c>
      <c r="J3341" s="29"/>
      <c r="K3341" s="29"/>
      <c r="L3341" s="24"/>
      <c r="M3341" s="22"/>
      <c r="N3341" s="22"/>
      <c r="O3341" s="22"/>
      <c r="P3341" s="39" t="str">
        <f t="shared" si="687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697"/>
        <v/>
      </c>
      <c r="Z3341" s="18" t="str">
        <f t="shared" si="688"/>
        <v/>
      </c>
      <c r="AA3341" s="22"/>
      <c r="AB3341" s="21" t="str">
        <f t="shared" si="696"/>
        <v/>
      </c>
      <c r="AC3341" s="25" t="str">
        <f t="shared" si="689"/>
        <v/>
      </c>
      <c r="AD3341" s="149"/>
      <c r="AE3341" s="26" t="str">
        <f t="shared" si="690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691"/>
        <v>0</v>
      </c>
      <c r="AJ3341" s="27">
        <f t="shared" si="692"/>
        <v>0</v>
      </c>
      <c r="AK3341" s="28" t="str">
        <f t="shared" si="693"/>
        <v/>
      </c>
      <c r="AL3341" s="24"/>
      <c r="AM3341" s="24"/>
      <c r="AN3341" s="24"/>
      <c r="AO3341" s="24"/>
      <c r="AP3341" s="28" t="str">
        <f t="shared" si="694"/>
        <v/>
      </c>
      <c r="AQ3341" s="28" t="str">
        <f t="shared" si="695"/>
        <v/>
      </c>
    </row>
    <row r="3342" spans="1:43" s="12" customFormat="1">
      <c r="A3342" s="22"/>
      <c r="B3342" s="23"/>
      <c r="C3342" s="23"/>
      <c r="D3342" s="39" t="str">
        <f t="shared" si="685"/>
        <v/>
      </c>
      <c r="E3342" s="22"/>
      <c r="F3342" s="23"/>
      <c r="G3342" s="23"/>
      <c r="H3342" s="29"/>
      <c r="I3342" s="39" t="str">
        <f t="shared" si="686"/>
        <v/>
      </c>
      <c r="J3342" s="29"/>
      <c r="K3342" s="29"/>
      <c r="L3342" s="24"/>
      <c r="M3342" s="22"/>
      <c r="N3342" s="22"/>
      <c r="O3342" s="22"/>
      <c r="P3342" s="39" t="str">
        <f t="shared" si="687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697"/>
        <v/>
      </c>
      <c r="Z3342" s="18" t="str">
        <f t="shared" si="688"/>
        <v/>
      </c>
      <c r="AA3342" s="22"/>
      <c r="AB3342" s="21" t="str">
        <f t="shared" si="696"/>
        <v/>
      </c>
      <c r="AC3342" s="25" t="str">
        <f t="shared" si="689"/>
        <v/>
      </c>
      <c r="AD3342" s="149"/>
      <c r="AE3342" s="26" t="str">
        <f t="shared" si="690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691"/>
        <v>0</v>
      </c>
      <c r="AJ3342" s="27">
        <f t="shared" si="692"/>
        <v>0</v>
      </c>
      <c r="AK3342" s="28" t="str">
        <f t="shared" si="693"/>
        <v/>
      </c>
      <c r="AL3342" s="24"/>
      <c r="AM3342" s="24"/>
      <c r="AN3342" s="24"/>
      <c r="AO3342" s="24"/>
      <c r="AP3342" s="28" t="str">
        <f t="shared" si="694"/>
        <v/>
      </c>
      <c r="AQ3342" s="28" t="str">
        <f t="shared" si="695"/>
        <v/>
      </c>
    </row>
    <row r="3343" spans="1:43" s="12" customFormat="1">
      <c r="A3343" s="22"/>
      <c r="B3343" s="23"/>
      <c r="C3343" s="23"/>
      <c r="D3343" s="39" t="str">
        <f t="shared" si="685"/>
        <v/>
      </c>
      <c r="E3343" s="22"/>
      <c r="F3343" s="23"/>
      <c r="G3343" s="23"/>
      <c r="H3343" s="29"/>
      <c r="I3343" s="39" t="str">
        <f t="shared" si="686"/>
        <v/>
      </c>
      <c r="J3343" s="29"/>
      <c r="K3343" s="29"/>
      <c r="L3343" s="24"/>
      <c r="M3343" s="22"/>
      <c r="N3343" s="22"/>
      <c r="O3343" s="22"/>
      <c r="P3343" s="39" t="str">
        <f t="shared" si="687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697"/>
        <v/>
      </c>
      <c r="Z3343" s="18" t="str">
        <f t="shared" si="688"/>
        <v/>
      </c>
      <c r="AA3343" s="22"/>
      <c r="AB3343" s="21" t="str">
        <f t="shared" si="696"/>
        <v/>
      </c>
      <c r="AC3343" s="25" t="str">
        <f t="shared" si="689"/>
        <v/>
      </c>
      <c r="AD3343" s="149"/>
      <c r="AE3343" s="26" t="str">
        <f t="shared" si="690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691"/>
        <v>0</v>
      </c>
      <c r="AJ3343" s="27">
        <f t="shared" si="692"/>
        <v>0</v>
      </c>
      <c r="AK3343" s="28" t="str">
        <f t="shared" si="693"/>
        <v/>
      </c>
      <c r="AL3343" s="24"/>
      <c r="AM3343" s="24"/>
      <c r="AN3343" s="24"/>
      <c r="AO3343" s="24"/>
      <c r="AP3343" s="28" t="str">
        <f t="shared" si="694"/>
        <v/>
      </c>
      <c r="AQ3343" s="28" t="str">
        <f t="shared" si="695"/>
        <v/>
      </c>
    </row>
    <row r="3344" spans="1:43" s="12" customFormat="1">
      <c r="A3344" s="22"/>
      <c r="B3344" s="23"/>
      <c r="C3344" s="23"/>
      <c r="D3344" s="39" t="str">
        <f t="shared" si="685"/>
        <v/>
      </c>
      <c r="E3344" s="22"/>
      <c r="F3344" s="23"/>
      <c r="G3344" s="23"/>
      <c r="H3344" s="29"/>
      <c r="I3344" s="39" t="str">
        <f t="shared" si="686"/>
        <v/>
      </c>
      <c r="J3344" s="29"/>
      <c r="K3344" s="29"/>
      <c r="L3344" s="24"/>
      <c r="M3344" s="22"/>
      <c r="N3344" s="22"/>
      <c r="O3344" s="22"/>
      <c r="P3344" s="39" t="str">
        <f t="shared" si="687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697"/>
        <v/>
      </c>
      <c r="Z3344" s="18" t="str">
        <f t="shared" si="688"/>
        <v/>
      </c>
      <c r="AA3344" s="22"/>
      <c r="AB3344" s="21" t="str">
        <f t="shared" si="696"/>
        <v/>
      </c>
      <c r="AC3344" s="25" t="str">
        <f t="shared" si="689"/>
        <v/>
      </c>
      <c r="AD3344" s="149"/>
      <c r="AE3344" s="26" t="str">
        <f t="shared" si="690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691"/>
        <v>0</v>
      </c>
      <c r="AJ3344" s="27">
        <f t="shared" si="692"/>
        <v>0</v>
      </c>
      <c r="AK3344" s="28" t="str">
        <f t="shared" si="693"/>
        <v/>
      </c>
      <c r="AL3344" s="24"/>
      <c r="AM3344" s="24"/>
      <c r="AN3344" s="24"/>
      <c r="AO3344" s="24"/>
      <c r="AP3344" s="28" t="str">
        <f t="shared" si="694"/>
        <v/>
      </c>
      <c r="AQ3344" s="28" t="str">
        <f t="shared" si="695"/>
        <v/>
      </c>
    </row>
    <row r="3345" spans="1:43" s="12" customFormat="1">
      <c r="A3345" s="22"/>
      <c r="B3345" s="23"/>
      <c r="C3345" s="23"/>
      <c r="D3345" s="39" t="str">
        <f t="shared" si="685"/>
        <v/>
      </c>
      <c r="E3345" s="22"/>
      <c r="F3345" s="23"/>
      <c r="G3345" s="23"/>
      <c r="H3345" s="29"/>
      <c r="I3345" s="39" t="str">
        <f t="shared" si="686"/>
        <v/>
      </c>
      <c r="J3345" s="29"/>
      <c r="K3345" s="29"/>
      <c r="L3345" s="24"/>
      <c r="M3345" s="22"/>
      <c r="N3345" s="22"/>
      <c r="O3345" s="22"/>
      <c r="P3345" s="39" t="str">
        <f t="shared" si="687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697"/>
        <v/>
      </c>
      <c r="Z3345" s="18" t="str">
        <f t="shared" si="688"/>
        <v/>
      </c>
      <c r="AA3345" s="22"/>
      <c r="AB3345" s="21" t="str">
        <f t="shared" si="696"/>
        <v/>
      </c>
      <c r="AC3345" s="25" t="str">
        <f t="shared" si="689"/>
        <v/>
      </c>
      <c r="AD3345" s="149"/>
      <c r="AE3345" s="26" t="str">
        <f t="shared" si="690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691"/>
        <v>0</v>
      </c>
      <c r="AJ3345" s="27">
        <f t="shared" si="692"/>
        <v>0</v>
      </c>
      <c r="AK3345" s="28" t="str">
        <f t="shared" si="693"/>
        <v/>
      </c>
      <c r="AL3345" s="24"/>
      <c r="AM3345" s="24"/>
      <c r="AN3345" s="24"/>
      <c r="AO3345" s="24"/>
      <c r="AP3345" s="28" t="str">
        <f t="shared" si="694"/>
        <v/>
      </c>
      <c r="AQ3345" s="28" t="str">
        <f t="shared" si="695"/>
        <v/>
      </c>
    </row>
    <row r="3346" spans="1:43" s="12" customFormat="1">
      <c r="A3346" s="22"/>
      <c r="B3346" s="23"/>
      <c r="C3346" s="23"/>
      <c r="D3346" s="39" t="str">
        <f t="shared" si="685"/>
        <v/>
      </c>
      <c r="E3346" s="22"/>
      <c r="F3346" s="23"/>
      <c r="G3346" s="23"/>
      <c r="H3346" s="29"/>
      <c r="I3346" s="39" t="str">
        <f t="shared" si="686"/>
        <v/>
      </c>
      <c r="J3346" s="29"/>
      <c r="K3346" s="29"/>
      <c r="L3346" s="24"/>
      <c r="M3346" s="22"/>
      <c r="N3346" s="22"/>
      <c r="O3346" s="22"/>
      <c r="P3346" s="39" t="str">
        <f t="shared" si="687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697"/>
        <v/>
      </c>
      <c r="Z3346" s="18" t="str">
        <f t="shared" si="688"/>
        <v/>
      </c>
      <c r="AA3346" s="22"/>
      <c r="AB3346" s="21" t="str">
        <f t="shared" si="696"/>
        <v/>
      </c>
      <c r="AC3346" s="25" t="str">
        <f t="shared" si="689"/>
        <v/>
      </c>
      <c r="AD3346" s="149"/>
      <c r="AE3346" s="26" t="str">
        <f t="shared" si="690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691"/>
        <v>0</v>
      </c>
      <c r="AJ3346" s="27">
        <f t="shared" si="692"/>
        <v>0</v>
      </c>
      <c r="AK3346" s="28" t="str">
        <f t="shared" si="693"/>
        <v/>
      </c>
      <c r="AL3346" s="24"/>
      <c r="AM3346" s="24"/>
      <c r="AN3346" s="24"/>
      <c r="AO3346" s="24"/>
      <c r="AP3346" s="28" t="str">
        <f t="shared" si="694"/>
        <v/>
      </c>
      <c r="AQ3346" s="28" t="str">
        <f t="shared" si="695"/>
        <v/>
      </c>
    </row>
    <row r="3347" spans="1:43" s="12" customFormat="1">
      <c r="A3347" s="22"/>
      <c r="B3347" s="23"/>
      <c r="C3347" s="23"/>
      <c r="D3347" s="39" t="str">
        <f t="shared" si="685"/>
        <v/>
      </c>
      <c r="E3347" s="22"/>
      <c r="F3347" s="23"/>
      <c r="G3347" s="23"/>
      <c r="H3347" s="29"/>
      <c r="I3347" s="39" t="str">
        <f t="shared" si="686"/>
        <v/>
      </c>
      <c r="J3347" s="29"/>
      <c r="K3347" s="29"/>
      <c r="L3347" s="24"/>
      <c r="M3347" s="22"/>
      <c r="N3347" s="22"/>
      <c r="O3347" s="22"/>
      <c r="P3347" s="39" t="str">
        <f t="shared" si="687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697"/>
        <v/>
      </c>
      <c r="Z3347" s="18" t="str">
        <f t="shared" si="688"/>
        <v/>
      </c>
      <c r="AA3347" s="22"/>
      <c r="AB3347" s="21" t="str">
        <f t="shared" si="696"/>
        <v/>
      </c>
      <c r="AC3347" s="25" t="str">
        <f t="shared" si="689"/>
        <v/>
      </c>
      <c r="AD3347" s="149"/>
      <c r="AE3347" s="26" t="str">
        <f t="shared" si="690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691"/>
        <v>0</v>
      </c>
      <c r="AJ3347" s="27">
        <f t="shared" si="692"/>
        <v>0</v>
      </c>
      <c r="AK3347" s="28" t="str">
        <f t="shared" si="693"/>
        <v/>
      </c>
      <c r="AL3347" s="24"/>
      <c r="AM3347" s="24"/>
      <c r="AN3347" s="24"/>
      <c r="AO3347" s="24"/>
      <c r="AP3347" s="28" t="str">
        <f t="shared" si="694"/>
        <v/>
      </c>
      <c r="AQ3347" s="28" t="str">
        <f t="shared" si="695"/>
        <v/>
      </c>
    </row>
    <row r="3348" spans="1:43" s="12" customFormat="1">
      <c r="A3348" s="22"/>
      <c r="B3348" s="23"/>
      <c r="C3348" s="23"/>
      <c r="D3348" s="39" t="str">
        <f t="shared" si="685"/>
        <v/>
      </c>
      <c r="E3348" s="22"/>
      <c r="F3348" s="23"/>
      <c r="G3348" s="23"/>
      <c r="H3348" s="29"/>
      <c r="I3348" s="39" t="str">
        <f t="shared" si="686"/>
        <v/>
      </c>
      <c r="J3348" s="29"/>
      <c r="K3348" s="29"/>
      <c r="L3348" s="24"/>
      <c r="M3348" s="22"/>
      <c r="N3348" s="22"/>
      <c r="O3348" s="22"/>
      <c r="P3348" s="39" t="str">
        <f t="shared" si="687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697"/>
        <v/>
      </c>
      <c r="Z3348" s="18" t="str">
        <f t="shared" si="688"/>
        <v/>
      </c>
      <c r="AA3348" s="22"/>
      <c r="AB3348" s="21" t="str">
        <f t="shared" si="696"/>
        <v/>
      </c>
      <c r="AC3348" s="25" t="str">
        <f t="shared" si="689"/>
        <v/>
      </c>
      <c r="AD3348" s="149"/>
      <c r="AE3348" s="26" t="str">
        <f t="shared" si="690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691"/>
        <v>0</v>
      </c>
      <c r="AJ3348" s="27">
        <f t="shared" si="692"/>
        <v>0</v>
      </c>
      <c r="AK3348" s="28" t="str">
        <f t="shared" si="693"/>
        <v/>
      </c>
      <c r="AL3348" s="24"/>
      <c r="AM3348" s="24"/>
      <c r="AN3348" s="24"/>
      <c r="AO3348" s="24"/>
      <c r="AP3348" s="28" t="str">
        <f t="shared" si="694"/>
        <v/>
      </c>
      <c r="AQ3348" s="28" t="str">
        <f t="shared" si="695"/>
        <v/>
      </c>
    </row>
    <row r="3349" spans="1:43" s="12" customFormat="1">
      <c r="A3349" s="22"/>
      <c r="B3349" s="23"/>
      <c r="C3349" s="23"/>
      <c r="D3349" s="39" t="str">
        <f t="shared" si="685"/>
        <v/>
      </c>
      <c r="E3349" s="22"/>
      <c r="F3349" s="23"/>
      <c r="G3349" s="23"/>
      <c r="H3349" s="29"/>
      <c r="I3349" s="39" t="str">
        <f t="shared" si="686"/>
        <v/>
      </c>
      <c r="J3349" s="29"/>
      <c r="K3349" s="29"/>
      <c r="L3349" s="24"/>
      <c r="M3349" s="22"/>
      <c r="N3349" s="22"/>
      <c r="O3349" s="22"/>
      <c r="P3349" s="39" t="str">
        <f t="shared" si="687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697"/>
        <v/>
      </c>
      <c r="Z3349" s="18" t="str">
        <f t="shared" si="688"/>
        <v/>
      </c>
      <c r="AA3349" s="22"/>
      <c r="AB3349" s="21" t="str">
        <f t="shared" si="696"/>
        <v/>
      </c>
      <c r="AC3349" s="25" t="str">
        <f t="shared" si="689"/>
        <v/>
      </c>
      <c r="AD3349" s="149"/>
      <c r="AE3349" s="26" t="str">
        <f t="shared" si="690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691"/>
        <v>0</v>
      </c>
      <c r="AJ3349" s="27">
        <f t="shared" si="692"/>
        <v>0</v>
      </c>
      <c r="AK3349" s="28" t="str">
        <f t="shared" si="693"/>
        <v/>
      </c>
      <c r="AL3349" s="24"/>
      <c r="AM3349" s="24"/>
      <c r="AN3349" s="24"/>
      <c r="AO3349" s="24"/>
      <c r="AP3349" s="28" t="str">
        <f t="shared" si="694"/>
        <v/>
      </c>
      <c r="AQ3349" s="28" t="str">
        <f t="shared" si="695"/>
        <v/>
      </c>
    </row>
    <row r="3350" spans="1:43" s="12" customFormat="1">
      <c r="A3350" s="22"/>
      <c r="B3350" s="23"/>
      <c r="C3350" s="23"/>
      <c r="D3350" s="39" t="str">
        <f t="shared" si="685"/>
        <v/>
      </c>
      <c r="E3350" s="22"/>
      <c r="F3350" s="23"/>
      <c r="G3350" s="23"/>
      <c r="H3350" s="29"/>
      <c r="I3350" s="39" t="str">
        <f t="shared" si="686"/>
        <v/>
      </c>
      <c r="J3350" s="29"/>
      <c r="K3350" s="29"/>
      <c r="L3350" s="24"/>
      <c r="M3350" s="22"/>
      <c r="N3350" s="22"/>
      <c r="O3350" s="22"/>
      <c r="P3350" s="39" t="str">
        <f t="shared" si="687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697"/>
        <v/>
      </c>
      <c r="Z3350" s="18" t="str">
        <f t="shared" si="688"/>
        <v/>
      </c>
      <c r="AA3350" s="22"/>
      <c r="AB3350" s="21" t="str">
        <f t="shared" si="696"/>
        <v/>
      </c>
      <c r="AC3350" s="25" t="str">
        <f t="shared" si="689"/>
        <v/>
      </c>
      <c r="AD3350" s="149"/>
      <c r="AE3350" s="26" t="str">
        <f t="shared" si="690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691"/>
        <v>0</v>
      </c>
      <c r="AJ3350" s="27">
        <f t="shared" si="692"/>
        <v>0</v>
      </c>
      <c r="AK3350" s="28" t="str">
        <f t="shared" si="693"/>
        <v/>
      </c>
      <c r="AL3350" s="24"/>
      <c r="AM3350" s="24"/>
      <c r="AN3350" s="24"/>
      <c r="AO3350" s="24"/>
      <c r="AP3350" s="28" t="str">
        <f t="shared" si="694"/>
        <v/>
      </c>
      <c r="AQ3350" s="28" t="str">
        <f t="shared" si="695"/>
        <v/>
      </c>
    </row>
    <row r="3351" spans="1:43" s="12" customFormat="1">
      <c r="A3351" s="22"/>
      <c r="B3351" s="23"/>
      <c r="C3351" s="23"/>
      <c r="D3351" s="39" t="str">
        <f t="shared" si="685"/>
        <v/>
      </c>
      <c r="E3351" s="22"/>
      <c r="F3351" s="23"/>
      <c r="G3351" s="23"/>
      <c r="H3351" s="29"/>
      <c r="I3351" s="39" t="str">
        <f t="shared" si="686"/>
        <v/>
      </c>
      <c r="J3351" s="29"/>
      <c r="K3351" s="29"/>
      <c r="L3351" s="24"/>
      <c r="M3351" s="22"/>
      <c r="N3351" s="22"/>
      <c r="O3351" s="22"/>
      <c r="P3351" s="39" t="str">
        <f t="shared" si="687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697"/>
        <v/>
      </c>
      <c r="Z3351" s="18" t="str">
        <f t="shared" si="688"/>
        <v/>
      </c>
      <c r="AA3351" s="22"/>
      <c r="AB3351" s="21" t="str">
        <f t="shared" si="696"/>
        <v/>
      </c>
      <c r="AC3351" s="25" t="str">
        <f t="shared" si="689"/>
        <v/>
      </c>
      <c r="AD3351" s="149"/>
      <c r="AE3351" s="26" t="str">
        <f t="shared" si="690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691"/>
        <v>0</v>
      </c>
      <c r="AJ3351" s="27">
        <f t="shared" si="692"/>
        <v>0</v>
      </c>
      <c r="AK3351" s="28" t="str">
        <f t="shared" si="693"/>
        <v/>
      </c>
      <c r="AL3351" s="24"/>
      <c r="AM3351" s="24"/>
      <c r="AN3351" s="24"/>
      <c r="AO3351" s="24"/>
      <c r="AP3351" s="28" t="str">
        <f t="shared" si="694"/>
        <v/>
      </c>
      <c r="AQ3351" s="28" t="str">
        <f t="shared" si="695"/>
        <v/>
      </c>
    </row>
    <row r="3352" spans="1:43" s="12" customFormat="1">
      <c r="A3352" s="22"/>
      <c r="B3352" s="23"/>
      <c r="C3352" s="23"/>
      <c r="D3352" s="39" t="str">
        <f t="shared" si="685"/>
        <v/>
      </c>
      <c r="E3352" s="22"/>
      <c r="F3352" s="23"/>
      <c r="G3352" s="23"/>
      <c r="H3352" s="29"/>
      <c r="I3352" s="39" t="str">
        <f t="shared" si="686"/>
        <v/>
      </c>
      <c r="J3352" s="29"/>
      <c r="K3352" s="29"/>
      <c r="L3352" s="24"/>
      <c r="M3352" s="22"/>
      <c r="N3352" s="22"/>
      <c r="O3352" s="22"/>
      <c r="P3352" s="39" t="str">
        <f t="shared" si="687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697"/>
        <v/>
      </c>
      <c r="Z3352" s="18" t="str">
        <f t="shared" si="688"/>
        <v/>
      </c>
      <c r="AA3352" s="22"/>
      <c r="AB3352" s="21" t="str">
        <f t="shared" si="696"/>
        <v/>
      </c>
      <c r="AC3352" s="25" t="str">
        <f t="shared" si="689"/>
        <v/>
      </c>
      <c r="AD3352" s="149"/>
      <c r="AE3352" s="26" t="str">
        <f t="shared" si="690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691"/>
        <v>0</v>
      </c>
      <c r="AJ3352" s="27">
        <f t="shared" si="692"/>
        <v>0</v>
      </c>
      <c r="AK3352" s="28" t="str">
        <f t="shared" si="693"/>
        <v/>
      </c>
      <c r="AL3352" s="24"/>
      <c r="AM3352" s="24"/>
      <c r="AN3352" s="24"/>
      <c r="AO3352" s="24"/>
      <c r="AP3352" s="28" t="str">
        <f t="shared" si="694"/>
        <v/>
      </c>
      <c r="AQ3352" s="28" t="str">
        <f t="shared" si="695"/>
        <v/>
      </c>
    </row>
    <row r="3353" spans="1:43" s="12" customFormat="1">
      <c r="A3353" s="22"/>
      <c r="B3353" s="23"/>
      <c r="C3353" s="23"/>
      <c r="D3353" s="39" t="str">
        <f t="shared" si="685"/>
        <v/>
      </c>
      <c r="E3353" s="22"/>
      <c r="F3353" s="23"/>
      <c r="G3353" s="23"/>
      <c r="H3353" s="29"/>
      <c r="I3353" s="39" t="str">
        <f t="shared" si="686"/>
        <v/>
      </c>
      <c r="J3353" s="29"/>
      <c r="K3353" s="29"/>
      <c r="L3353" s="24"/>
      <c r="M3353" s="22"/>
      <c r="N3353" s="22"/>
      <c r="O3353" s="22"/>
      <c r="P3353" s="39" t="str">
        <f t="shared" si="687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697"/>
        <v/>
      </c>
      <c r="Z3353" s="18" t="str">
        <f t="shared" si="688"/>
        <v/>
      </c>
      <c r="AA3353" s="22"/>
      <c r="AB3353" s="21" t="str">
        <f t="shared" si="696"/>
        <v/>
      </c>
      <c r="AC3353" s="25" t="str">
        <f t="shared" si="689"/>
        <v/>
      </c>
      <c r="AD3353" s="149"/>
      <c r="AE3353" s="26" t="str">
        <f t="shared" si="690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691"/>
        <v>0</v>
      </c>
      <c r="AJ3353" s="27">
        <f t="shared" si="692"/>
        <v>0</v>
      </c>
      <c r="AK3353" s="28" t="str">
        <f t="shared" si="693"/>
        <v/>
      </c>
      <c r="AL3353" s="24"/>
      <c r="AM3353" s="24"/>
      <c r="AN3353" s="24"/>
      <c r="AO3353" s="24"/>
      <c r="AP3353" s="28" t="str">
        <f t="shared" si="694"/>
        <v/>
      </c>
      <c r="AQ3353" s="28" t="str">
        <f t="shared" si="695"/>
        <v/>
      </c>
    </row>
    <row r="3354" spans="1:43" s="12" customFormat="1">
      <c r="A3354" s="22"/>
      <c r="B3354" s="23"/>
      <c r="C3354" s="23"/>
      <c r="D3354" s="39" t="str">
        <f t="shared" si="685"/>
        <v/>
      </c>
      <c r="E3354" s="22"/>
      <c r="F3354" s="23"/>
      <c r="G3354" s="23"/>
      <c r="H3354" s="29"/>
      <c r="I3354" s="39" t="str">
        <f t="shared" si="686"/>
        <v/>
      </c>
      <c r="J3354" s="29"/>
      <c r="K3354" s="29"/>
      <c r="L3354" s="24"/>
      <c r="M3354" s="22"/>
      <c r="N3354" s="22"/>
      <c r="O3354" s="22"/>
      <c r="P3354" s="39" t="str">
        <f t="shared" si="687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697"/>
        <v/>
      </c>
      <c r="Z3354" s="18" t="str">
        <f t="shared" si="688"/>
        <v/>
      </c>
      <c r="AA3354" s="22"/>
      <c r="AB3354" s="21" t="str">
        <f t="shared" si="696"/>
        <v/>
      </c>
      <c r="AC3354" s="25" t="str">
        <f t="shared" si="689"/>
        <v/>
      </c>
      <c r="AD3354" s="149"/>
      <c r="AE3354" s="26" t="str">
        <f t="shared" si="690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691"/>
        <v>0</v>
      </c>
      <c r="AJ3354" s="27">
        <f t="shared" si="692"/>
        <v>0</v>
      </c>
      <c r="AK3354" s="28" t="str">
        <f t="shared" si="693"/>
        <v/>
      </c>
      <c r="AL3354" s="24"/>
      <c r="AM3354" s="24"/>
      <c r="AN3354" s="24"/>
      <c r="AO3354" s="24"/>
      <c r="AP3354" s="28" t="str">
        <f t="shared" si="694"/>
        <v/>
      </c>
      <c r="AQ3354" s="28" t="str">
        <f t="shared" si="695"/>
        <v/>
      </c>
    </row>
    <row r="3355" spans="1:43" s="12" customFormat="1">
      <c r="A3355" s="22"/>
      <c r="B3355" s="23"/>
      <c r="C3355" s="23"/>
      <c r="D3355" s="39" t="str">
        <f t="shared" si="685"/>
        <v/>
      </c>
      <c r="E3355" s="22"/>
      <c r="F3355" s="23"/>
      <c r="G3355" s="23"/>
      <c r="H3355" s="29"/>
      <c r="I3355" s="39" t="str">
        <f t="shared" si="686"/>
        <v/>
      </c>
      <c r="J3355" s="29"/>
      <c r="K3355" s="29"/>
      <c r="L3355" s="24"/>
      <c r="M3355" s="22"/>
      <c r="N3355" s="22"/>
      <c r="O3355" s="22"/>
      <c r="P3355" s="39" t="str">
        <f t="shared" si="687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697"/>
        <v/>
      </c>
      <c r="Z3355" s="18" t="str">
        <f t="shared" si="688"/>
        <v/>
      </c>
      <c r="AA3355" s="22"/>
      <c r="AB3355" s="21" t="str">
        <f t="shared" si="696"/>
        <v/>
      </c>
      <c r="AC3355" s="25" t="str">
        <f t="shared" si="689"/>
        <v/>
      </c>
      <c r="AD3355" s="149"/>
      <c r="AE3355" s="26" t="str">
        <f t="shared" si="690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691"/>
        <v>0</v>
      </c>
      <c r="AJ3355" s="27">
        <f t="shared" si="692"/>
        <v>0</v>
      </c>
      <c r="AK3355" s="28" t="str">
        <f t="shared" si="693"/>
        <v/>
      </c>
      <c r="AL3355" s="24"/>
      <c r="AM3355" s="24"/>
      <c r="AN3355" s="24"/>
      <c r="AO3355" s="24"/>
      <c r="AP3355" s="28" t="str">
        <f t="shared" si="694"/>
        <v/>
      </c>
      <c r="AQ3355" s="28" t="str">
        <f t="shared" si="695"/>
        <v/>
      </c>
    </row>
    <row r="3356" spans="1:43" s="12" customFormat="1">
      <c r="A3356" s="22"/>
      <c r="B3356" s="23"/>
      <c r="C3356" s="23"/>
      <c r="D3356" s="39" t="str">
        <f t="shared" si="685"/>
        <v/>
      </c>
      <c r="E3356" s="22"/>
      <c r="F3356" s="23"/>
      <c r="G3356" s="23"/>
      <c r="H3356" s="29"/>
      <c r="I3356" s="39" t="str">
        <f t="shared" si="686"/>
        <v/>
      </c>
      <c r="J3356" s="29"/>
      <c r="K3356" s="29"/>
      <c r="L3356" s="24"/>
      <c r="M3356" s="22"/>
      <c r="N3356" s="22"/>
      <c r="O3356" s="22"/>
      <c r="P3356" s="39" t="str">
        <f t="shared" si="687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697"/>
        <v/>
      </c>
      <c r="Z3356" s="18" t="str">
        <f t="shared" si="688"/>
        <v/>
      </c>
      <c r="AA3356" s="22"/>
      <c r="AB3356" s="21" t="str">
        <f t="shared" si="696"/>
        <v/>
      </c>
      <c r="AC3356" s="25" t="str">
        <f t="shared" si="689"/>
        <v/>
      </c>
      <c r="AD3356" s="149"/>
      <c r="AE3356" s="26" t="str">
        <f t="shared" si="690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691"/>
        <v>0</v>
      </c>
      <c r="AJ3356" s="27">
        <f t="shared" si="692"/>
        <v>0</v>
      </c>
      <c r="AK3356" s="28" t="str">
        <f t="shared" si="693"/>
        <v/>
      </c>
      <c r="AL3356" s="24"/>
      <c r="AM3356" s="24"/>
      <c r="AN3356" s="24"/>
      <c r="AO3356" s="24"/>
      <c r="AP3356" s="28" t="str">
        <f t="shared" si="694"/>
        <v/>
      </c>
      <c r="AQ3356" s="28" t="str">
        <f t="shared" si="695"/>
        <v/>
      </c>
    </row>
    <row r="3357" spans="1:43" s="12" customFormat="1">
      <c r="A3357" s="22"/>
      <c r="B3357" s="23"/>
      <c r="C3357" s="23"/>
      <c r="D3357" s="39" t="str">
        <f t="shared" si="685"/>
        <v/>
      </c>
      <c r="E3357" s="22"/>
      <c r="F3357" s="23"/>
      <c r="G3357" s="23"/>
      <c r="H3357" s="29"/>
      <c r="I3357" s="39" t="str">
        <f t="shared" si="686"/>
        <v/>
      </c>
      <c r="J3357" s="29"/>
      <c r="K3357" s="29"/>
      <c r="L3357" s="24"/>
      <c r="M3357" s="22"/>
      <c r="N3357" s="22"/>
      <c r="O3357" s="22"/>
      <c r="P3357" s="39" t="str">
        <f t="shared" si="687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697"/>
        <v/>
      </c>
      <c r="Z3357" s="18" t="str">
        <f t="shared" si="688"/>
        <v/>
      </c>
      <c r="AA3357" s="22"/>
      <c r="AB3357" s="21" t="str">
        <f t="shared" si="696"/>
        <v/>
      </c>
      <c r="AC3357" s="25" t="str">
        <f t="shared" si="689"/>
        <v/>
      </c>
      <c r="AD3357" s="149"/>
      <c r="AE3357" s="26" t="str">
        <f t="shared" si="690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691"/>
        <v>0</v>
      </c>
      <c r="AJ3357" s="27">
        <f t="shared" si="692"/>
        <v>0</v>
      </c>
      <c r="AK3357" s="28" t="str">
        <f t="shared" si="693"/>
        <v/>
      </c>
      <c r="AL3357" s="24"/>
      <c r="AM3357" s="24"/>
      <c r="AN3357" s="24"/>
      <c r="AO3357" s="24"/>
      <c r="AP3357" s="28" t="str">
        <f t="shared" si="694"/>
        <v/>
      </c>
      <c r="AQ3357" s="28" t="str">
        <f t="shared" si="695"/>
        <v/>
      </c>
    </row>
    <row r="3358" spans="1:43" s="12" customFormat="1">
      <c r="A3358" s="22"/>
      <c r="B3358" s="23"/>
      <c r="C3358" s="23"/>
      <c r="D3358" s="39" t="str">
        <f t="shared" si="685"/>
        <v/>
      </c>
      <c r="E3358" s="22"/>
      <c r="F3358" s="23"/>
      <c r="G3358" s="23"/>
      <c r="H3358" s="29"/>
      <c r="I3358" s="39" t="str">
        <f t="shared" si="686"/>
        <v/>
      </c>
      <c r="J3358" s="29"/>
      <c r="K3358" s="29"/>
      <c r="L3358" s="24"/>
      <c r="M3358" s="22"/>
      <c r="N3358" s="22"/>
      <c r="O3358" s="22"/>
      <c r="P3358" s="39" t="str">
        <f t="shared" si="687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697"/>
        <v/>
      </c>
      <c r="Z3358" s="18" t="str">
        <f t="shared" si="688"/>
        <v/>
      </c>
      <c r="AA3358" s="22"/>
      <c r="AB3358" s="21" t="str">
        <f t="shared" si="696"/>
        <v/>
      </c>
      <c r="AC3358" s="25" t="str">
        <f t="shared" si="689"/>
        <v/>
      </c>
      <c r="AD3358" s="149"/>
      <c r="AE3358" s="26" t="str">
        <f t="shared" si="690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691"/>
        <v>0</v>
      </c>
      <c r="AJ3358" s="27">
        <f t="shared" si="692"/>
        <v>0</v>
      </c>
      <c r="AK3358" s="28" t="str">
        <f t="shared" si="693"/>
        <v/>
      </c>
      <c r="AL3358" s="24"/>
      <c r="AM3358" s="24"/>
      <c r="AN3358" s="24"/>
      <c r="AO3358" s="24"/>
      <c r="AP3358" s="28" t="str">
        <f t="shared" si="694"/>
        <v/>
      </c>
      <c r="AQ3358" s="28" t="str">
        <f t="shared" si="695"/>
        <v/>
      </c>
    </row>
    <row r="3359" spans="1:43" s="12" customFormat="1">
      <c r="A3359" s="22"/>
      <c r="B3359" s="23"/>
      <c r="C3359" s="23"/>
      <c r="D3359" s="39" t="str">
        <f t="shared" si="685"/>
        <v/>
      </c>
      <c r="E3359" s="22"/>
      <c r="F3359" s="23"/>
      <c r="G3359" s="23"/>
      <c r="H3359" s="29"/>
      <c r="I3359" s="39" t="str">
        <f t="shared" si="686"/>
        <v/>
      </c>
      <c r="J3359" s="29"/>
      <c r="K3359" s="29"/>
      <c r="L3359" s="24"/>
      <c r="M3359" s="22"/>
      <c r="N3359" s="22"/>
      <c r="O3359" s="22"/>
      <c r="P3359" s="39" t="str">
        <f t="shared" si="687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697"/>
        <v/>
      </c>
      <c r="Z3359" s="18" t="str">
        <f t="shared" si="688"/>
        <v/>
      </c>
      <c r="AA3359" s="22"/>
      <c r="AB3359" s="21" t="str">
        <f t="shared" si="696"/>
        <v/>
      </c>
      <c r="AC3359" s="25" t="str">
        <f t="shared" si="689"/>
        <v/>
      </c>
      <c r="AD3359" s="149"/>
      <c r="AE3359" s="26" t="str">
        <f t="shared" si="690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691"/>
        <v>0</v>
      </c>
      <c r="AJ3359" s="27">
        <f t="shared" si="692"/>
        <v>0</v>
      </c>
      <c r="AK3359" s="28" t="str">
        <f t="shared" si="693"/>
        <v/>
      </c>
      <c r="AL3359" s="24"/>
      <c r="AM3359" s="24"/>
      <c r="AN3359" s="24"/>
      <c r="AO3359" s="24"/>
      <c r="AP3359" s="28" t="str">
        <f t="shared" si="694"/>
        <v/>
      </c>
      <c r="AQ3359" s="28" t="str">
        <f t="shared" si="695"/>
        <v/>
      </c>
    </row>
    <row r="3360" spans="1:43" s="12" customFormat="1">
      <c r="A3360" s="22"/>
      <c r="B3360" s="23"/>
      <c r="C3360" s="23"/>
      <c r="D3360" s="39" t="str">
        <f t="shared" si="685"/>
        <v/>
      </c>
      <c r="E3360" s="22"/>
      <c r="F3360" s="23"/>
      <c r="G3360" s="23"/>
      <c r="H3360" s="29"/>
      <c r="I3360" s="39" t="str">
        <f t="shared" si="686"/>
        <v/>
      </c>
      <c r="J3360" s="29"/>
      <c r="K3360" s="29"/>
      <c r="L3360" s="24"/>
      <c r="M3360" s="22"/>
      <c r="N3360" s="22"/>
      <c r="O3360" s="22"/>
      <c r="P3360" s="39" t="str">
        <f t="shared" si="687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697"/>
        <v/>
      </c>
      <c r="Z3360" s="18" t="str">
        <f t="shared" si="688"/>
        <v/>
      </c>
      <c r="AA3360" s="22"/>
      <c r="AB3360" s="21" t="str">
        <f t="shared" si="696"/>
        <v/>
      </c>
      <c r="AC3360" s="25" t="str">
        <f t="shared" si="689"/>
        <v/>
      </c>
      <c r="AD3360" s="149"/>
      <c r="AE3360" s="26" t="str">
        <f t="shared" si="690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691"/>
        <v>0</v>
      </c>
      <c r="AJ3360" s="27">
        <f t="shared" si="692"/>
        <v>0</v>
      </c>
      <c r="AK3360" s="28" t="str">
        <f t="shared" si="693"/>
        <v/>
      </c>
      <c r="AL3360" s="24"/>
      <c r="AM3360" s="24"/>
      <c r="AN3360" s="24"/>
      <c r="AO3360" s="24"/>
      <c r="AP3360" s="28" t="str">
        <f t="shared" si="694"/>
        <v/>
      </c>
      <c r="AQ3360" s="28" t="str">
        <f t="shared" si="695"/>
        <v/>
      </c>
    </row>
    <row r="3361" spans="1:43" s="12" customFormat="1">
      <c r="A3361" s="22"/>
      <c r="B3361" s="23"/>
      <c r="C3361" s="23"/>
      <c r="D3361" s="39" t="str">
        <f t="shared" si="685"/>
        <v/>
      </c>
      <c r="E3361" s="22"/>
      <c r="F3361" s="23"/>
      <c r="G3361" s="23"/>
      <c r="H3361" s="29"/>
      <c r="I3361" s="39" t="str">
        <f t="shared" si="686"/>
        <v/>
      </c>
      <c r="J3361" s="29"/>
      <c r="K3361" s="29"/>
      <c r="L3361" s="24"/>
      <c r="M3361" s="22"/>
      <c r="N3361" s="22"/>
      <c r="O3361" s="22"/>
      <c r="P3361" s="39" t="str">
        <f t="shared" si="687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697"/>
        <v/>
      </c>
      <c r="Z3361" s="18" t="str">
        <f t="shared" si="688"/>
        <v/>
      </c>
      <c r="AA3361" s="22"/>
      <c r="AB3361" s="21" t="str">
        <f t="shared" ref="AB3361:AB3392" si="698">IF(AND(R3361&lt;&gt;"C66",R3361&lt;&gt;""),Z3361/Y3361*AA3361,"")</f>
        <v/>
      </c>
      <c r="AC3361" s="25" t="str">
        <f t="shared" si="689"/>
        <v/>
      </c>
      <c r="AD3361" s="149"/>
      <c r="AE3361" s="26" t="str">
        <f t="shared" si="690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691"/>
        <v>0</v>
      </c>
      <c r="AJ3361" s="27">
        <f t="shared" si="692"/>
        <v>0</v>
      </c>
      <c r="AK3361" s="28" t="str">
        <f t="shared" si="693"/>
        <v/>
      </c>
      <c r="AL3361" s="24"/>
      <c r="AM3361" s="24"/>
      <c r="AN3361" s="24"/>
      <c r="AO3361" s="24"/>
      <c r="AP3361" s="28" t="str">
        <f t="shared" si="694"/>
        <v/>
      </c>
      <c r="AQ3361" s="28" t="str">
        <f t="shared" si="695"/>
        <v/>
      </c>
    </row>
    <row r="3362" spans="1:43" s="12" customFormat="1">
      <c r="A3362" s="22"/>
      <c r="B3362" s="23"/>
      <c r="C3362" s="23"/>
      <c r="D3362" s="39" t="str">
        <f t="shared" si="685"/>
        <v/>
      </c>
      <c r="E3362" s="22"/>
      <c r="F3362" s="23"/>
      <c r="G3362" s="23"/>
      <c r="H3362" s="29"/>
      <c r="I3362" s="39" t="str">
        <f t="shared" si="686"/>
        <v/>
      </c>
      <c r="J3362" s="29"/>
      <c r="K3362" s="29"/>
      <c r="L3362" s="24"/>
      <c r="M3362" s="22"/>
      <c r="N3362" s="22"/>
      <c r="O3362" s="22"/>
      <c r="P3362" s="39" t="str">
        <f t="shared" si="687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697"/>
        <v/>
      </c>
      <c r="Z3362" s="18" t="str">
        <f t="shared" si="688"/>
        <v/>
      </c>
      <c r="AA3362" s="22"/>
      <c r="AB3362" s="21" t="str">
        <f t="shared" si="698"/>
        <v/>
      </c>
      <c r="AC3362" s="25" t="str">
        <f t="shared" si="689"/>
        <v/>
      </c>
      <c r="AD3362" s="149"/>
      <c r="AE3362" s="26" t="str">
        <f t="shared" si="690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691"/>
        <v>0</v>
      </c>
      <c r="AJ3362" s="27">
        <f t="shared" si="692"/>
        <v>0</v>
      </c>
      <c r="AK3362" s="28" t="str">
        <f t="shared" si="693"/>
        <v/>
      </c>
      <c r="AL3362" s="24"/>
      <c r="AM3362" s="24"/>
      <c r="AN3362" s="24"/>
      <c r="AO3362" s="24"/>
      <c r="AP3362" s="28" t="str">
        <f t="shared" si="694"/>
        <v/>
      </c>
      <c r="AQ3362" s="28" t="str">
        <f t="shared" si="695"/>
        <v/>
      </c>
    </row>
    <row r="3363" spans="1:43" s="12" customFormat="1">
      <c r="A3363" s="22"/>
      <c r="B3363" s="23"/>
      <c r="C3363" s="23"/>
      <c r="D3363" s="39" t="str">
        <f t="shared" si="685"/>
        <v/>
      </c>
      <c r="E3363" s="22"/>
      <c r="F3363" s="23"/>
      <c r="G3363" s="23"/>
      <c r="H3363" s="29"/>
      <c r="I3363" s="39" t="str">
        <f t="shared" si="686"/>
        <v/>
      </c>
      <c r="J3363" s="29"/>
      <c r="K3363" s="29"/>
      <c r="L3363" s="24"/>
      <c r="M3363" s="22"/>
      <c r="N3363" s="22"/>
      <c r="O3363" s="22"/>
      <c r="P3363" s="39" t="str">
        <f t="shared" si="687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697"/>
        <v/>
      </c>
      <c r="Z3363" s="18" t="str">
        <f t="shared" si="688"/>
        <v/>
      </c>
      <c r="AA3363" s="22"/>
      <c r="AB3363" s="21" t="str">
        <f t="shared" si="698"/>
        <v/>
      </c>
      <c r="AC3363" s="25" t="str">
        <f t="shared" si="689"/>
        <v/>
      </c>
      <c r="AD3363" s="149"/>
      <c r="AE3363" s="26" t="str">
        <f t="shared" si="690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691"/>
        <v>0</v>
      </c>
      <c r="AJ3363" s="27">
        <f t="shared" si="692"/>
        <v>0</v>
      </c>
      <c r="AK3363" s="28" t="str">
        <f t="shared" si="693"/>
        <v/>
      </c>
      <c r="AL3363" s="24"/>
      <c r="AM3363" s="24"/>
      <c r="AN3363" s="24"/>
      <c r="AO3363" s="24"/>
      <c r="AP3363" s="28" t="str">
        <f t="shared" si="694"/>
        <v/>
      </c>
      <c r="AQ3363" s="28" t="str">
        <f t="shared" si="695"/>
        <v/>
      </c>
    </row>
    <row r="3364" spans="1:43" s="12" customFormat="1">
      <c r="A3364" s="22"/>
      <c r="B3364" s="23"/>
      <c r="C3364" s="23"/>
      <c r="D3364" s="39" t="str">
        <f t="shared" si="685"/>
        <v/>
      </c>
      <c r="E3364" s="22"/>
      <c r="F3364" s="23"/>
      <c r="G3364" s="23"/>
      <c r="H3364" s="29"/>
      <c r="I3364" s="39" t="str">
        <f t="shared" si="686"/>
        <v/>
      </c>
      <c r="J3364" s="29"/>
      <c r="K3364" s="29"/>
      <c r="L3364" s="24"/>
      <c r="M3364" s="22"/>
      <c r="N3364" s="22"/>
      <c r="O3364" s="22"/>
      <c r="P3364" s="39" t="str">
        <f t="shared" si="687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699">IF(W3364="","",IF(W3364="RMB","1.13", "1"))</f>
        <v/>
      </c>
      <c r="Z3364" s="18" t="str">
        <f t="shared" si="688"/>
        <v/>
      </c>
      <c r="AA3364" s="22"/>
      <c r="AB3364" s="21" t="str">
        <f t="shared" si="698"/>
        <v/>
      </c>
      <c r="AC3364" s="25" t="str">
        <f t="shared" si="689"/>
        <v/>
      </c>
      <c r="AD3364" s="149"/>
      <c r="AE3364" s="26" t="str">
        <f t="shared" si="690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691"/>
        <v>0</v>
      </c>
      <c r="AJ3364" s="27">
        <f t="shared" si="692"/>
        <v>0</v>
      </c>
      <c r="AK3364" s="28" t="str">
        <f t="shared" si="693"/>
        <v/>
      </c>
      <c r="AL3364" s="24"/>
      <c r="AM3364" s="24"/>
      <c r="AN3364" s="24"/>
      <c r="AO3364" s="24"/>
      <c r="AP3364" s="28" t="str">
        <f t="shared" si="694"/>
        <v/>
      </c>
      <c r="AQ3364" s="28" t="str">
        <f t="shared" si="695"/>
        <v/>
      </c>
    </row>
    <row r="3365" spans="1:43" s="12" customFormat="1">
      <c r="A3365" s="22"/>
      <c r="B3365" s="23"/>
      <c r="C3365" s="23"/>
      <c r="D3365" s="39" t="str">
        <f t="shared" si="685"/>
        <v/>
      </c>
      <c r="E3365" s="22"/>
      <c r="F3365" s="23"/>
      <c r="G3365" s="23"/>
      <c r="H3365" s="29"/>
      <c r="I3365" s="39" t="str">
        <f t="shared" si="686"/>
        <v/>
      </c>
      <c r="J3365" s="29"/>
      <c r="K3365" s="29"/>
      <c r="L3365" s="24"/>
      <c r="M3365" s="22"/>
      <c r="N3365" s="22"/>
      <c r="O3365" s="22"/>
      <c r="P3365" s="39" t="str">
        <f t="shared" si="687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699"/>
        <v/>
      </c>
      <c r="Z3365" s="18" t="str">
        <f t="shared" si="688"/>
        <v/>
      </c>
      <c r="AA3365" s="22"/>
      <c r="AB3365" s="21" t="str">
        <f t="shared" si="698"/>
        <v/>
      </c>
      <c r="AC3365" s="25" t="str">
        <f t="shared" si="689"/>
        <v/>
      </c>
      <c r="AD3365" s="149"/>
      <c r="AE3365" s="26" t="str">
        <f t="shared" si="690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691"/>
        <v>0</v>
      </c>
      <c r="AJ3365" s="27">
        <f t="shared" si="692"/>
        <v>0</v>
      </c>
      <c r="AK3365" s="28" t="str">
        <f t="shared" si="693"/>
        <v/>
      </c>
      <c r="AL3365" s="24"/>
      <c r="AM3365" s="24"/>
      <c r="AN3365" s="24"/>
      <c r="AO3365" s="24"/>
      <c r="AP3365" s="28" t="str">
        <f t="shared" si="694"/>
        <v/>
      </c>
      <c r="AQ3365" s="28" t="str">
        <f t="shared" si="695"/>
        <v/>
      </c>
    </row>
    <row r="3366" spans="1:43" s="12" customFormat="1">
      <c r="A3366" s="22"/>
      <c r="B3366" s="23"/>
      <c r="C3366" s="23"/>
      <c r="D3366" s="39" t="str">
        <f t="shared" si="685"/>
        <v/>
      </c>
      <c r="E3366" s="22"/>
      <c r="F3366" s="23"/>
      <c r="G3366" s="23"/>
      <c r="H3366" s="29"/>
      <c r="I3366" s="39" t="str">
        <f t="shared" si="686"/>
        <v/>
      </c>
      <c r="J3366" s="29"/>
      <c r="K3366" s="29"/>
      <c r="L3366" s="24"/>
      <c r="M3366" s="22"/>
      <c r="N3366" s="22"/>
      <c r="O3366" s="22"/>
      <c r="P3366" s="39" t="str">
        <f t="shared" si="687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699"/>
        <v/>
      </c>
      <c r="Z3366" s="18" t="str">
        <f t="shared" si="688"/>
        <v/>
      </c>
      <c r="AA3366" s="22"/>
      <c r="AB3366" s="21" t="str">
        <f t="shared" si="698"/>
        <v/>
      </c>
      <c r="AC3366" s="25" t="str">
        <f t="shared" si="689"/>
        <v/>
      </c>
      <c r="AD3366" s="149"/>
      <c r="AE3366" s="26" t="str">
        <f t="shared" si="690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691"/>
        <v>0</v>
      </c>
      <c r="AJ3366" s="27">
        <f t="shared" si="692"/>
        <v>0</v>
      </c>
      <c r="AK3366" s="28" t="str">
        <f t="shared" si="693"/>
        <v/>
      </c>
      <c r="AL3366" s="24"/>
      <c r="AM3366" s="24"/>
      <c r="AN3366" s="24"/>
      <c r="AO3366" s="24"/>
      <c r="AP3366" s="28" t="str">
        <f t="shared" si="694"/>
        <v/>
      </c>
      <c r="AQ3366" s="28" t="str">
        <f t="shared" si="695"/>
        <v/>
      </c>
    </row>
    <row r="3367" spans="1:43" s="12" customFormat="1">
      <c r="A3367" s="22"/>
      <c r="B3367" s="23"/>
      <c r="C3367" s="23"/>
      <c r="D3367" s="39" t="str">
        <f t="shared" si="685"/>
        <v/>
      </c>
      <c r="E3367" s="22"/>
      <c r="F3367" s="23"/>
      <c r="G3367" s="23"/>
      <c r="H3367" s="29"/>
      <c r="I3367" s="39" t="str">
        <f t="shared" si="686"/>
        <v/>
      </c>
      <c r="J3367" s="29"/>
      <c r="K3367" s="29"/>
      <c r="L3367" s="24"/>
      <c r="M3367" s="22"/>
      <c r="N3367" s="22"/>
      <c r="O3367" s="22"/>
      <c r="P3367" s="39" t="str">
        <f t="shared" si="687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699"/>
        <v/>
      </c>
      <c r="Z3367" s="18" t="str">
        <f t="shared" si="688"/>
        <v/>
      </c>
      <c r="AA3367" s="22"/>
      <c r="AB3367" s="21" t="str">
        <f t="shared" si="698"/>
        <v/>
      </c>
      <c r="AC3367" s="25" t="str">
        <f t="shared" si="689"/>
        <v/>
      </c>
      <c r="AD3367" s="149"/>
      <c r="AE3367" s="26" t="str">
        <f t="shared" si="690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691"/>
        <v>0</v>
      </c>
      <c r="AJ3367" s="27">
        <f t="shared" si="692"/>
        <v>0</v>
      </c>
      <c r="AK3367" s="28" t="str">
        <f t="shared" si="693"/>
        <v/>
      </c>
      <c r="AL3367" s="24"/>
      <c r="AM3367" s="24"/>
      <c r="AN3367" s="24"/>
      <c r="AO3367" s="24"/>
      <c r="AP3367" s="28" t="str">
        <f t="shared" si="694"/>
        <v/>
      </c>
      <c r="AQ3367" s="28" t="str">
        <f t="shared" si="695"/>
        <v/>
      </c>
    </row>
    <row r="3368" spans="1:43" s="12" customFormat="1">
      <c r="A3368" s="22"/>
      <c r="B3368" s="23"/>
      <c r="C3368" s="23"/>
      <c r="D3368" s="39" t="str">
        <f t="shared" si="685"/>
        <v/>
      </c>
      <c r="E3368" s="22"/>
      <c r="F3368" s="23"/>
      <c r="G3368" s="23"/>
      <c r="H3368" s="29"/>
      <c r="I3368" s="39" t="str">
        <f t="shared" si="686"/>
        <v/>
      </c>
      <c r="J3368" s="29"/>
      <c r="K3368" s="29"/>
      <c r="L3368" s="24"/>
      <c r="M3368" s="22"/>
      <c r="N3368" s="22"/>
      <c r="O3368" s="22"/>
      <c r="P3368" s="39" t="str">
        <f t="shared" si="687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699"/>
        <v/>
      </c>
      <c r="Z3368" s="18" t="str">
        <f t="shared" si="688"/>
        <v/>
      </c>
      <c r="AA3368" s="22"/>
      <c r="AB3368" s="21" t="str">
        <f t="shared" si="698"/>
        <v/>
      </c>
      <c r="AC3368" s="25" t="str">
        <f t="shared" si="689"/>
        <v/>
      </c>
      <c r="AD3368" s="149"/>
      <c r="AE3368" s="26" t="str">
        <f t="shared" si="690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691"/>
        <v>0</v>
      </c>
      <c r="AJ3368" s="27">
        <f t="shared" si="692"/>
        <v>0</v>
      </c>
      <c r="AK3368" s="28" t="str">
        <f t="shared" si="693"/>
        <v/>
      </c>
      <c r="AL3368" s="24"/>
      <c r="AM3368" s="24"/>
      <c r="AN3368" s="24"/>
      <c r="AO3368" s="24"/>
      <c r="AP3368" s="28" t="str">
        <f t="shared" si="694"/>
        <v/>
      </c>
      <c r="AQ3368" s="28" t="str">
        <f t="shared" si="695"/>
        <v/>
      </c>
    </row>
    <row r="3369" spans="1:43" s="12" customFormat="1">
      <c r="A3369" s="22"/>
      <c r="B3369" s="23"/>
      <c r="C3369" s="23"/>
      <c r="D3369" s="39" t="str">
        <f t="shared" si="685"/>
        <v/>
      </c>
      <c r="E3369" s="22"/>
      <c r="F3369" s="23"/>
      <c r="G3369" s="23"/>
      <c r="H3369" s="29"/>
      <c r="I3369" s="39" t="str">
        <f t="shared" si="686"/>
        <v/>
      </c>
      <c r="J3369" s="29"/>
      <c r="K3369" s="29"/>
      <c r="L3369" s="24"/>
      <c r="M3369" s="22"/>
      <c r="N3369" s="22"/>
      <c r="O3369" s="22"/>
      <c r="P3369" s="39" t="str">
        <f t="shared" si="687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699"/>
        <v/>
      </c>
      <c r="Z3369" s="18" t="str">
        <f t="shared" si="688"/>
        <v/>
      </c>
      <c r="AA3369" s="22"/>
      <c r="AB3369" s="21" t="str">
        <f t="shared" si="698"/>
        <v/>
      </c>
      <c r="AC3369" s="25" t="str">
        <f t="shared" si="689"/>
        <v/>
      </c>
      <c r="AD3369" s="149"/>
      <c r="AE3369" s="26" t="str">
        <f t="shared" si="690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691"/>
        <v>0</v>
      </c>
      <c r="AJ3369" s="27">
        <f t="shared" si="692"/>
        <v>0</v>
      </c>
      <c r="AK3369" s="28" t="str">
        <f t="shared" si="693"/>
        <v/>
      </c>
      <c r="AL3369" s="24"/>
      <c r="AM3369" s="24"/>
      <c r="AN3369" s="24"/>
      <c r="AO3369" s="24"/>
      <c r="AP3369" s="28" t="str">
        <f t="shared" si="694"/>
        <v/>
      </c>
      <c r="AQ3369" s="28" t="str">
        <f t="shared" si="695"/>
        <v/>
      </c>
    </row>
    <row r="3370" spans="1:43" s="12" customFormat="1">
      <c r="A3370" s="22"/>
      <c r="B3370" s="23"/>
      <c r="C3370" s="23"/>
      <c r="D3370" s="39" t="str">
        <f t="shared" si="685"/>
        <v/>
      </c>
      <c r="E3370" s="22"/>
      <c r="F3370" s="23"/>
      <c r="G3370" s="23"/>
      <c r="H3370" s="29"/>
      <c r="I3370" s="39" t="str">
        <f t="shared" si="686"/>
        <v/>
      </c>
      <c r="J3370" s="29"/>
      <c r="K3370" s="29"/>
      <c r="L3370" s="24"/>
      <c r="M3370" s="22"/>
      <c r="N3370" s="22"/>
      <c r="O3370" s="22"/>
      <c r="P3370" s="39" t="str">
        <f t="shared" si="687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699"/>
        <v/>
      </c>
      <c r="Z3370" s="18" t="str">
        <f t="shared" si="688"/>
        <v/>
      </c>
      <c r="AA3370" s="22"/>
      <c r="AB3370" s="21" t="str">
        <f t="shared" si="698"/>
        <v/>
      </c>
      <c r="AC3370" s="25" t="str">
        <f t="shared" si="689"/>
        <v/>
      </c>
      <c r="AD3370" s="149"/>
      <c r="AE3370" s="26" t="str">
        <f t="shared" si="690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691"/>
        <v>0</v>
      </c>
      <c r="AJ3370" s="27">
        <f t="shared" si="692"/>
        <v>0</v>
      </c>
      <c r="AK3370" s="28" t="str">
        <f t="shared" si="693"/>
        <v/>
      </c>
      <c r="AL3370" s="24"/>
      <c r="AM3370" s="24"/>
      <c r="AN3370" s="24"/>
      <c r="AO3370" s="24"/>
      <c r="AP3370" s="28" t="str">
        <f t="shared" si="694"/>
        <v/>
      </c>
      <c r="AQ3370" s="28" t="str">
        <f t="shared" si="695"/>
        <v/>
      </c>
    </row>
    <row r="3371" spans="1:43" s="12" customFormat="1">
      <c r="A3371" s="22"/>
      <c r="B3371" s="23"/>
      <c r="C3371" s="23"/>
      <c r="D3371" s="39" t="str">
        <f t="shared" si="685"/>
        <v/>
      </c>
      <c r="E3371" s="22"/>
      <c r="F3371" s="23"/>
      <c r="G3371" s="23"/>
      <c r="H3371" s="29"/>
      <c r="I3371" s="39" t="str">
        <f t="shared" si="686"/>
        <v/>
      </c>
      <c r="J3371" s="29"/>
      <c r="K3371" s="29"/>
      <c r="L3371" s="24"/>
      <c r="M3371" s="22"/>
      <c r="N3371" s="22"/>
      <c r="O3371" s="22"/>
      <c r="P3371" s="39" t="str">
        <f t="shared" si="687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699"/>
        <v/>
      </c>
      <c r="Z3371" s="18" t="str">
        <f t="shared" si="688"/>
        <v/>
      </c>
      <c r="AA3371" s="22"/>
      <c r="AB3371" s="21" t="str">
        <f t="shared" si="698"/>
        <v/>
      </c>
      <c r="AC3371" s="25" t="str">
        <f t="shared" si="689"/>
        <v/>
      </c>
      <c r="AD3371" s="149"/>
      <c r="AE3371" s="26" t="str">
        <f t="shared" si="690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691"/>
        <v>0</v>
      </c>
      <c r="AJ3371" s="27">
        <f t="shared" si="692"/>
        <v>0</v>
      </c>
      <c r="AK3371" s="28" t="str">
        <f t="shared" si="693"/>
        <v/>
      </c>
      <c r="AL3371" s="24"/>
      <c r="AM3371" s="24"/>
      <c r="AN3371" s="24"/>
      <c r="AO3371" s="24"/>
      <c r="AP3371" s="28" t="str">
        <f t="shared" si="694"/>
        <v/>
      </c>
      <c r="AQ3371" s="28" t="str">
        <f t="shared" si="695"/>
        <v/>
      </c>
    </row>
    <row r="3372" spans="1:43" s="12" customFormat="1">
      <c r="A3372" s="22"/>
      <c r="B3372" s="23"/>
      <c r="C3372" s="23"/>
      <c r="D3372" s="39" t="str">
        <f t="shared" si="685"/>
        <v/>
      </c>
      <c r="E3372" s="22"/>
      <c r="F3372" s="23"/>
      <c r="G3372" s="23"/>
      <c r="H3372" s="29"/>
      <c r="I3372" s="39" t="str">
        <f t="shared" si="686"/>
        <v/>
      </c>
      <c r="J3372" s="29"/>
      <c r="K3372" s="29"/>
      <c r="L3372" s="24"/>
      <c r="M3372" s="22"/>
      <c r="N3372" s="22"/>
      <c r="O3372" s="22"/>
      <c r="P3372" s="39" t="str">
        <f t="shared" si="687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699"/>
        <v/>
      </c>
      <c r="Z3372" s="18" t="str">
        <f t="shared" si="688"/>
        <v/>
      </c>
      <c r="AA3372" s="22"/>
      <c r="AB3372" s="21" t="str">
        <f t="shared" si="698"/>
        <v/>
      </c>
      <c r="AC3372" s="25" t="str">
        <f t="shared" si="689"/>
        <v/>
      </c>
      <c r="AD3372" s="149"/>
      <c r="AE3372" s="26" t="str">
        <f t="shared" si="690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691"/>
        <v>0</v>
      </c>
      <c r="AJ3372" s="27">
        <f t="shared" si="692"/>
        <v>0</v>
      </c>
      <c r="AK3372" s="28" t="str">
        <f t="shared" si="693"/>
        <v/>
      </c>
      <c r="AL3372" s="24"/>
      <c r="AM3372" s="24"/>
      <c r="AN3372" s="24"/>
      <c r="AO3372" s="24"/>
      <c r="AP3372" s="28" t="str">
        <f t="shared" si="694"/>
        <v/>
      </c>
      <c r="AQ3372" s="28" t="str">
        <f t="shared" si="695"/>
        <v/>
      </c>
    </row>
    <row r="3373" spans="1:43" s="12" customFormat="1">
      <c r="A3373" s="22"/>
      <c r="B3373" s="23"/>
      <c r="C3373" s="23"/>
      <c r="D3373" s="39" t="str">
        <f t="shared" si="685"/>
        <v/>
      </c>
      <c r="E3373" s="22"/>
      <c r="F3373" s="23"/>
      <c r="G3373" s="23"/>
      <c r="H3373" s="29"/>
      <c r="I3373" s="39" t="str">
        <f t="shared" si="686"/>
        <v/>
      </c>
      <c r="J3373" s="29"/>
      <c r="K3373" s="29"/>
      <c r="L3373" s="24"/>
      <c r="M3373" s="22"/>
      <c r="N3373" s="22"/>
      <c r="O3373" s="22"/>
      <c r="P3373" s="39" t="str">
        <f t="shared" si="687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699"/>
        <v/>
      </c>
      <c r="Z3373" s="18" t="str">
        <f t="shared" si="688"/>
        <v/>
      </c>
      <c r="AA3373" s="22"/>
      <c r="AB3373" s="21" t="str">
        <f t="shared" si="698"/>
        <v/>
      </c>
      <c r="AC3373" s="25" t="str">
        <f t="shared" si="689"/>
        <v/>
      </c>
      <c r="AD3373" s="149"/>
      <c r="AE3373" s="26" t="str">
        <f t="shared" si="690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691"/>
        <v>0</v>
      </c>
      <c r="AJ3373" s="27">
        <f t="shared" si="692"/>
        <v>0</v>
      </c>
      <c r="AK3373" s="28" t="str">
        <f t="shared" si="693"/>
        <v/>
      </c>
      <c r="AL3373" s="24"/>
      <c r="AM3373" s="24"/>
      <c r="AN3373" s="24"/>
      <c r="AO3373" s="24"/>
      <c r="AP3373" s="28" t="str">
        <f t="shared" si="694"/>
        <v/>
      </c>
      <c r="AQ3373" s="28" t="str">
        <f t="shared" si="695"/>
        <v/>
      </c>
    </row>
    <row r="3374" spans="1:43" s="12" customFormat="1">
      <c r="A3374" s="22"/>
      <c r="B3374" s="23"/>
      <c r="C3374" s="23"/>
      <c r="D3374" s="39" t="str">
        <f t="shared" si="685"/>
        <v/>
      </c>
      <c r="E3374" s="22"/>
      <c r="F3374" s="23"/>
      <c r="G3374" s="23"/>
      <c r="H3374" s="29"/>
      <c r="I3374" s="39" t="str">
        <f t="shared" si="686"/>
        <v/>
      </c>
      <c r="J3374" s="29"/>
      <c r="K3374" s="29"/>
      <c r="L3374" s="24"/>
      <c r="M3374" s="22"/>
      <c r="N3374" s="22"/>
      <c r="O3374" s="22"/>
      <c r="P3374" s="39" t="str">
        <f t="shared" si="687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699"/>
        <v/>
      </c>
      <c r="Z3374" s="18" t="str">
        <f t="shared" si="688"/>
        <v/>
      </c>
      <c r="AA3374" s="22"/>
      <c r="AB3374" s="21" t="str">
        <f t="shared" si="698"/>
        <v/>
      </c>
      <c r="AC3374" s="25" t="str">
        <f t="shared" si="689"/>
        <v/>
      </c>
      <c r="AD3374" s="149"/>
      <c r="AE3374" s="26" t="str">
        <f t="shared" si="690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691"/>
        <v>0</v>
      </c>
      <c r="AJ3374" s="27">
        <f t="shared" si="692"/>
        <v>0</v>
      </c>
      <c r="AK3374" s="28" t="str">
        <f t="shared" si="693"/>
        <v/>
      </c>
      <c r="AL3374" s="24"/>
      <c r="AM3374" s="24"/>
      <c r="AN3374" s="24"/>
      <c r="AO3374" s="24"/>
      <c r="AP3374" s="28" t="str">
        <f t="shared" si="694"/>
        <v/>
      </c>
      <c r="AQ3374" s="28" t="str">
        <f t="shared" si="695"/>
        <v/>
      </c>
    </row>
    <row r="3375" spans="1:43" s="12" customFormat="1">
      <c r="A3375" s="22"/>
      <c r="B3375" s="23"/>
      <c r="C3375" s="23"/>
      <c r="D3375" s="39" t="str">
        <f t="shared" si="685"/>
        <v/>
      </c>
      <c r="E3375" s="22"/>
      <c r="F3375" s="23"/>
      <c r="G3375" s="23"/>
      <c r="H3375" s="29"/>
      <c r="I3375" s="39" t="str">
        <f t="shared" si="686"/>
        <v/>
      </c>
      <c r="J3375" s="29"/>
      <c r="K3375" s="29"/>
      <c r="L3375" s="24"/>
      <c r="M3375" s="22"/>
      <c r="N3375" s="22"/>
      <c r="O3375" s="22"/>
      <c r="P3375" s="39" t="str">
        <f t="shared" si="687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699"/>
        <v/>
      </c>
      <c r="Z3375" s="18" t="str">
        <f t="shared" si="688"/>
        <v/>
      </c>
      <c r="AA3375" s="22"/>
      <c r="AB3375" s="21" t="str">
        <f t="shared" si="698"/>
        <v/>
      </c>
      <c r="AC3375" s="25" t="str">
        <f t="shared" si="689"/>
        <v/>
      </c>
      <c r="AD3375" s="149"/>
      <c r="AE3375" s="26" t="str">
        <f t="shared" si="690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691"/>
        <v>0</v>
      </c>
      <c r="AJ3375" s="27">
        <f t="shared" si="692"/>
        <v>0</v>
      </c>
      <c r="AK3375" s="28" t="str">
        <f t="shared" si="693"/>
        <v/>
      </c>
      <c r="AL3375" s="24"/>
      <c r="AM3375" s="24"/>
      <c r="AN3375" s="24"/>
      <c r="AO3375" s="24"/>
      <c r="AP3375" s="28" t="str">
        <f t="shared" si="694"/>
        <v/>
      </c>
      <c r="AQ3375" s="28" t="str">
        <f t="shared" si="695"/>
        <v/>
      </c>
    </row>
    <row r="3376" spans="1:43" s="12" customFormat="1">
      <c r="A3376" s="22"/>
      <c r="B3376" s="23"/>
      <c r="C3376" s="23"/>
      <c r="D3376" s="39" t="str">
        <f t="shared" si="685"/>
        <v/>
      </c>
      <c r="E3376" s="22"/>
      <c r="F3376" s="23"/>
      <c r="G3376" s="23"/>
      <c r="H3376" s="29"/>
      <c r="I3376" s="39" t="str">
        <f t="shared" si="686"/>
        <v/>
      </c>
      <c r="J3376" s="29"/>
      <c r="K3376" s="29"/>
      <c r="L3376" s="24"/>
      <c r="M3376" s="22"/>
      <c r="N3376" s="22"/>
      <c r="O3376" s="22"/>
      <c r="P3376" s="39" t="str">
        <f t="shared" si="687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699"/>
        <v/>
      </c>
      <c r="Z3376" s="18" t="str">
        <f t="shared" si="688"/>
        <v/>
      </c>
      <c r="AA3376" s="22"/>
      <c r="AB3376" s="21" t="str">
        <f t="shared" si="698"/>
        <v/>
      </c>
      <c r="AC3376" s="25" t="str">
        <f t="shared" si="689"/>
        <v/>
      </c>
      <c r="AD3376" s="149"/>
      <c r="AE3376" s="26" t="str">
        <f t="shared" si="690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691"/>
        <v>0</v>
      </c>
      <c r="AJ3376" s="27">
        <f t="shared" si="692"/>
        <v>0</v>
      </c>
      <c r="AK3376" s="28" t="str">
        <f t="shared" si="693"/>
        <v/>
      </c>
      <c r="AL3376" s="24"/>
      <c r="AM3376" s="24"/>
      <c r="AN3376" s="24"/>
      <c r="AO3376" s="24"/>
      <c r="AP3376" s="28" t="str">
        <f t="shared" si="694"/>
        <v/>
      </c>
      <c r="AQ3376" s="28" t="str">
        <f t="shared" si="695"/>
        <v/>
      </c>
    </row>
    <row r="3377" spans="1:43" s="12" customFormat="1">
      <c r="A3377" s="22"/>
      <c r="B3377" s="23"/>
      <c r="C3377" s="23"/>
      <c r="D3377" s="39" t="str">
        <f t="shared" si="685"/>
        <v/>
      </c>
      <c r="E3377" s="22"/>
      <c r="F3377" s="23"/>
      <c r="G3377" s="23"/>
      <c r="H3377" s="29"/>
      <c r="I3377" s="39" t="str">
        <f t="shared" si="686"/>
        <v/>
      </c>
      <c r="J3377" s="29"/>
      <c r="K3377" s="29"/>
      <c r="L3377" s="24"/>
      <c r="M3377" s="22"/>
      <c r="N3377" s="22"/>
      <c r="O3377" s="22"/>
      <c r="P3377" s="39" t="str">
        <f t="shared" si="687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699"/>
        <v/>
      </c>
      <c r="Z3377" s="18" t="str">
        <f t="shared" si="688"/>
        <v/>
      </c>
      <c r="AA3377" s="22"/>
      <c r="AB3377" s="21" t="str">
        <f t="shared" si="698"/>
        <v/>
      </c>
      <c r="AC3377" s="25" t="str">
        <f t="shared" si="689"/>
        <v/>
      </c>
      <c r="AD3377" s="149"/>
      <c r="AE3377" s="26" t="str">
        <f t="shared" si="690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691"/>
        <v>0</v>
      </c>
      <c r="AJ3377" s="27">
        <f t="shared" si="692"/>
        <v>0</v>
      </c>
      <c r="AK3377" s="28" t="str">
        <f t="shared" si="693"/>
        <v/>
      </c>
      <c r="AL3377" s="24"/>
      <c r="AM3377" s="24"/>
      <c r="AN3377" s="24"/>
      <c r="AO3377" s="24"/>
      <c r="AP3377" s="28" t="str">
        <f t="shared" si="694"/>
        <v/>
      </c>
      <c r="AQ3377" s="28" t="str">
        <f t="shared" si="695"/>
        <v/>
      </c>
    </row>
    <row r="3378" spans="1:43" s="12" customFormat="1">
      <c r="A3378" s="22"/>
      <c r="B3378" s="23"/>
      <c r="C3378" s="23"/>
      <c r="D3378" s="39" t="str">
        <f t="shared" si="685"/>
        <v/>
      </c>
      <c r="E3378" s="22"/>
      <c r="F3378" s="23"/>
      <c r="G3378" s="23"/>
      <c r="H3378" s="29"/>
      <c r="I3378" s="39" t="str">
        <f t="shared" si="686"/>
        <v/>
      </c>
      <c r="J3378" s="29"/>
      <c r="K3378" s="29"/>
      <c r="L3378" s="24"/>
      <c r="M3378" s="22"/>
      <c r="N3378" s="22"/>
      <c r="O3378" s="22"/>
      <c r="P3378" s="39" t="str">
        <f t="shared" si="687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699"/>
        <v/>
      </c>
      <c r="Z3378" s="18" t="str">
        <f t="shared" si="688"/>
        <v/>
      </c>
      <c r="AA3378" s="22"/>
      <c r="AB3378" s="21" t="str">
        <f t="shared" si="698"/>
        <v/>
      </c>
      <c r="AC3378" s="25" t="str">
        <f t="shared" si="689"/>
        <v/>
      </c>
      <c r="AD3378" s="149"/>
      <c r="AE3378" s="26" t="str">
        <f t="shared" si="690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691"/>
        <v>0</v>
      </c>
      <c r="AJ3378" s="27">
        <f t="shared" si="692"/>
        <v>0</v>
      </c>
      <c r="AK3378" s="28" t="str">
        <f t="shared" si="693"/>
        <v/>
      </c>
      <c r="AL3378" s="24"/>
      <c r="AM3378" s="24"/>
      <c r="AN3378" s="24"/>
      <c r="AO3378" s="24"/>
      <c r="AP3378" s="28" t="str">
        <f t="shared" si="694"/>
        <v/>
      </c>
      <c r="AQ3378" s="28" t="str">
        <f t="shared" si="695"/>
        <v/>
      </c>
    </row>
    <row r="3379" spans="1:43" s="12" customFormat="1">
      <c r="A3379" s="22"/>
      <c r="B3379" s="23"/>
      <c r="C3379" s="23"/>
      <c r="D3379" s="39" t="str">
        <f t="shared" ref="D3379:D3442" si="700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701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702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699"/>
        <v/>
      </c>
      <c r="Z3379" s="18" t="str">
        <f t="shared" ref="Z3379:Z3442" si="703">IF(X3379="","",X3379*MAX(O3379,N3379))</f>
        <v/>
      </c>
      <c r="AA3379" s="22"/>
      <c r="AB3379" s="21" t="str">
        <f t="shared" si="698"/>
        <v/>
      </c>
      <c r="AC3379" s="25" t="str">
        <f t="shared" ref="AC3379:AC3442" si="704">IF(R3379&lt;&gt;"",AB3379*AD3379,"")</f>
        <v/>
      </c>
      <c r="AD3379" s="149"/>
      <c r="AE3379" s="26" t="str">
        <f t="shared" ref="AE3379:AE3442" si="705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706">IF(P3379="C66 SERVICE","",SUMIFS(AB:AB,F:F,F3379,G:G,G3379,E:E,E3379))</f>
        <v>0</v>
      </c>
      <c r="AJ3379" s="27">
        <f t="shared" ref="AJ3379:AJ3442" si="707">IF(P3379="C66 SERVICE","",SUMIFS(AC:AC,F:F,F3379,G:G,G3379,E:E,E3379))</f>
        <v>0</v>
      </c>
      <c r="AK3379" s="28" t="str">
        <f t="shared" ref="AK3379:AK3442" si="708">IF(AJ3379&gt;0,AJ3379/AI3379,"")</f>
        <v/>
      </c>
      <c r="AL3379" s="24"/>
      <c r="AM3379" s="24"/>
      <c r="AN3379" s="24"/>
      <c r="AO3379" s="24"/>
      <c r="AP3379" s="28" t="str">
        <f t="shared" ref="AP3379:AP3442" si="709">IF(F3379="","",F3379&amp;G3379)</f>
        <v/>
      </c>
      <c r="AQ3379" s="28" t="str">
        <f t="shared" ref="AQ3379:AQ3442" si="710">IF(W3379="","",F3379&amp;G3379&amp;W3379)</f>
        <v/>
      </c>
    </row>
    <row r="3380" spans="1:43" s="12" customFormat="1">
      <c r="A3380" s="22"/>
      <c r="B3380" s="23"/>
      <c r="C3380" s="23"/>
      <c r="D3380" s="39" t="str">
        <f t="shared" si="700"/>
        <v/>
      </c>
      <c r="E3380" s="22"/>
      <c r="F3380" s="23"/>
      <c r="G3380" s="23"/>
      <c r="H3380" s="29"/>
      <c r="I3380" s="39" t="str">
        <f t="shared" si="701"/>
        <v/>
      </c>
      <c r="J3380" s="29"/>
      <c r="K3380" s="29"/>
      <c r="L3380" s="24"/>
      <c r="M3380" s="22"/>
      <c r="N3380" s="22"/>
      <c r="O3380" s="22"/>
      <c r="P3380" s="39" t="str">
        <f t="shared" si="702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699"/>
        <v/>
      </c>
      <c r="Z3380" s="18" t="str">
        <f t="shared" si="703"/>
        <v/>
      </c>
      <c r="AA3380" s="22"/>
      <c r="AB3380" s="21" t="str">
        <f t="shared" si="698"/>
        <v/>
      </c>
      <c r="AC3380" s="25" t="str">
        <f t="shared" si="704"/>
        <v/>
      </c>
      <c r="AD3380" s="149"/>
      <c r="AE3380" s="26" t="str">
        <f t="shared" si="705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706"/>
        <v>0</v>
      </c>
      <c r="AJ3380" s="27">
        <f t="shared" si="707"/>
        <v>0</v>
      </c>
      <c r="AK3380" s="28" t="str">
        <f t="shared" si="708"/>
        <v/>
      </c>
      <c r="AL3380" s="24"/>
      <c r="AM3380" s="24"/>
      <c r="AN3380" s="24"/>
      <c r="AO3380" s="24"/>
      <c r="AP3380" s="28" t="str">
        <f t="shared" si="709"/>
        <v/>
      </c>
      <c r="AQ3380" s="28" t="str">
        <f t="shared" si="710"/>
        <v/>
      </c>
    </row>
    <row r="3381" spans="1:43" s="12" customFormat="1">
      <c r="A3381" s="22"/>
      <c r="B3381" s="23"/>
      <c r="C3381" s="23"/>
      <c r="D3381" s="39" t="str">
        <f t="shared" si="700"/>
        <v/>
      </c>
      <c r="E3381" s="22"/>
      <c r="F3381" s="23"/>
      <c r="G3381" s="23"/>
      <c r="H3381" s="29"/>
      <c r="I3381" s="39" t="str">
        <f t="shared" si="701"/>
        <v/>
      </c>
      <c r="J3381" s="29"/>
      <c r="K3381" s="29"/>
      <c r="L3381" s="24"/>
      <c r="M3381" s="22"/>
      <c r="N3381" s="22"/>
      <c r="O3381" s="22"/>
      <c r="P3381" s="39" t="str">
        <f t="shared" si="702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699"/>
        <v/>
      </c>
      <c r="Z3381" s="18" t="str">
        <f t="shared" si="703"/>
        <v/>
      </c>
      <c r="AA3381" s="22"/>
      <c r="AB3381" s="21" t="str">
        <f t="shared" si="698"/>
        <v/>
      </c>
      <c r="AC3381" s="25" t="str">
        <f t="shared" si="704"/>
        <v/>
      </c>
      <c r="AD3381" s="149"/>
      <c r="AE3381" s="26" t="str">
        <f t="shared" si="705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706"/>
        <v>0</v>
      </c>
      <c r="AJ3381" s="27">
        <f t="shared" si="707"/>
        <v>0</v>
      </c>
      <c r="AK3381" s="28" t="str">
        <f t="shared" si="708"/>
        <v/>
      </c>
      <c r="AL3381" s="24"/>
      <c r="AM3381" s="24"/>
      <c r="AN3381" s="24"/>
      <c r="AO3381" s="24"/>
      <c r="AP3381" s="28" t="str">
        <f t="shared" si="709"/>
        <v/>
      </c>
      <c r="AQ3381" s="28" t="str">
        <f t="shared" si="710"/>
        <v/>
      </c>
    </row>
    <row r="3382" spans="1:43" s="12" customFormat="1">
      <c r="A3382" s="22"/>
      <c r="B3382" s="23"/>
      <c r="C3382" s="23"/>
      <c r="D3382" s="39" t="str">
        <f t="shared" si="700"/>
        <v/>
      </c>
      <c r="E3382" s="22"/>
      <c r="F3382" s="23"/>
      <c r="G3382" s="23"/>
      <c r="H3382" s="29"/>
      <c r="I3382" s="39" t="str">
        <f t="shared" si="701"/>
        <v/>
      </c>
      <c r="J3382" s="29"/>
      <c r="K3382" s="29"/>
      <c r="L3382" s="24"/>
      <c r="M3382" s="22"/>
      <c r="N3382" s="22"/>
      <c r="O3382" s="22"/>
      <c r="P3382" s="39" t="str">
        <f t="shared" si="702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699"/>
        <v/>
      </c>
      <c r="Z3382" s="18" t="str">
        <f t="shared" si="703"/>
        <v/>
      </c>
      <c r="AA3382" s="22"/>
      <c r="AB3382" s="21" t="str">
        <f t="shared" si="698"/>
        <v/>
      </c>
      <c r="AC3382" s="25" t="str">
        <f t="shared" si="704"/>
        <v/>
      </c>
      <c r="AD3382" s="149"/>
      <c r="AE3382" s="26" t="str">
        <f t="shared" si="705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706"/>
        <v>0</v>
      </c>
      <c r="AJ3382" s="27">
        <f t="shared" si="707"/>
        <v>0</v>
      </c>
      <c r="AK3382" s="28" t="str">
        <f t="shared" si="708"/>
        <v/>
      </c>
      <c r="AL3382" s="24"/>
      <c r="AM3382" s="24"/>
      <c r="AN3382" s="24"/>
      <c r="AO3382" s="24"/>
      <c r="AP3382" s="28" t="str">
        <f t="shared" si="709"/>
        <v/>
      </c>
      <c r="AQ3382" s="28" t="str">
        <f t="shared" si="710"/>
        <v/>
      </c>
    </row>
    <row r="3383" spans="1:43" s="12" customFormat="1">
      <c r="A3383" s="22"/>
      <c r="B3383" s="23"/>
      <c r="C3383" s="23"/>
      <c r="D3383" s="39" t="str">
        <f t="shared" si="700"/>
        <v/>
      </c>
      <c r="E3383" s="22"/>
      <c r="F3383" s="23"/>
      <c r="G3383" s="23"/>
      <c r="H3383" s="29"/>
      <c r="I3383" s="39" t="str">
        <f t="shared" si="701"/>
        <v/>
      </c>
      <c r="J3383" s="29"/>
      <c r="K3383" s="29"/>
      <c r="L3383" s="24"/>
      <c r="M3383" s="22"/>
      <c r="N3383" s="22"/>
      <c r="O3383" s="22"/>
      <c r="P3383" s="39" t="str">
        <f t="shared" si="702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699"/>
        <v/>
      </c>
      <c r="Z3383" s="18" t="str">
        <f t="shared" si="703"/>
        <v/>
      </c>
      <c r="AA3383" s="22"/>
      <c r="AB3383" s="21" t="str">
        <f t="shared" si="698"/>
        <v/>
      </c>
      <c r="AC3383" s="25" t="str">
        <f t="shared" si="704"/>
        <v/>
      </c>
      <c r="AD3383" s="149"/>
      <c r="AE3383" s="26" t="str">
        <f t="shared" si="705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706"/>
        <v>0</v>
      </c>
      <c r="AJ3383" s="27">
        <f t="shared" si="707"/>
        <v>0</v>
      </c>
      <c r="AK3383" s="28" t="str">
        <f t="shared" si="708"/>
        <v/>
      </c>
      <c r="AL3383" s="24"/>
      <c r="AM3383" s="24"/>
      <c r="AN3383" s="24"/>
      <c r="AO3383" s="24"/>
      <c r="AP3383" s="28" t="str">
        <f t="shared" si="709"/>
        <v/>
      </c>
      <c r="AQ3383" s="28" t="str">
        <f t="shared" si="710"/>
        <v/>
      </c>
    </row>
    <row r="3384" spans="1:43" s="12" customFormat="1">
      <c r="A3384" s="22"/>
      <c r="B3384" s="23"/>
      <c r="C3384" s="23"/>
      <c r="D3384" s="39" t="str">
        <f t="shared" si="700"/>
        <v/>
      </c>
      <c r="E3384" s="22"/>
      <c r="F3384" s="23"/>
      <c r="G3384" s="23"/>
      <c r="H3384" s="29"/>
      <c r="I3384" s="39" t="str">
        <f t="shared" si="701"/>
        <v/>
      </c>
      <c r="J3384" s="29"/>
      <c r="K3384" s="29"/>
      <c r="L3384" s="24"/>
      <c r="M3384" s="22"/>
      <c r="N3384" s="22"/>
      <c r="O3384" s="22"/>
      <c r="P3384" s="39" t="str">
        <f t="shared" si="702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699"/>
        <v/>
      </c>
      <c r="Z3384" s="18" t="str">
        <f t="shared" si="703"/>
        <v/>
      </c>
      <c r="AA3384" s="22"/>
      <c r="AB3384" s="21" t="str">
        <f t="shared" si="698"/>
        <v/>
      </c>
      <c r="AC3384" s="25" t="str">
        <f t="shared" si="704"/>
        <v/>
      </c>
      <c r="AD3384" s="149"/>
      <c r="AE3384" s="26" t="str">
        <f t="shared" si="705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706"/>
        <v>0</v>
      </c>
      <c r="AJ3384" s="27">
        <f t="shared" si="707"/>
        <v>0</v>
      </c>
      <c r="AK3384" s="28" t="str">
        <f t="shared" si="708"/>
        <v/>
      </c>
      <c r="AL3384" s="24"/>
      <c r="AM3384" s="24"/>
      <c r="AN3384" s="24"/>
      <c r="AO3384" s="24"/>
      <c r="AP3384" s="28" t="str">
        <f t="shared" si="709"/>
        <v/>
      </c>
      <c r="AQ3384" s="28" t="str">
        <f t="shared" si="710"/>
        <v/>
      </c>
    </row>
    <row r="3385" spans="1:43" s="12" customFormat="1">
      <c r="A3385" s="22"/>
      <c r="B3385" s="23"/>
      <c r="C3385" s="23"/>
      <c r="D3385" s="39" t="str">
        <f t="shared" si="700"/>
        <v/>
      </c>
      <c r="E3385" s="22"/>
      <c r="F3385" s="23"/>
      <c r="G3385" s="23"/>
      <c r="H3385" s="29"/>
      <c r="I3385" s="39" t="str">
        <f t="shared" si="701"/>
        <v/>
      </c>
      <c r="J3385" s="29"/>
      <c r="K3385" s="29"/>
      <c r="L3385" s="24"/>
      <c r="M3385" s="22"/>
      <c r="N3385" s="22"/>
      <c r="O3385" s="22"/>
      <c r="P3385" s="39" t="str">
        <f t="shared" si="702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699"/>
        <v/>
      </c>
      <c r="Z3385" s="18" t="str">
        <f t="shared" si="703"/>
        <v/>
      </c>
      <c r="AA3385" s="22"/>
      <c r="AB3385" s="21" t="str">
        <f t="shared" si="698"/>
        <v/>
      </c>
      <c r="AC3385" s="25" t="str">
        <f t="shared" si="704"/>
        <v/>
      </c>
      <c r="AD3385" s="149"/>
      <c r="AE3385" s="26" t="str">
        <f t="shared" si="705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706"/>
        <v>0</v>
      </c>
      <c r="AJ3385" s="27">
        <f t="shared" si="707"/>
        <v>0</v>
      </c>
      <c r="AK3385" s="28" t="str">
        <f t="shared" si="708"/>
        <v/>
      </c>
      <c r="AL3385" s="24"/>
      <c r="AM3385" s="24"/>
      <c r="AN3385" s="24"/>
      <c r="AO3385" s="24"/>
      <c r="AP3385" s="28" t="str">
        <f t="shared" si="709"/>
        <v/>
      </c>
      <c r="AQ3385" s="28" t="str">
        <f t="shared" si="710"/>
        <v/>
      </c>
    </row>
    <row r="3386" spans="1:43" s="12" customFormat="1">
      <c r="A3386" s="22"/>
      <c r="B3386" s="23"/>
      <c r="C3386" s="23"/>
      <c r="D3386" s="39" t="str">
        <f t="shared" si="700"/>
        <v/>
      </c>
      <c r="E3386" s="22"/>
      <c r="F3386" s="23"/>
      <c r="G3386" s="23"/>
      <c r="H3386" s="29"/>
      <c r="I3386" s="39" t="str">
        <f t="shared" si="701"/>
        <v/>
      </c>
      <c r="J3386" s="29"/>
      <c r="K3386" s="29"/>
      <c r="L3386" s="24"/>
      <c r="M3386" s="22"/>
      <c r="N3386" s="22"/>
      <c r="O3386" s="22"/>
      <c r="P3386" s="39" t="str">
        <f t="shared" si="702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699"/>
        <v/>
      </c>
      <c r="Z3386" s="18" t="str">
        <f t="shared" si="703"/>
        <v/>
      </c>
      <c r="AA3386" s="22"/>
      <c r="AB3386" s="21" t="str">
        <f t="shared" si="698"/>
        <v/>
      </c>
      <c r="AC3386" s="25" t="str">
        <f t="shared" si="704"/>
        <v/>
      </c>
      <c r="AD3386" s="149"/>
      <c r="AE3386" s="26" t="str">
        <f t="shared" si="705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706"/>
        <v>0</v>
      </c>
      <c r="AJ3386" s="27">
        <f t="shared" si="707"/>
        <v>0</v>
      </c>
      <c r="AK3386" s="28" t="str">
        <f t="shared" si="708"/>
        <v/>
      </c>
      <c r="AL3386" s="24"/>
      <c r="AM3386" s="24"/>
      <c r="AN3386" s="24"/>
      <c r="AO3386" s="24"/>
      <c r="AP3386" s="28" t="str">
        <f t="shared" si="709"/>
        <v/>
      </c>
      <c r="AQ3386" s="28" t="str">
        <f t="shared" si="710"/>
        <v/>
      </c>
    </row>
    <row r="3387" spans="1:43" s="12" customFormat="1">
      <c r="A3387" s="22"/>
      <c r="B3387" s="23"/>
      <c r="C3387" s="23"/>
      <c r="D3387" s="39" t="str">
        <f t="shared" si="700"/>
        <v/>
      </c>
      <c r="E3387" s="22"/>
      <c r="F3387" s="23"/>
      <c r="G3387" s="23"/>
      <c r="H3387" s="29"/>
      <c r="I3387" s="39" t="str">
        <f t="shared" si="701"/>
        <v/>
      </c>
      <c r="J3387" s="29"/>
      <c r="K3387" s="29"/>
      <c r="L3387" s="24"/>
      <c r="M3387" s="22"/>
      <c r="N3387" s="22"/>
      <c r="O3387" s="22"/>
      <c r="P3387" s="39" t="str">
        <f t="shared" si="702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699"/>
        <v/>
      </c>
      <c r="Z3387" s="18" t="str">
        <f t="shared" si="703"/>
        <v/>
      </c>
      <c r="AA3387" s="22"/>
      <c r="AB3387" s="21" t="str">
        <f t="shared" si="698"/>
        <v/>
      </c>
      <c r="AC3387" s="25" t="str">
        <f t="shared" si="704"/>
        <v/>
      </c>
      <c r="AD3387" s="149"/>
      <c r="AE3387" s="26" t="str">
        <f t="shared" si="705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706"/>
        <v>0</v>
      </c>
      <c r="AJ3387" s="27">
        <f t="shared" si="707"/>
        <v>0</v>
      </c>
      <c r="AK3387" s="28" t="str">
        <f t="shared" si="708"/>
        <v/>
      </c>
      <c r="AL3387" s="24"/>
      <c r="AM3387" s="24"/>
      <c r="AN3387" s="24"/>
      <c r="AO3387" s="24"/>
      <c r="AP3387" s="28" t="str">
        <f t="shared" si="709"/>
        <v/>
      </c>
      <c r="AQ3387" s="28" t="str">
        <f t="shared" si="710"/>
        <v/>
      </c>
    </row>
    <row r="3388" spans="1:43" s="12" customFormat="1">
      <c r="A3388" s="22"/>
      <c r="B3388" s="23"/>
      <c r="C3388" s="23"/>
      <c r="D3388" s="39" t="str">
        <f t="shared" si="700"/>
        <v/>
      </c>
      <c r="E3388" s="22"/>
      <c r="F3388" s="23"/>
      <c r="G3388" s="23"/>
      <c r="H3388" s="29"/>
      <c r="I3388" s="39" t="str">
        <f t="shared" si="701"/>
        <v/>
      </c>
      <c r="J3388" s="29"/>
      <c r="K3388" s="29"/>
      <c r="L3388" s="24"/>
      <c r="M3388" s="22"/>
      <c r="N3388" s="22"/>
      <c r="O3388" s="22"/>
      <c r="P3388" s="39" t="str">
        <f t="shared" si="702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699"/>
        <v/>
      </c>
      <c r="Z3388" s="18" t="str">
        <f t="shared" si="703"/>
        <v/>
      </c>
      <c r="AA3388" s="22"/>
      <c r="AB3388" s="21" t="str">
        <f t="shared" si="698"/>
        <v/>
      </c>
      <c r="AC3388" s="25" t="str">
        <f t="shared" si="704"/>
        <v/>
      </c>
      <c r="AD3388" s="149"/>
      <c r="AE3388" s="26" t="str">
        <f t="shared" si="705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706"/>
        <v>0</v>
      </c>
      <c r="AJ3388" s="27">
        <f t="shared" si="707"/>
        <v>0</v>
      </c>
      <c r="AK3388" s="28" t="str">
        <f t="shared" si="708"/>
        <v/>
      </c>
      <c r="AL3388" s="24"/>
      <c r="AM3388" s="24"/>
      <c r="AN3388" s="24"/>
      <c r="AO3388" s="24"/>
      <c r="AP3388" s="28" t="str">
        <f t="shared" si="709"/>
        <v/>
      </c>
      <c r="AQ3388" s="28" t="str">
        <f t="shared" si="710"/>
        <v/>
      </c>
    </row>
    <row r="3389" spans="1:43" s="12" customFormat="1">
      <c r="A3389" s="22"/>
      <c r="B3389" s="23"/>
      <c r="C3389" s="23"/>
      <c r="D3389" s="39" t="str">
        <f t="shared" si="700"/>
        <v/>
      </c>
      <c r="E3389" s="22"/>
      <c r="F3389" s="23"/>
      <c r="G3389" s="23"/>
      <c r="H3389" s="29"/>
      <c r="I3389" s="39" t="str">
        <f t="shared" si="701"/>
        <v/>
      </c>
      <c r="J3389" s="29"/>
      <c r="K3389" s="29"/>
      <c r="L3389" s="24"/>
      <c r="M3389" s="22"/>
      <c r="N3389" s="22"/>
      <c r="O3389" s="22"/>
      <c r="P3389" s="39" t="str">
        <f t="shared" si="702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699"/>
        <v/>
      </c>
      <c r="Z3389" s="18" t="str">
        <f t="shared" si="703"/>
        <v/>
      </c>
      <c r="AA3389" s="22"/>
      <c r="AB3389" s="21" t="str">
        <f t="shared" si="698"/>
        <v/>
      </c>
      <c r="AC3389" s="25" t="str">
        <f t="shared" si="704"/>
        <v/>
      </c>
      <c r="AD3389" s="149"/>
      <c r="AE3389" s="26" t="str">
        <f t="shared" si="705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706"/>
        <v>0</v>
      </c>
      <c r="AJ3389" s="27">
        <f t="shared" si="707"/>
        <v>0</v>
      </c>
      <c r="AK3389" s="28" t="str">
        <f t="shared" si="708"/>
        <v/>
      </c>
      <c r="AL3389" s="24"/>
      <c r="AM3389" s="24"/>
      <c r="AN3389" s="24"/>
      <c r="AO3389" s="24"/>
      <c r="AP3389" s="28" t="str">
        <f t="shared" si="709"/>
        <v/>
      </c>
      <c r="AQ3389" s="28" t="str">
        <f t="shared" si="710"/>
        <v/>
      </c>
    </row>
    <row r="3390" spans="1:43" s="12" customFormat="1">
      <c r="A3390" s="22"/>
      <c r="B3390" s="23"/>
      <c r="C3390" s="23"/>
      <c r="D3390" s="39" t="str">
        <f t="shared" si="700"/>
        <v/>
      </c>
      <c r="E3390" s="22"/>
      <c r="F3390" s="23"/>
      <c r="G3390" s="23"/>
      <c r="H3390" s="29"/>
      <c r="I3390" s="39" t="str">
        <f t="shared" si="701"/>
        <v/>
      </c>
      <c r="J3390" s="29"/>
      <c r="K3390" s="29"/>
      <c r="L3390" s="24"/>
      <c r="M3390" s="22"/>
      <c r="N3390" s="22"/>
      <c r="O3390" s="22"/>
      <c r="P3390" s="39" t="str">
        <f t="shared" si="702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699"/>
        <v/>
      </c>
      <c r="Z3390" s="18" t="str">
        <f t="shared" si="703"/>
        <v/>
      </c>
      <c r="AA3390" s="22"/>
      <c r="AB3390" s="21" t="str">
        <f t="shared" si="698"/>
        <v/>
      </c>
      <c r="AC3390" s="25" t="str">
        <f t="shared" si="704"/>
        <v/>
      </c>
      <c r="AD3390" s="149"/>
      <c r="AE3390" s="26" t="str">
        <f t="shared" si="705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706"/>
        <v>0</v>
      </c>
      <c r="AJ3390" s="27">
        <f t="shared" si="707"/>
        <v>0</v>
      </c>
      <c r="AK3390" s="28" t="str">
        <f t="shared" si="708"/>
        <v/>
      </c>
      <c r="AL3390" s="24"/>
      <c r="AM3390" s="24"/>
      <c r="AN3390" s="24"/>
      <c r="AO3390" s="24"/>
      <c r="AP3390" s="28" t="str">
        <f t="shared" si="709"/>
        <v/>
      </c>
      <c r="AQ3390" s="28" t="str">
        <f t="shared" si="710"/>
        <v/>
      </c>
    </row>
    <row r="3391" spans="1:43" s="12" customFormat="1">
      <c r="A3391" s="22"/>
      <c r="B3391" s="23"/>
      <c r="C3391" s="23"/>
      <c r="D3391" s="39" t="str">
        <f t="shared" si="700"/>
        <v/>
      </c>
      <c r="E3391" s="22"/>
      <c r="F3391" s="23"/>
      <c r="G3391" s="23"/>
      <c r="H3391" s="29"/>
      <c r="I3391" s="39" t="str">
        <f t="shared" si="701"/>
        <v/>
      </c>
      <c r="J3391" s="29"/>
      <c r="K3391" s="29"/>
      <c r="L3391" s="24"/>
      <c r="M3391" s="22"/>
      <c r="N3391" s="22"/>
      <c r="O3391" s="22"/>
      <c r="P3391" s="39" t="str">
        <f t="shared" si="702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699"/>
        <v/>
      </c>
      <c r="Z3391" s="18" t="str">
        <f t="shared" si="703"/>
        <v/>
      </c>
      <c r="AA3391" s="22"/>
      <c r="AB3391" s="21" t="str">
        <f t="shared" si="698"/>
        <v/>
      </c>
      <c r="AC3391" s="25" t="str">
        <f t="shared" si="704"/>
        <v/>
      </c>
      <c r="AD3391" s="149"/>
      <c r="AE3391" s="26" t="str">
        <f t="shared" si="705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706"/>
        <v>0</v>
      </c>
      <c r="AJ3391" s="27">
        <f t="shared" si="707"/>
        <v>0</v>
      </c>
      <c r="AK3391" s="28" t="str">
        <f t="shared" si="708"/>
        <v/>
      </c>
      <c r="AL3391" s="24"/>
      <c r="AM3391" s="24"/>
      <c r="AN3391" s="24"/>
      <c r="AO3391" s="24"/>
      <c r="AP3391" s="28" t="str">
        <f t="shared" si="709"/>
        <v/>
      </c>
      <c r="AQ3391" s="28" t="str">
        <f t="shared" si="710"/>
        <v/>
      </c>
    </row>
    <row r="3392" spans="1:43" s="12" customFormat="1">
      <c r="A3392" s="22"/>
      <c r="B3392" s="23"/>
      <c r="C3392" s="23"/>
      <c r="D3392" s="39" t="str">
        <f t="shared" si="700"/>
        <v/>
      </c>
      <c r="E3392" s="22"/>
      <c r="F3392" s="23"/>
      <c r="G3392" s="23"/>
      <c r="H3392" s="29"/>
      <c r="I3392" s="39" t="str">
        <f t="shared" si="701"/>
        <v/>
      </c>
      <c r="J3392" s="29"/>
      <c r="K3392" s="29"/>
      <c r="L3392" s="24"/>
      <c r="M3392" s="22"/>
      <c r="N3392" s="22"/>
      <c r="O3392" s="22"/>
      <c r="P3392" s="39" t="str">
        <f t="shared" si="702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699"/>
        <v/>
      </c>
      <c r="Z3392" s="18" t="str">
        <f t="shared" si="703"/>
        <v/>
      </c>
      <c r="AA3392" s="22"/>
      <c r="AB3392" s="21" t="str">
        <f t="shared" si="698"/>
        <v/>
      </c>
      <c r="AC3392" s="25" t="str">
        <f t="shared" si="704"/>
        <v/>
      </c>
      <c r="AD3392" s="149"/>
      <c r="AE3392" s="26" t="str">
        <f t="shared" si="705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706"/>
        <v>0</v>
      </c>
      <c r="AJ3392" s="27">
        <f t="shared" si="707"/>
        <v>0</v>
      </c>
      <c r="AK3392" s="28" t="str">
        <f t="shared" si="708"/>
        <v/>
      </c>
      <c r="AL3392" s="24"/>
      <c r="AM3392" s="24"/>
      <c r="AN3392" s="24"/>
      <c r="AO3392" s="24"/>
      <c r="AP3392" s="28" t="str">
        <f t="shared" si="709"/>
        <v/>
      </c>
      <c r="AQ3392" s="28" t="str">
        <f t="shared" si="710"/>
        <v/>
      </c>
    </row>
    <row r="3393" spans="1:43" s="12" customFormat="1">
      <c r="A3393" s="22"/>
      <c r="B3393" s="23"/>
      <c r="C3393" s="23"/>
      <c r="D3393" s="39" t="str">
        <f t="shared" si="700"/>
        <v/>
      </c>
      <c r="E3393" s="22"/>
      <c r="F3393" s="23"/>
      <c r="G3393" s="23"/>
      <c r="H3393" s="29"/>
      <c r="I3393" s="39" t="str">
        <f t="shared" si="701"/>
        <v/>
      </c>
      <c r="J3393" s="29"/>
      <c r="K3393" s="29"/>
      <c r="L3393" s="24"/>
      <c r="M3393" s="22"/>
      <c r="N3393" s="22"/>
      <c r="O3393" s="22"/>
      <c r="P3393" s="39" t="str">
        <f t="shared" si="702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699"/>
        <v/>
      </c>
      <c r="Z3393" s="18" t="str">
        <f t="shared" si="703"/>
        <v/>
      </c>
      <c r="AA3393" s="22"/>
      <c r="AB3393" s="21" t="str">
        <f t="shared" ref="AB3393:AB3424" si="711">IF(AND(R3393&lt;&gt;"C66",R3393&lt;&gt;""),Z3393/Y3393*AA3393,"")</f>
        <v/>
      </c>
      <c r="AC3393" s="25" t="str">
        <f t="shared" si="704"/>
        <v/>
      </c>
      <c r="AD3393" s="149"/>
      <c r="AE3393" s="26" t="str">
        <f t="shared" si="705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706"/>
        <v>0</v>
      </c>
      <c r="AJ3393" s="27">
        <f t="shared" si="707"/>
        <v>0</v>
      </c>
      <c r="AK3393" s="28" t="str">
        <f t="shared" si="708"/>
        <v/>
      </c>
      <c r="AL3393" s="24"/>
      <c r="AM3393" s="24"/>
      <c r="AN3393" s="24"/>
      <c r="AO3393" s="24"/>
      <c r="AP3393" s="28" t="str">
        <f t="shared" si="709"/>
        <v/>
      </c>
      <c r="AQ3393" s="28" t="str">
        <f t="shared" si="710"/>
        <v/>
      </c>
    </row>
    <row r="3394" spans="1:43" s="12" customFormat="1">
      <c r="A3394" s="22"/>
      <c r="B3394" s="23"/>
      <c r="C3394" s="23"/>
      <c r="D3394" s="39" t="str">
        <f t="shared" si="700"/>
        <v/>
      </c>
      <c r="E3394" s="22"/>
      <c r="F3394" s="23"/>
      <c r="G3394" s="23"/>
      <c r="H3394" s="29"/>
      <c r="I3394" s="39" t="str">
        <f t="shared" si="701"/>
        <v/>
      </c>
      <c r="J3394" s="29"/>
      <c r="K3394" s="29"/>
      <c r="L3394" s="24"/>
      <c r="M3394" s="22"/>
      <c r="N3394" s="22"/>
      <c r="O3394" s="22"/>
      <c r="P3394" s="39" t="str">
        <f t="shared" si="702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699"/>
        <v/>
      </c>
      <c r="Z3394" s="18" t="str">
        <f t="shared" si="703"/>
        <v/>
      </c>
      <c r="AA3394" s="22"/>
      <c r="AB3394" s="21" t="str">
        <f t="shared" si="711"/>
        <v/>
      </c>
      <c r="AC3394" s="25" t="str">
        <f t="shared" si="704"/>
        <v/>
      </c>
      <c r="AD3394" s="149"/>
      <c r="AE3394" s="26" t="str">
        <f t="shared" si="705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706"/>
        <v>0</v>
      </c>
      <c r="AJ3394" s="27">
        <f t="shared" si="707"/>
        <v>0</v>
      </c>
      <c r="AK3394" s="28" t="str">
        <f t="shared" si="708"/>
        <v/>
      </c>
      <c r="AL3394" s="24"/>
      <c r="AM3394" s="24"/>
      <c r="AN3394" s="24"/>
      <c r="AO3394" s="24"/>
      <c r="AP3394" s="28" t="str">
        <f t="shared" si="709"/>
        <v/>
      </c>
      <c r="AQ3394" s="28" t="str">
        <f t="shared" si="710"/>
        <v/>
      </c>
    </row>
    <row r="3395" spans="1:43" s="12" customFormat="1">
      <c r="A3395" s="22"/>
      <c r="B3395" s="23"/>
      <c r="C3395" s="23"/>
      <c r="D3395" s="39" t="str">
        <f t="shared" si="700"/>
        <v/>
      </c>
      <c r="E3395" s="22"/>
      <c r="F3395" s="23"/>
      <c r="G3395" s="23"/>
      <c r="H3395" s="29"/>
      <c r="I3395" s="39" t="str">
        <f t="shared" si="701"/>
        <v/>
      </c>
      <c r="J3395" s="29"/>
      <c r="K3395" s="29"/>
      <c r="L3395" s="24"/>
      <c r="M3395" s="22"/>
      <c r="N3395" s="22"/>
      <c r="O3395" s="22"/>
      <c r="P3395" s="39" t="str">
        <f t="shared" si="702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699"/>
        <v/>
      </c>
      <c r="Z3395" s="18" t="str">
        <f t="shared" si="703"/>
        <v/>
      </c>
      <c r="AA3395" s="22"/>
      <c r="AB3395" s="21" t="str">
        <f t="shared" si="711"/>
        <v/>
      </c>
      <c r="AC3395" s="25" t="str">
        <f t="shared" si="704"/>
        <v/>
      </c>
      <c r="AD3395" s="149"/>
      <c r="AE3395" s="26" t="str">
        <f t="shared" si="705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706"/>
        <v>0</v>
      </c>
      <c r="AJ3395" s="27">
        <f t="shared" si="707"/>
        <v>0</v>
      </c>
      <c r="AK3395" s="28" t="str">
        <f t="shared" si="708"/>
        <v/>
      </c>
      <c r="AL3395" s="24"/>
      <c r="AM3395" s="24"/>
      <c r="AN3395" s="24"/>
      <c r="AO3395" s="24"/>
      <c r="AP3395" s="28" t="str">
        <f t="shared" si="709"/>
        <v/>
      </c>
      <c r="AQ3395" s="28" t="str">
        <f t="shared" si="710"/>
        <v/>
      </c>
    </row>
    <row r="3396" spans="1:43" s="12" customFormat="1">
      <c r="A3396" s="22"/>
      <c r="B3396" s="23"/>
      <c r="C3396" s="23"/>
      <c r="D3396" s="39" t="str">
        <f t="shared" si="700"/>
        <v/>
      </c>
      <c r="E3396" s="22"/>
      <c r="F3396" s="23"/>
      <c r="G3396" s="23"/>
      <c r="H3396" s="29"/>
      <c r="I3396" s="39" t="str">
        <f t="shared" si="701"/>
        <v/>
      </c>
      <c r="J3396" s="29"/>
      <c r="K3396" s="29"/>
      <c r="L3396" s="24"/>
      <c r="M3396" s="22"/>
      <c r="N3396" s="22"/>
      <c r="O3396" s="22"/>
      <c r="P3396" s="39" t="str">
        <f t="shared" si="702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712">IF(W3396="","",IF(W3396="RMB","1.13", "1"))</f>
        <v/>
      </c>
      <c r="Z3396" s="18" t="str">
        <f t="shared" si="703"/>
        <v/>
      </c>
      <c r="AA3396" s="22"/>
      <c r="AB3396" s="21" t="str">
        <f t="shared" si="711"/>
        <v/>
      </c>
      <c r="AC3396" s="25" t="str">
        <f t="shared" si="704"/>
        <v/>
      </c>
      <c r="AD3396" s="149"/>
      <c r="AE3396" s="26" t="str">
        <f t="shared" si="705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706"/>
        <v>0</v>
      </c>
      <c r="AJ3396" s="27">
        <f t="shared" si="707"/>
        <v>0</v>
      </c>
      <c r="AK3396" s="28" t="str">
        <f t="shared" si="708"/>
        <v/>
      </c>
      <c r="AL3396" s="24"/>
      <c r="AM3396" s="24"/>
      <c r="AN3396" s="24"/>
      <c r="AO3396" s="24"/>
      <c r="AP3396" s="28" t="str">
        <f t="shared" si="709"/>
        <v/>
      </c>
      <c r="AQ3396" s="28" t="str">
        <f t="shared" si="710"/>
        <v/>
      </c>
    </row>
    <row r="3397" spans="1:43" s="12" customFormat="1">
      <c r="A3397" s="22"/>
      <c r="B3397" s="23"/>
      <c r="C3397" s="23"/>
      <c r="D3397" s="39" t="str">
        <f t="shared" si="700"/>
        <v/>
      </c>
      <c r="E3397" s="22"/>
      <c r="F3397" s="23"/>
      <c r="G3397" s="23"/>
      <c r="H3397" s="29"/>
      <c r="I3397" s="39" t="str">
        <f t="shared" si="701"/>
        <v/>
      </c>
      <c r="J3397" s="29"/>
      <c r="K3397" s="29"/>
      <c r="L3397" s="24"/>
      <c r="M3397" s="22"/>
      <c r="N3397" s="22"/>
      <c r="O3397" s="22"/>
      <c r="P3397" s="39" t="str">
        <f t="shared" si="702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712"/>
        <v/>
      </c>
      <c r="Z3397" s="18" t="str">
        <f t="shared" si="703"/>
        <v/>
      </c>
      <c r="AA3397" s="22"/>
      <c r="AB3397" s="21" t="str">
        <f t="shared" si="711"/>
        <v/>
      </c>
      <c r="AC3397" s="25" t="str">
        <f t="shared" si="704"/>
        <v/>
      </c>
      <c r="AD3397" s="149"/>
      <c r="AE3397" s="26" t="str">
        <f t="shared" si="705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706"/>
        <v>0</v>
      </c>
      <c r="AJ3397" s="27">
        <f t="shared" si="707"/>
        <v>0</v>
      </c>
      <c r="AK3397" s="28" t="str">
        <f t="shared" si="708"/>
        <v/>
      </c>
      <c r="AL3397" s="24"/>
      <c r="AM3397" s="24"/>
      <c r="AN3397" s="24"/>
      <c r="AO3397" s="24"/>
      <c r="AP3397" s="28" t="str">
        <f t="shared" si="709"/>
        <v/>
      </c>
      <c r="AQ3397" s="28" t="str">
        <f t="shared" si="710"/>
        <v/>
      </c>
    </row>
    <row r="3398" spans="1:43" s="12" customFormat="1">
      <c r="A3398" s="22"/>
      <c r="B3398" s="23"/>
      <c r="C3398" s="23"/>
      <c r="D3398" s="39" t="str">
        <f t="shared" si="700"/>
        <v/>
      </c>
      <c r="E3398" s="22"/>
      <c r="F3398" s="23"/>
      <c r="G3398" s="23"/>
      <c r="H3398" s="29"/>
      <c r="I3398" s="39" t="str">
        <f t="shared" si="701"/>
        <v/>
      </c>
      <c r="J3398" s="29"/>
      <c r="K3398" s="29"/>
      <c r="L3398" s="24"/>
      <c r="M3398" s="22"/>
      <c r="N3398" s="22"/>
      <c r="O3398" s="22"/>
      <c r="P3398" s="39" t="str">
        <f t="shared" si="702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712"/>
        <v/>
      </c>
      <c r="Z3398" s="18" t="str">
        <f t="shared" si="703"/>
        <v/>
      </c>
      <c r="AA3398" s="22"/>
      <c r="AB3398" s="21" t="str">
        <f t="shared" si="711"/>
        <v/>
      </c>
      <c r="AC3398" s="25" t="str">
        <f t="shared" si="704"/>
        <v/>
      </c>
      <c r="AD3398" s="149"/>
      <c r="AE3398" s="26" t="str">
        <f t="shared" si="705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706"/>
        <v>0</v>
      </c>
      <c r="AJ3398" s="27">
        <f t="shared" si="707"/>
        <v>0</v>
      </c>
      <c r="AK3398" s="28" t="str">
        <f t="shared" si="708"/>
        <v/>
      </c>
      <c r="AL3398" s="24"/>
      <c r="AM3398" s="24"/>
      <c r="AN3398" s="24"/>
      <c r="AO3398" s="24"/>
      <c r="AP3398" s="28" t="str">
        <f t="shared" si="709"/>
        <v/>
      </c>
      <c r="AQ3398" s="28" t="str">
        <f t="shared" si="710"/>
        <v/>
      </c>
    </row>
    <row r="3399" spans="1:43" s="12" customFormat="1">
      <c r="A3399" s="22"/>
      <c r="B3399" s="23"/>
      <c r="C3399" s="23"/>
      <c r="D3399" s="39" t="str">
        <f t="shared" si="700"/>
        <v/>
      </c>
      <c r="E3399" s="22"/>
      <c r="F3399" s="23"/>
      <c r="G3399" s="23"/>
      <c r="H3399" s="29"/>
      <c r="I3399" s="39" t="str">
        <f t="shared" si="701"/>
        <v/>
      </c>
      <c r="J3399" s="29"/>
      <c r="K3399" s="29"/>
      <c r="L3399" s="24"/>
      <c r="M3399" s="22"/>
      <c r="N3399" s="22"/>
      <c r="O3399" s="22"/>
      <c r="P3399" s="39" t="str">
        <f t="shared" si="702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712"/>
        <v/>
      </c>
      <c r="Z3399" s="18" t="str">
        <f t="shared" si="703"/>
        <v/>
      </c>
      <c r="AA3399" s="22"/>
      <c r="AB3399" s="21" t="str">
        <f t="shared" si="711"/>
        <v/>
      </c>
      <c r="AC3399" s="25" t="str">
        <f t="shared" si="704"/>
        <v/>
      </c>
      <c r="AD3399" s="149"/>
      <c r="AE3399" s="26" t="str">
        <f t="shared" si="705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706"/>
        <v>0</v>
      </c>
      <c r="AJ3399" s="27">
        <f t="shared" si="707"/>
        <v>0</v>
      </c>
      <c r="AK3399" s="28" t="str">
        <f t="shared" si="708"/>
        <v/>
      </c>
      <c r="AL3399" s="24"/>
      <c r="AM3399" s="24"/>
      <c r="AN3399" s="24"/>
      <c r="AO3399" s="24"/>
      <c r="AP3399" s="28" t="str">
        <f t="shared" si="709"/>
        <v/>
      </c>
      <c r="AQ3399" s="28" t="str">
        <f t="shared" si="710"/>
        <v/>
      </c>
    </row>
    <row r="3400" spans="1:43" s="12" customFormat="1">
      <c r="A3400" s="22"/>
      <c r="B3400" s="23"/>
      <c r="C3400" s="23"/>
      <c r="D3400" s="39" t="str">
        <f t="shared" si="700"/>
        <v/>
      </c>
      <c r="E3400" s="22"/>
      <c r="F3400" s="23"/>
      <c r="G3400" s="23"/>
      <c r="H3400" s="29"/>
      <c r="I3400" s="39" t="str">
        <f t="shared" si="701"/>
        <v/>
      </c>
      <c r="J3400" s="29"/>
      <c r="K3400" s="29"/>
      <c r="L3400" s="24"/>
      <c r="M3400" s="22"/>
      <c r="N3400" s="22"/>
      <c r="O3400" s="22"/>
      <c r="P3400" s="39" t="str">
        <f t="shared" si="702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712"/>
        <v/>
      </c>
      <c r="Z3400" s="18" t="str">
        <f t="shared" si="703"/>
        <v/>
      </c>
      <c r="AA3400" s="22"/>
      <c r="AB3400" s="21" t="str">
        <f t="shared" si="711"/>
        <v/>
      </c>
      <c r="AC3400" s="25" t="str">
        <f t="shared" si="704"/>
        <v/>
      </c>
      <c r="AD3400" s="149"/>
      <c r="AE3400" s="26" t="str">
        <f t="shared" si="705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706"/>
        <v>0</v>
      </c>
      <c r="AJ3400" s="27">
        <f t="shared" si="707"/>
        <v>0</v>
      </c>
      <c r="AK3400" s="28" t="str">
        <f t="shared" si="708"/>
        <v/>
      </c>
      <c r="AL3400" s="24"/>
      <c r="AM3400" s="24"/>
      <c r="AN3400" s="24"/>
      <c r="AO3400" s="24"/>
      <c r="AP3400" s="28" t="str">
        <f t="shared" si="709"/>
        <v/>
      </c>
      <c r="AQ3400" s="28" t="str">
        <f t="shared" si="710"/>
        <v/>
      </c>
    </row>
    <row r="3401" spans="1:43" s="12" customFormat="1">
      <c r="A3401" s="22"/>
      <c r="B3401" s="23"/>
      <c r="C3401" s="23"/>
      <c r="D3401" s="39" t="str">
        <f t="shared" si="700"/>
        <v/>
      </c>
      <c r="E3401" s="22"/>
      <c r="F3401" s="23"/>
      <c r="G3401" s="23"/>
      <c r="H3401" s="29"/>
      <c r="I3401" s="39" t="str">
        <f t="shared" si="701"/>
        <v/>
      </c>
      <c r="J3401" s="29"/>
      <c r="K3401" s="29"/>
      <c r="L3401" s="24"/>
      <c r="M3401" s="22"/>
      <c r="N3401" s="22"/>
      <c r="O3401" s="22"/>
      <c r="P3401" s="39" t="str">
        <f t="shared" si="702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712"/>
        <v/>
      </c>
      <c r="Z3401" s="18" t="str">
        <f t="shared" si="703"/>
        <v/>
      </c>
      <c r="AA3401" s="22"/>
      <c r="AB3401" s="21" t="str">
        <f t="shared" si="711"/>
        <v/>
      </c>
      <c r="AC3401" s="25" t="str">
        <f t="shared" si="704"/>
        <v/>
      </c>
      <c r="AD3401" s="149"/>
      <c r="AE3401" s="26" t="str">
        <f t="shared" si="705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706"/>
        <v>0</v>
      </c>
      <c r="AJ3401" s="27">
        <f t="shared" si="707"/>
        <v>0</v>
      </c>
      <c r="AK3401" s="28" t="str">
        <f t="shared" si="708"/>
        <v/>
      </c>
      <c r="AL3401" s="24"/>
      <c r="AM3401" s="24"/>
      <c r="AN3401" s="24"/>
      <c r="AO3401" s="24"/>
      <c r="AP3401" s="28" t="str">
        <f t="shared" si="709"/>
        <v/>
      </c>
      <c r="AQ3401" s="28" t="str">
        <f t="shared" si="710"/>
        <v/>
      </c>
    </row>
    <row r="3402" spans="1:43" s="12" customFormat="1">
      <c r="A3402" s="22"/>
      <c r="B3402" s="23"/>
      <c r="C3402" s="23"/>
      <c r="D3402" s="39" t="str">
        <f t="shared" si="700"/>
        <v/>
      </c>
      <c r="E3402" s="22"/>
      <c r="F3402" s="23"/>
      <c r="G3402" s="23"/>
      <c r="H3402" s="29"/>
      <c r="I3402" s="39" t="str">
        <f t="shared" si="701"/>
        <v/>
      </c>
      <c r="J3402" s="29"/>
      <c r="K3402" s="29"/>
      <c r="L3402" s="24"/>
      <c r="M3402" s="22"/>
      <c r="N3402" s="22"/>
      <c r="O3402" s="22"/>
      <c r="P3402" s="39" t="str">
        <f t="shared" si="702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712"/>
        <v/>
      </c>
      <c r="Z3402" s="18" t="str">
        <f t="shared" si="703"/>
        <v/>
      </c>
      <c r="AA3402" s="22"/>
      <c r="AB3402" s="21" t="str">
        <f t="shared" si="711"/>
        <v/>
      </c>
      <c r="AC3402" s="25" t="str">
        <f t="shared" si="704"/>
        <v/>
      </c>
      <c r="AD3402" s="149"/>
      <c r="AE3402" s="26" t="str">
        <f t="shared" si="705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706"/>
        <v>0</v>
      </c>
      <c r="AJ3402" s="27">
        <f t="shared" si="707"/>
        <v>0</v>
      </c>
      <c r="AK3402" s="28" t="str">
        <f t="shared" si="708"/>
        <v/>
      </c>
      <c r="AL3402" s="24"/>
      <c r="AM3402" s="24"/>
      <c r="AN3402" s="24"/>
      <c r="AO3402" s="24"/>
      <c r="AP3402" s="28" t="str">
        <f t="shared" si="709"/>
        <v/>
      </c>
      <c r="AQ3402" s="28" t="str">
        <f t="shared" si="710"/>
        <v/>
      </c>
    </row>
    <row r="3403" spans="1:43" s="12" customFormat="1">
      <c r="A3403" s="22"/>
      <c r="B3403" s="23"/>
      <c r="C3403" s="23"/>
      <c r="D3403" s="39" t="str">
        <f t="shared" si="700"/>
        <v/>
      </c>
      <c r="E3403" s="22"/>
      <c r="F3403" s="23"/>
      <c r="G3403" s="23"/>
      <c r="H3403" s="29"/>
      <c r="I3403" s="39" t="str">
        <f t="shared" si="701"/>
        <v/>
      </c>
      <c r="J3403" s="29"/>
      <c r="K3403" s="29"/>
      <c r="L3403" s="24"/>
      <c r="M3403" s="22"/>
      <c r="N3403" s="22"/>
      <c r="O3403" s="22"/>
      <c r="P3403" s="39" t="str">
        <f t="shared" si="702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712"/>
        <v/>
      </c>
      <c r="Z3403" s="18" t="str">
        <f t="shared" si="703"/>
        <v/>
      </c>
      <c r="AA3403" s="22"/>
      <c r="AB3403" s="21" t="str">
        <f t="shared" si="711"/>
        <v/>
      </c>
      <c r="AC3403" s="25" t="str">
        <f t="shared" si="704"/>
        <v/>
      </c>
      <c r="AD3403" s="149"/>
      <c r="AE3403" s="26" t="str">
        <f t="shared" si="705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706"/>
        <v>0</v>
      </c>
      <c r="AJ3403" s="27">
        <f t="shared" si="707"/>
        <v>0</v>
      </c>
      <c r="AK3403" s="28" t="str">
        <f t="shared" si="708"/>
        <v/>
      </c>
      <c r="AL3403" s="24"/>
      <c r="AM3403" s="24"/>
      <c r="AN3403" s="24"/>
      <c r="AO3403" s="24"/>
      <c r="AP3403" s="28" t="str">
        <f t="shared" si="709"/>
        <v/>
      </c>
      <c r="AQ3403" s="28" t="str">
        <f t="shared" si="710"/>
        <v/>
      </c>
    </row>
    <row r="3404" spans="1:43" s="12" customFormat="1">
      <c r="A3404" s="22"/>
      <c r="B3404" s="23"/>
      <c r="C3404" s="23"/>
      <c r="D3404" s="39" t="str">
        <f t="shared" si="700"/>
        <v/>
      </c>
      <c r="E3404" s="22"/>
      <c r="F3404" s="23"/>
      <c r="G3404" s="23"/>
      <c r="H3404" s="29"/>
      <c r="I3404" s="39" t="str">
        <f t="shared" si="701"/>
        <v/>
      </c>
      <c r="J3404" s="29"/>
      <c r="K3404" s="29"/>
      <c r="L3404" s="24"/>
      <c r="M3404" s="22"/>
      <c r="N3404" s="22"/>
      <c r="O3404" s="22"/>
      <c r="P3404" s="39" t="str">
        <f t="shared" si="702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712"/>
        <v/>
      </c>
      <c r="Z3404" s="18" t="str">
        <f t="shared" si="703"/>
        <v/>
      </c>
      <c r="AA3404" s="22"/>
      <c r="AB3404" s="21" t="str">
        <f t="shared" si="711"/>
        <v/>
      </c>
      <c r="AC3404" s="25" t="str">
        <f t="shared" si="704"/>
        <v/>
      </c>
      <c r="AD3404" s="149"/>
      <c r="AE3404" s="26" t="str">
        <f t="shared" si="705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706"/>
        <v>0</v>
      </c>
      <c r="AJ3404" s="27">
        <f t="shared" si="707"/>
        <v>0</v>
      </c>
      <c r="AK3404" s="28" t="str">
        <f t="shared" si="708"/>
        <v/>
      </c>
      <c r="AL3404" s="24"/>
      <c r="AM3404" s="24"/>
      <c r="AN3404" s="24"/>
      <c r="AO3404" s="24"/>
      <c r="AP3404" s="28" t="str">
        <f t="shared" si="709"/>
        <v/>
      </c>
      <c r="AQ3404" s="28" t="str">
        <f t="shared" si="710"/>
        <v/>
      </c>
    </row>
    <row r="3405" spans="1:43" s="12" customFormat="1">
      <c r="A3405" s="22"/>
      <c r="B3405" s="23"/>
      <c r="C3405" s="23"/>
      <c r="D3405" s="39" t="str">
        <f t="shared" si="700"/>
        <v/>
      </c>
      <c r="E3405" s="22"/>
      <c r="F3405" s="23"/>
      <c r="G3405" s="23"/>
      <c r="H3405" s="29"/>
      <c r="I3405" s="39" t="str">
        <f t="shared" si="701"/>
        <v/>
      </c>
      <c r="J3405" s="29"/>
      <c r="K3405" s="29"/>
      <c r="L3405" s="24"/>
      <c r="M3405" s="22"/>
      <c r="N3405" s="22"/>
      <c r="O3405" s="22"/>
      <c r="P3405" s="39" t="str">
        <f t="shared" si="702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712"/>
        <v/>
      </c>
      <c r="Z3405" s="18" t="str">
        <f t="shared" si="703"/>
        <v/>
      </c>
      <c r="AA3405" s="22"/>
      <c r="AB3405" s="21" t="str">
        <f t="shared" si="711"/>
        <v/>
      </c>
      <c r="AC3405" s="25" t="str">
        <f t="shared" si="704"/>
        <v/>
      </c>
      <c r="AD3405" s="149"/>
      <c r="AE3405" s="26" t="str">
        <f t="shared" si="705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706"/>
        <v>0</v>
      </c>
      <c r="AJ3405" s="27">
        <f t="shared" si="707"/>
        <v>0</v>
      </c>
      <c r="AK3405" s="28" t="str">
        <f t="shared" si="708"/>
        <v/>
      </c>
      <c r="AL3405" s="24"/>
      <c r="AM3405" s="24"/>
      <c r="AN3405" s="24"/>
      <c r="AO3405" s="24"/>
      <c r="AP3405" s="28" t="str">
        <f t="shared" si="709"/>
        <v/>
      </c>
      <c r="AQ3405" s="28" t="str">
        <f t="shared" si="710"/>
        <v/>
      </c>
    </row>
    <row r="3406" spans="1:43" s="12" customFormat="1">
      <c r="A3406" s="22"/>
      <c r="B3406" s="23"/>
      <c r="C3406" s="23"/>
      <c r="D3406" s="39" t="str">
        <f t="shared" si="700"/>
        <v/>
      </c>
      <c r="E3406" s="22"/>
      <c r="F3406" s="23"/>
      <c r="G3406" s="23"/>
      <c r="H3406" s="29"/>
      <c r="I3406" s="39" t="str">
        <f t="shared" si="701"/>
        <v/>
      </c>
      <c r="J3406" s="29"/>
      <c r="K3406" s="29"/>
      <c r="L3406" s="24"/>
      <c r="M3406" s="22"/>
      <c r="N3406" s="22"/>
      <c r="O3406" s="22"/>
      <c r="P3406" s="39" t="str">
        <f t="shared" si="702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712"/>
        <v/>
      </c>
      <c r="Z3406" s="18" t="str">
        <f t="shared" si="703"/>
        <v/>
      </c>
      <c r="AA3406" s="22"/>
      <c r="AB3406" s="21" t="str">
        <f t="shared" si="711"/>
        <v/>
      </c>
      <c r="AC3406" s="25" t="str">
        <f t="shared" si="704"/>
        <v/>
      </c>
      <c r="AD3406" s="149"/>
      <c r="AE3406" s="26" t="str">
        <f t="shared" si="705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706"/>
        <v>0</v>
      </c>
      <c r="AJ3406" s="27">
        <f t="shared" si="707"/>
        <v>0</v>
      </c>
      <c r="AK3406" s="28" t="str">
        <f t="shared" si="708"/>
        <v/>
      </c>
      <c r="AL3406" s="24"/>
      <c r="AM3406" s="24"/>
      <c r="AN3406" s="24"/>
      <c r="AO3406" s="24"/>
      <c r="AP3406" s="28" t="str">
        <f t="shared" si="709"/>
        <v/>
      </c>
      <c r="AQ3406" s="28" t="str">
        <f t="shared" si="710"/>
        <v/>
      </c>
    </row>
    <row r="3407" spans="1:43" s="12" customFormat="1">
      <c r="A3407" s="22"/>
      <c r="B3407" s="23"/>
      <c r="C3407" s="23"/>
      <c r="D3407" s="39" t="str">
        <f t="shared" si="700"/>
        <v/>
      </c>
      <c r="E3407" s="22"/>
      <c r="F3407" s="23"/>
      <c r="G3407" s="23"/>
      <c r="H3407" s="29"/>
      <c r="I3407" s="39" t="str">
        <f t="shared" si="701"/>
        <v/>
      </c>
      <c r="J3407" s="29"/>
      <c r="K3407" s="29"/>
      <c r="L3407" s="24"/>
      <c r="M3407" s="22"/>
      <c r="N3407" s="22"/>
      <c r="O3407" s="22"/>
      <c r="P3407" s="39" t="str">
        <f t="shared" si="702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712"/>
        <v/>
      </c>
      <c r="Z3407" s="18" t="str">
        <f t="shared" si="703"/>
        <v/>
      </c>
      <c r="AA3407" s="22"/>
      <c r="AB3407" s="21" t="str">
        <f t="shared" si="711"/>
        <v/>
      </c>
      <c r="AC3407" s="25" t="str">
        <f t="shared" si="704"/>
        <v/>
      </c>
      <c r="AD3407" s="149"/>
      <c r="AE3407" s="26" t="str">
        <f t="shared" si="705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706"/>
        <v>0</v>
      </c>
      <c r="AJ3407" s="27">
        <f t="shared" si="707"/>
        <v>0</v>
      </c>
      <c r="AK3407" s="28" t="str">
        <f t="shared" si="708"/>
        <v/>
      </c>
      <c r="AL3407" s="24"/>
      <c r="AM3407" s="24"/>
      <c r="AN3407" s="24"/>
      <c r="AO3407" s="24"/>
      <c r="AP3407" s="28" t="str">
        <f t="shared" si="709"/>
        <v/>
      </c>
      <c r="AQ3407" s="28" t="str">
        <f t="shared" si="710"/>
        <v/>
      </c>
    </row>
    <row r="3408" spans="1:43" s="12" customFormat="1">
      <c r="A3408" s="22"/>
      <c r="B3408" s="23"/>
      <c r="C3408" s="23"/>
      <c r="D3408" s="39" t="str">
        <f t="shared" si="700"/>
        <v/>
      </c>
      <c r="E3408" s="22"/>
      <c r="F3408" s="23"/>
      <c r="G3408" s="23"/>
      <c r="H3408" s="29"/>
      <c r="I3408" s="39" t="str">
        <f t="shared" si="701"/>
        <v/>
      </c>
      <c r="J3408" s="29"/>
      <c r="K3408" s="29"/>
      <c r="L3408" s="24"/>
      <c r="M3408" s="22"/>
      <c r="N3408" s="22"/>
      <c r="O3408" s="22"/>
      <c r="P3408" s="39" t="str">
        <f t="shared" si="702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712"/>
        <v/>
      </c>
      <c r="Z3408" s="18" t="str">
        <f t="shared" si="703"/>
        <v/>
      </c>
      <c r="AA3408" s="22"/>
      <c r="AB3408" s="21" t="str">
        <f t="shared" si="711"/>
        <v/>
      </c>
      <c r="AC3408" s="25" t="str">
        <f t="shared" si="704"/>
        <v/>
      </c>
      <c r="AD3408" s="149"/>
      <c r="AE3408" s="26" t="str">
        <f t="shared" si="705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706"/>
        <v>0</v>
      </c>
      <c r="AJ3408" s="27">
        <f t="shared" si="707"/>
        <v>0</v>
      </c>
      <c r="AK3408" s="28" t="str">
        <f t="shared" si="708"/>
        <v/>
      </c>
      <c r="AL3408" s="24"/>
      <c r="AM3408" s="24"/>
      <c r="AN3408" s="24"/>
      <c r="AO3408" s="24"/>
      <c r="AP3408" s="28" t="str">
        <f t="shared" si="709"/>
        <v/>
      </c>
      <c r="AQ3408" s="28" t="str">
        <f t="shared" si="710"/>
        <v/>
      </c>
    </row>
    <row r="3409" spans="1:43" s="12" customFormat="1">
      <c r="A3409" s="22"/>
      <c r="B3409" s="23"/>
      <c r="C3409" s="23"/>
      <c r="D3409" s="39" t="str">
        <f t="shared" si="700"/>
        <v/>
      </c>
      <c r="E3409" s="22"/>
      <c r="F3409" s="23"/>
      <c r="G3409" s="23"/>
      <c r="H3409" s="29"/>
      <c r="I3409" s="39" t="str">
        <f t="shared" si="701"/>
        <v/>
      </c>
      <c r="J3409" s="29"/>
      <c r="K3409" s="29"/>
      <c r="L3409" s="24"/>
      <c r="M3409" s="22"/>
      <c r="N3409" s="22"/>
      <c r="O3409" s="22"/>
      <c r="P3409" s="39" t="str">
        <f t="shared" si="702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712"/>
        <v/>
      </c>
      <c r="Z3409" s="18" t="str">
        <f t="shared" si="703"/>
        <v/>
      </c>
      <c r="AA3409" s="22"/>
      <c r="AB3409" s="21" t="str">
        <f t="shared" si="711"/>
        <v/>
      </c>
      <c r="AC3409" s="25" t="str">
        <f t="shared" si="704"/>
        <v/>
      </c>
      <c r="AD3409" s="149"/>
      <c r="AE3409" s="26" t="str">
        <f t="shared" si="705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706"/>
        <v>0</v>
      </c>
      <c r="AJ3409" s="27">
        <f t="shared" si="707"/>
        <v>0</v>
      </c>
      <c r="AK3409" s="28" t="str">
        <f t="shared" si="708"/>
        <v/>
      </c>
      <c r="AL3409" s="24"/>
      <c r="AM3409" s="24"/>
      <c r="AN3409" s="24"/>
      <c r="AO3409" s="24"/>
      <c r="AP3409" s="28" t="str">
        <f t="shared" si="709"/>
        <v/>
      </c>
      <c r="AQ3409" s="28" t="str">
        <f t="shared" si="710"/>
        <v/>
      </c>
    </row>
    <row r="3410" spans="1:43" s="12" customFormat="1">
      <c r="A3410" s="22"/>
      <c r="B3410" s="23"/>
      <c r="C3410" s="23"/>
      <c r="D3410" s="39" t="str">
        <f t="shared" si="700"/>
        <v/>
      </c>
      <c r="E3410" s="22"/>
      <c r="F3410" s="23"/>
      <c r="G3410" s="23"/>
      <c r="H3410" s="29"/>
      <c r="I3410" s="39" t="str">
        <f t="shared" si="701"/>
        <v/>
      </c>
      <c r="J3410" s="29"/>
      <c r="K3410" s="29"/>
      <c r="L3410" s="24"/>
      <c r="M3410" s="22"/>
      <c r="N3410" s="22"/>
      <c r="O3410" s="22"/>
      <c r="P3410" s="39" t="str">
        <f t="shared" si="702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712"/>
        <v/>
      </c>
      <c r="Z3410" s="18" t="str">
        <f t="shared" si="703"/>
        <v/>
      </c>
      <c r="AA3410" s="22"/>
      <c r="AB3410" s="21" t="str">
        <f t="shared" si="711"/>
        <v/>
      </c>
      <c r="AC3410" s="25" t="str">
        <f t="shared" si="704"/>
        <v/>
      </c>
      <c r="AD3410" s="149"/>
      <c r="AE3410" s="26" t="str">
        <f t="shared" si="705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706"/>
        <v>0</v>
      </c>
      <c r="AJ3410" s="27">
        <f t="shared" si="707"/>
        <v>0</v>
      </c>
      <c r="AK3410" s="28" t="str">
        <f t="shared" si="708"/>
        <v/>
      </c>
      <c r="AL3410" s="24"/>
      <c r="AM3410" s="24"/>
      <c r="AN3410" s="24"/>
      <c r="AO3410" s="24"/>
      <c r="AP3410" s="28" t="str">
        <f t="shared" si="709"/>
        <v/>
      </c>
      <c r="AQ3410" s="28" t="str">
        <f t="shared" si="710"/>
        <v/>
      </c>
    </row>
    <row r="3411" spans="1:43" s="12" customFormat="1">
      <c r="A3411" s="22"/>
      <c r="B3411" s="23"/>
      <c r="C3411" s="23"/>
      <c r="D3411" s="39" t="str">
        <f t="shared" si="700"/>
        <v/>
      </c>
      <c r="E3411" s="22"/>
      <c r="F3411" s="23"/>
      <c r="G3411" s="23"/>
      <c r="H3411" s="29"/>
      <c r="I3411" s="39" t="str">
        <f t="shared" si="701"/>
        <v/>
      </c>
      <c r="J3411" s="29"/>
      <c r="K3411" s="29"/>
      <c r="L3411" s="24"/>
      <c r="M3411" s="22"/>
      <c r="N3411" s="22"/>
      <c r="O3411" s="22"/>
      <c r="P3411" s="39" t="str">
        <f t="shared" si="702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712"/>
        <v/>
      </c>
      <c r="Z3411" s="18" t="str">
        <f t="shared" si="703"/>
        <v/>
      </c>
      <c r="AA3411" s="22"/>
      <c r="AB3411" s="21" t="str">
        <f t="shared" si="711"/>
        <v/>
      </c>
      <c r="AC3411" s="25" t="str">
        <f t="shared" si="704"/>
        <v/>
      </c>
      <c r="AD3411" s="149"/>
      <c r="AE3411" s="26" t="str">
        <f t="shared" si="705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706"/>
        <v>0</v>
      </c>
      <c r="AJ3411" s="27">
        <f t="shared" si="707"/>
        <v>0</v>
      </c>
      <c r="AK3411" s="28" t="str">
        <f t="shared" si="708"/>
        <v/>
      </c>
      <c r="AL3411" s="24"/>
      <c r="AM3411" s="24"/>
      <c r="AN3411" s="24"/>
      <c r="AO3411" s="24"/>
      <c r="AP3411" s="28" t="str">
        <f t="shared" si="709"/>
        <v/>
      </c>
      <c r="AQ3411" s="28" t="str">
        <f t="shared" si="710"/>
        <v/>
      </c>
    </row>
    <row r="3412" spans="1:43" s="12" customFormat="1">
      <c r="A3412" s="22"/>
      <c r="B3412" s="23"/>
      <c r="C3412" s="23"/>
      <c r="D3412" s="39" t="str">
        <f t="shared" si="700"/>
        <v/>
      </c>
      <c r="E3412" s="22"/>
      <c r="F3412" s="23"/>
      <c r="G3412" s="23"/>
      <c r="H3412" s="29"/>
      <c r="I3412" s="39" t="str">
        <f t="shared" si="701"/>
        <v/>
      </c>
      <c r="J3412" s="29"/>
      <c r="K3412" s="29"/>
      <c r="L3412" s="24"/>
      <c r="M3412" s="22"/>
      <c r="N3412" s="22"/>
      <c r="O3412" s="22"/>
      <c r="P3412" s="39" t="str">
        <f t="shared" si="702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712"/>
        <v/>
      </c>
      <c r="Z3412" s="18" t="str">
        <f t="shared" si="703"/>
        <v/>
      </c>
      <c r="AA3412" s="22"/>
      <c r="AB3412" s="21" t="str">
        <f t="shared" si="711"/>
        <v/>
      </c>
      <c r="AC3412" s="25" t="str">
        <f t="shared" si="704"/>
        <v/>
      </c>
      <c r="AD3412" s="149"/>
      <c r="AE3412" s="26" t="str">
        <f t="shared" si="705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706"/>
        <v>0</v>
      </c>
      <c r="AJ3412" s="27">
        <f t="shared" si="707"/>
        <v>0</v>
      </c>
      <c r="AK3412" s="28" t="str">
        <f t="shared" si="708"/>
        <v/>
      </c>
      <c r="AL3412" s="24"/>
      <c r="AM3412" s="24"/>
      <c r="AN3412" s="24"/>
      <c r="AO3412" s="24"/>
      <c r="AP3412" s="28" t="str">
        <f t="shared" si="709"/>
        <v/>
      </c>
      <c r="AQ3412" s="28" t="str">
        <f t="shared" si="710"/>
        <v/>
      </c>
    </row>
    <row r="3413" spans="1:43" s="12" customFormat="1">
      <c r="A3413" s="22"/>
      <c r="B3413" s="23"/>
      <c r="C3413" s="23"/>
      <c r="D3413" s="39" t="str">
        <f t="shared" si="700"/>
        <v/>
      </c>
      <c r="E3413" s="22"/>
      <c r="F3413" s="23"/>
      <c r="G3413" s="23"/>
      <c r="H3413" s="29"/>
      <c r="I3413" s="39" t="str">
        <f t="shared" si="701"/>
        <v/>
      </c>
      <c r="J3413" s="29"/>
      <c r="K3413" s="29"/>
      <c r="L3413" s="24"/>
      <c r="M3413" s="22"/>
      <c r="N3413" s="22"/>
      <c r="O3413" s="22"/>
      <c r="P3413" s="39" t="str">
        <f t="shared" si="702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712"/>
        <v/>
      </c>
      <c r="Z3413" s="18" t="str">
        <f t="shared" si="703"/>
        <v/>
      </c>
      <c r="AA3413" s="22"/>
      <c r="AB3413" s="21" t="str">
        <f t="shared" si="711"/>
        <v/>
      </c>
      <c r="AC3413" s="25" t="str">
        <f t="shared" si="704"/>
        <v/>
      </c>
      <c r="AD3413" s="149"/>
      <c r="AE3413" s="26" t="str">
        <f t="shared" si="705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706"/>
        <v>0</v>
      </c>
      <c r="AJ3413" s="27">
        <f t="shared" si="707"/>
        <v>0</v>
      </c>
      <c r="AK3413" s="28" t="str">
        <f t="shared" si="708"/>
        <v/>
      </c>
      <c r="AL3413" s="24"/>
      <c r="AM3413" s="24"/>
      <c r="AN3413" s="24"/>
      <c r="AO3413" s="24"/>
      <c r="AP3413" s="28" t="str">
        <f t="shared" si="709"/>
        <v/>
      </c>
      <c r="AQ3413" s="28" t="str">
        <f t="shared" si="710"/>
        <v/>
      </c>
    </row>
    <row r="3414" spans="1:43" s="12" customFormat="1">
      <c r="A3414" s="22"/>
      <c r="B3414" s="23"/>
      <c r="C3414" s="23"/>
      <c r="D3414" s="39" t="str">
        <f t="shared" si="700"/>
        <v/>
      </c>
      <c r="E3414" s="22"/>
      <c r="F3414" s="23"/>
      <c r="G3414" s="23"/>
      <c r="H3414" s="29"/>
      <c r="I3414" s="39" t="str">
        <f t="shared" si="701"/>
        <v/>
      </c>
      <c r="J3414" s="29"/>
      <c r="K3414" s="29"/>
      <c r="L3414" s="24"/>
      <c r="M3414" s="22"/>
      <c r="N3414" s="22"/>
      <c r="O3414" s="22"/>
      <c r="P3414" s="39" t="str">
        <f t="shared" si="702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712"/>
        <v/>
      </c>
      <c r="Z3414" s="18" t="str">
        <f t="shared" si="703"/>
        <v/>
      </c>
      <c r="AA3414" s="22"/>
      <c r="AB3414" s="21" t="str">
        <f t="shared" si="711"/>
        <v/>
      </c>
      <c r="AC3414" s="25" t="str">
        <f t="shared" si="704"/>
        <v/>
      </c>
      <c r="AD3414" s="149"/>
      <c r="AE3414" s="26" t="str">
        <f t="shared" si="705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706"/>
        <v>0</v>
      </c>
      <c r="AJ3414" s="27">
        <f t="shared" si="707"/>
        <v>0</v>
      </c>
      <c r="AK3414" s="28" t="str">
        <f t="shared" si="708"/>
        <v/>
      </c>
      <c r="AL3414" s="24"/>
      <c r="AM3414" s="24"/>
      <c r="AN3414" s="24"/>
      <c r="AO3414" s="24"/>
      <c r="AP3414" s="28" t="str">
        <f t="shared" si="709"/>
        <v/>
      </c>
      <c r="AQ3414" s="28" t="str">
        <f t="shared" si="710"/>
        <v/>
      </c>
    </row>
    <row r="3415" spans="1:43" s="12" customFormat="1">
      <c r="A3415" s="22"/>
      <c r="B3415" s="23"/>
      <c r="C3415" s="23"/>
      <c r="D3415" s="39" t="str">
        <f t="shared" si="700"/>
        <v/>
      </c>
      <c r="E3415" s="22"/>
      <c r="F3415" s="23"/>
      <c r="G3415" s="23"/>
      <c r="H3415" s="29"/>
      <c r="I3415" s="39" t="str">
        <f t="shared" si="701"/>
        <v/>
      </c>
      <c r="J3415" s="29"/>
      <c r="K3415" s="29"/>
      <c r="L3415" s="24"/>
      <c r="M3415" s="22"/>
      <c r="N3415" s="22"/>
      <c r="O3415" s="22"/>
      <c r="P3415" s="39" t="str">
        <f t="shared" si="702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712"/>
        <v/>
      </c>
      <c r="Z3415" s="18" t="str">
        <f t="shared" si="703"/>
        <v/>
      </c>
      <c r="AA3415" s="22"/>
      <c r="AB3415" s="21" t="str">
        <f t="shared" si="711"/>
        <v/>
      </c>
      <c r="AC3415" s="25" t="str">
        <f t="shared" si="704"/>
        <v/>
      </c>
      <c r="AD3415" s="149"/>
      <c r="AE3415" s="26" t="str">
        <f t="shared" si="705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706"/>
        <v>0</v>
      </c>
      <c r="AJ3415" s="27">
        <f t="shared" si="707"/>
        <v>0</v>
      </c>
      <c r="AK3415" s="28" t="str">
        <f t="shared" si="708"/>
        <v/>
      </c>
      <c r="AL3415" s="24"/>
      <c r="AM3415" s="24"/>
      <c r="AN3415" s="24"/>
      <c r="AO3415" s="24"/>
      <c r="AP3415" s="28" t="str">
        <f t="shared" si="709"/>
        <v/>
      </c>
      <c r="AQ3415" s="28" t="str">
        <f t="shared" si="710"/>
        <v/>
      </c>
    </row>
    <row r="3416" spans="1:43" s="12" customFormat="1">
      <c r="A3416" s="22"/>
      <c r="B3416" s="23"/>
      <c r="C3416" s="23"/>
      <c r="D3416" s="39" t="str">
        <f t="shared" si="700"/>
        <v/>
      </c>
      <c r="E3416" s="22"/>
      <c r="F3416" s="23"/>
      <c r="G3416" s="23"/>
      <c r="H3416" s="29"/>
      <c r="I3416" s="39" t="str">
        <f t="shared" si="701"/>
        <v/>
      </c>
      <c r="J3416" s="29"/>
      <c r="K3416" s="29"/>
      <c r="L3416" s="24"/>
      <c r="M3416" s="22"/>
      <c r="N3416" s="22"/>
      <c r="O3416" s="22"/>
      <c r="P3416" s="39" t="str">
        <f t="shared" si="702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712"/>
        <v/>
      </c>
      <c r="Z3416" s="18" t="str">
        <f t="shared" si="703"/>
        <v/>
      </c>
      <c r="AA3416" s="22"/>
      <c r="AB3416" s="21" t="str">
        <f t="shared" si="711"/>
        <v/>
      </c>
      <c r="AC3416" s="25" t="str">
        <f t="shared" si="704"/>
        <v/>
      </c>
      <c r="AD3416" s="149"/>
      <c r="AE3416" s="26" t="str">
        <f t="shared" si="705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706"/>
        <v>0</v>
      </c>
      <c r="AJ3416" s="27">
        <f t="shared" si="707"/>
        <v>0</v>
      </c>
      <c r="AK3416" s="28" t="str">
        <f t="shared" si="708"/>
        <v/>
      </c>
      <c r="AL3416" s="24"/>
      <c r="AM3416" s="24"/>
      <c r="AN3416" s="24"/>
      <c r="AO3416" s="24"/>
      <c r="AP3416" s="28" t="str">
        <f t="shared" si="709"/>
        <v/>
      </c>
      <c r="AQ3416" s="28" t="str">
        <f t="shared" si="710"/>
        <v/>
      </c>
    </row>
    <row r="3417" spans="1:43" s="12" customFormat="1">
      <c r="A3417" s="22"/>
      <c r="B3417" s="23"/>
      <c r="C3417" s="23"/>
      <c r="D3417" s="39" t="str">
        <f t="shared" si="700"/>
        <v/>
      </c>
      <c r="E3417" s="22"/>
      <c r="F3417" s="23"/>
      <c r="G3417" s="23"/>
      <c r="H3417" s="29"/>
      <c r="I3417" s="39" t="str">
        <f t="shared" si="701"/>
        <v/>
      </c>
      <c r="J3417" s="29"/>
      <c r="K3417" s="29"/>
      <c r="L3417" s="24"/>
      <c r="M3417" s="22"/>
      <c r="N3417" s="22"/>
      <c r="O3417" s="22"/>
      <c r="P3417" s="39" t="str">
        <f t="shared" si="702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712"/>
        <v/>
      </c>
      <c r="Z3417" s="18" t="str">
        <f t="shared" si="703"/>
        <v/>
      </c>
      <c r="AA3417" s="22"/>
      <c r="AB3417" s="21" t="str">
        <f t="shared" si="711"/>
        <v/>
      </c>
      <c r="AC3417" s="25" t="str">
        <f t="shared" si="704"/>
        <v/>
      </c>
      <c r="AD3417" s="149"/>
      <c r="AE3417" s="26" t="str">
        <f t="shared" si="705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706"/>
        <v>0</v>
      </c>
      <c r="AJ3417" s="27">
        <f t="shared" si="707"/>
        <v>0</v>
      </c>
      <c r="AK3417" s="28" t="str">
        <f t="shared" si="708"/>
        <v/>
      </c>
      <c r="AL3417" s="24"/>
      <c r="AM3417" s="24"/>
      <c r="AN3417" s="24"/>
      <c r="AO3417" s="24"/>
      <c r="AP3417" s="28" t="str">
        <f t="shared" si="709"/>
        <v/>
      </c>
      <c r="AQ3417" s="28" t="str">
        <f t="shared" si="710"/>
        <v/>
      </c>
    </row>
    <row r="3418" spans="1:43" s="12" customFormat="1">
      <c r="A3418" s="22"/>
      <c r="B3418" s="23"/>
      <c r="C3418" s="23"/>
      <c r="D3418" s="39" t="str">
        <f t="shared" si="700"/>
        <v/>
      </c>
      <c r="E3418" s="22"/>
      <c r="F3418" s="23"/>
      <c r="G3418" s="23"/>
      <c r="H3418" s="29"/>
      <c r="I3418" s="39" t="str">
        <f t="shared" si="701"/>
        <v/>
      </c>
      <c r="J3418" s="29"/>
      <c r="K3418" s="29"/>
      <c r="L3418" s="24"/>
      <c r="M3418" s="22"/>
      <c r="N3418" s="22"/>
      <c r="O3418" s="22"/>
      <c r="P3418" s="39" t="str">
        <f t="shared" si="702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712"/>
        <v/>
      </c>
      <c r="Z3418" s="18" t="str">
        <f t="shared" si="703"/>
        <v/>
      </c>
      <c r="AA3418" s="22"/>
      <c r="AB3418" s="21" t="str">
        <f t="shared" si="711"/>
        <v/>
      </c>
      <c r="AC3418" s="25" t="str">
        <f t="shared" si="704"/>
        <v/>
      </c>
      <c r="AD3418" s="149"/>
      <c r="AE3418" s="26" t="str">
        <f t="shared" si="705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706"/>
        <v>0</v>
      </c>
      <c r="AJ3418" s="27">
        <f t="shared" si="707"/>
        <v>0</v>
      </c>
      <c r="AK3418" s="28" t="str">
        <f t="shared" si="708"/>
        <v/>
      </c>
      <c r="AL3418" s="24"/>
      <c r="AM3418" s="24"/>
      <c r="AN3418" s="24"/>
      <c r="AO3418" s="24"/>
      <c r="AP3418" s="28" t="str">
        <f t="shared" si="709"/>
        <v/>
      </c>
      <c r="AQ3418" s="28" t="str">
        <f t="shared" si="710"/>
        <v/>
      </c>
    </row>
    <row r="3419" spans="1:43" s="12" customFormat="1">
      <c r="A3419" s="22"/>
      <c r="B3419" s="23"/>
      <c r="C3419" s="23"/>
      <c r="D3419" s="39" t="str">
        <f t="shared" si="700"/>
        <v/>
      </c>
      <c r="E3419" s="22"/>
      <c r="F3419" s="23"/>
      <c r="G3419" s="23"/>
      <c r="H3419" s="29"/>
      <c r="I3419" s="39" t="str">
        <f t="shared" si="701"/>
        <v/>
      </c>
      <c r="J3419" s="29"/>
      <c r="K3419" s="29"/>
      <c r="L3419" s="24"/>
      <c r="M3419" s="22"/>
      <c r="N3419" s="22"/>
      <c r="O3419" s="22"/>
      <c r="P3419" s="39" t="str">
        <f t="shared" si="702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712"/>
        <v/>
      </c>
      <c r="Z3419" s="18" t="str">
        <f t="shared" si="703"/>
        <v/>
      </c>
      <c r="AA3419" s="22"/>
      <c r="AB3419" s="21" t="str">
        <f t="shared" si="711"/>
        <v/>
      </c>
      <c r="AC3419" s="25" t="str">
        <f t="shared" si="704"/>
        <v/>
      </c>
      <c r="AD3419" s="149"/>
      <c r="AE3419" s="26" t="str">
        <f t="shared" si="705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706"/>
        <v>0</v>
      </c>
      <c r="AJ3419" s="27">
        <f t="shared" si="707"/>
        <v>0</v>
      </c>
      <c r="AK3419" s="28" t="str">
        <f t="shared" si="708"/>
        <v/>
      </c>
      <c r="AL3419" s="24"/>
      <c r="AM3419" s="24"/>
      <c r="AN3419" s="24"/>
      <c r="AO3419" s="24"/>
      <c r="AP3419" s="28" t="str">
        <f t="shared" si="709"/>
        <v/>
      </c>
      <c r="AQ3419" s="28" t="str">
        <f t="shared" si="710"/>
        <v/>
      </c>
    </row>
    <row r="3420" spans="1:43" s="12" customFormat="1">
      <c r="A3420" s="22"/>
      <c r="B3420" s="23"/>
      <c r="C3420" s="23"/>
      <c r="D3420" s="39" t="str">
        <f t="shared" si="700"/>
        <v/>
      </c>
      <c r="E3420" s="22"/>
      <c r="F3420" s="23"/>
      <c r="G3420" s="23"/>
      <c r="H3420" s="29"/>
      <c r="I3420" s="39" t="str">
        <f t="shared" si="701"/>
        <v/>
      </c>
      <c r="J3420" s="29"/>
      <c r="K3420" s="29"/>
      <c r="L3420" s="24"/>
      <c r="M3420" s="22"/>
      <c r="N3420" s="22"/>
      <c r="O3420" s="22"/>
      <c r="P3420" s="39" t="str">
        <f t="shared" si="702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712"/>
        <v/>
      </c>
      <c r="Z3420" s="18" t="str">
        <f t="shared" si="703"/>
        <v/>
      </c>
      <c r="AA3420" s="22"/>
      <c r="AB3420" s="21" t="str">
        <f t="shared" si="711"/>
        <v/>
      </c>
      <c r="AC3420" s="25" t="str">
        <f t="shared" si="704"/>
        <v/>
      </c>
      <c r="AD3420" s="149"/>
      <c r="AE3420" s="26" t="str">
        <f t="shared" si="705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706"/>
        <v>0</v>
      </c>
      <c r="AJ3420" s="27">
        <f t="shared" si="707"/>
        <v>0</v>
      </c>
      <c r="AK3420" s="28" t="str">
        <f t="shared" si="708"/>
        <v/>
      </c>
      <c r="AL3420" s="24"/>
      <c r="AM3420" s="24"/>
      <c r="AN3420" s="24"/>
      <c r="AO3420" s="24"/>
      <c r="AP3420" s="28" t="str">
        <f t="shared" si="709"/>
        <v/>
      </c>
      <c r="AQ3420" s="28" t="str">
        <f t="shared" si="710"/>
        <v/>
      </c>
    </row>
    <row r="3421" spans="1:43" s="12" customFormat="1">
      <c r="A3421" s="22"/>
      <c r="B3421" s="23"/>
      <c r="C3421" s="23"/>
      <c r="D3421" s="39" t="str">
        <f t="shared" si="700"/>
        <v/>
      </c>
      <c r="E3421" s="22"/>
      <c r="F3421" s="23"/>
      <c r="G3421" s="23"/>
      <c r="H3421" s="29"/>
      <c r="I3421" s="39" t="str">
        <f t="shared" si="701"/>
        <v/>
      </c>
      <c r="J3421" s="29"/>
      <c r="K3421" s="29"/>
      <c r="L3421" s="24"/>
      <c r="M3421" s="22"/>
      <c r="N3421" s="22"/>
      <c r="O3421" s="22"/>
      <c r="P3421" s="39" t="str">
        <f t="shared" si="702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712"/>
        <v/>
      </c>
      <c r="Z3421" s="18" t="str">
        <f t="shared" si="703"/>
        <v/>
      </c>
      <c r="AA3421" s="22"/>
      <c r="AB3421" s="21" t="str">
        <f t="shared" si="711"/>
        <v/>
      </c>
      <c r="AC3421" s="25" t="str">
        <f t="shared" si="704"/>
        <v/>
      </c>
      <c r="AD3421" s="149"/>
      <c r="AE3421" s="26" t="str">
        <f t="shared" si="705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706"/>
        <v>0</v>
      </c>
      <c r="AJ3421" s="27">
        <f t="shared" si="707"/>
        <v>0</v>
      </c>
      <c r="AK3421" s="28" t="str">
        <f t="shared" si="708"/>
        <v/>
      </c>
      <c r="AL3421" s="24"/>
      <c r="AM3421" s="24"/>
      <c r="AN3421" s="24"/>
      <c r="AO3421" s="24"/>
      <c r="AP3421" s="28" t="str">
        <f t="shared" si="709"/>
        <v/>
      </c>
      <c r="AQ3421" s="28" t="str">
        <f t="shared" si="710"/>
        <v/>
      </c>
    </row>
    <row r="3422" spans="1:43" s="12" customFormat="1">
      <c r="A3422" s="22"/>
      <c r="B3422" s="23"/>
      <c r="C3422" s="23"/>
      <c r="D3422" s="39" t="str">
        <f t="shared" si="700"/>
        <v/>
      </c>
      <c r="E3422" s="22"/>
      <c r="F3422" s="23"/>
      <c r="G3422" s="23"/>
      <c r="H3422" s="29"/>
      <c r="I3422" s="39" t="str">
        <f t="shared" si="701"/>
        <v/>
      </c>
      <c r="J3422" s="29"/>
      <c r="K3422" s="29"/>
      <c r="L3422" s="24"/>
      <c r="M3422" s="22"/>
      <c r="N3422" s="22"/>
      <c r="O3422" s="22"/>
      <c r="P3422" s="39" t="str">
        <f t="shared" si="702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712"/>
        <v/>
      </c>
      <c r="Z3422" s="18" t="str">
        <f t="shared" si="703"/>
        <v/>
      </c>
      <c r="AA3422" s="22"/>
      <c r="AB3422" s="21" t="str">
        <f t="shared" si="711"/>
        <v/>
      </c>
      <c r="AC3422" s="25" t="str">
        <f t="shared" si="704"/>
        <v/>
      </c>
      <c r="AD3422" s="149"/>
      <c r="AE3422" s="26" t="str">
        <f t="shared" si="705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706"/>
        <v>0</v>
      </c>
      <c r="AJ3422" s="27">
        <f t="shared" si="707"/>
        <v>0</v>
      </c>
      <c r="AK3422" s="28" t="str">
        <f t="shared" si="708"/>
        <v/>
      </c>
      <c r="AL3422" s="24"/>
      <c r="AM3422" s="24"/>
      <c r="AN3422" s="24"/>
      <c r="AO3422" s="24"/>
      <c r="AP3422" s="28" t="str">
        <f t="shared" si="709"/>
        <v/>
      </c>
      <c r="AQ3422" s="28" t="str">
        <f t="shared" si="710"/>
        <v/>
      </c>
    </row>
    <row r="3423" spans="1:43" s="12" customFormat="1">
      <c r="A3423" s="22"/>
      <c r="B3423" s="23"/>
      <c r="C3423" s="23"/>
      <c r="D3423" s="39" t="str">
        <f t="shared" si="700"/>
        <v/>
      </c>
      <c r="E3423" s="22"/>
      <c r="F3423" s="23"/>
      <c r="G3423" s="23"/>
      <c r="H3423" s="29"/>
      <c r="I3423" s="39" t="str">
        <f t="shared" si="701"/>
        <v/>
      </c>
      <c r="J3423" s="29"/>
      <c r="K3423" s="29"/>
      <c r="L3423" s="24"/>
      <c r="M3423" s="22"/>
      <c r="N3423" s="22"/>
      <c r="O3423" s="22"/>
      <c r="P3423" s="39" t="str">
        <f t="shared" si="702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712"/>
        <v/>
      </c>
      <c r="Z3423" s="18" t="str">
        <f t="shared" si="703"/>
        <v/>
      </c>
      <c r="AA3423" s="22"/>
      <c r="AB3423" s="21" t="str">
        <f t="shared" si="711"/>
        <v/>
      </c>
      <c r="AC3423" s="25" t="str">
        <f t="shared" si="704"/>
        <v/>
      </c>
      <c r="AD3423" s="149"/>
      <c r="AE3423" s="26" t="str">
        <f t="shared" si="705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706"/>
        <v>0</v>
      </c>
      <c r="AJ3423" s="27">
        <f t="shared" si="707"/>
        <v>0</v>
      </c>
      <c r="AK3423" s="28" t="str">
        <f t="shared" si="708"/>
        <v/>
      </c>
      <c r="AL3423" s="24"/>
      <c r="AM3423" s="24"/>
      <c r="AN3423" s="24"/>
      <c r="AO3423" s="24"/>
      <c r="AP3423" s="28" t="str">
        <f t="shared" si="709"/>
        <v/>
      </c>
      <c r="AQ3423" s="28" t="str">
        <f t="shared" si="710"/>
        <v/>
      </c>
    </row>
    <row r="3424" spans="1:43" s="12" customFormat="1">
      <c r="A3424" s="22"/>
      <c r="B3424" s="23"/>
      <c r="C3424" s="23"/>
      <c r="D3424" s="39" t="str">
        <f t="shared" si="700"/>
        <v/>
      </c>
      <c r="E3424" s="22"/>
      <c r="F3424" s="23"/>
      <c r="G3424" s="23"/>
      <c r="H3424" s="29"/>
      <c r="I3424" s="39" t="str">
        <f t="shared" si="701"/>
        <v/>
      </c>
      <c r="J3424" s="29"/>
      <c r="K3424" s="29"/>
      <c r="L3424" s="24"/>
      <c r="M3424" s="22"/>
      <c r="N3424" s="22"/>
      <c r="O3424" s="22"/>
      <c r="P3424" s="39" t="str">
        <f t="shared" si="702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712"/>
        <v/>
      </c>
      <c r="Z3424" s="18" t="str">
        <f t="shared" si="703"/>
        <v/>
      </c>
      <c r="AA3424" s="22"/>
      <c r="AB3424" s="21" t="str">
        <f t="shared" si="711"/>
        <v/>
      </c>
      <c r="AC3424" s="25" t="str">
        <f t="shared" si="704"/>
        <v/>
      </c>
      <c r="AD3424" s="149"/>
      <c r="AE3424" s="26" t="str">
        <f t="shared" si="705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706"/>
        <v>0</v>
      </c>
      <c r="AJ3424" s="27">
        <f t="shared" si="707"/>
        <v>0</v>
      </c>
      <c r="AK3424" s="28" t="str">
        <f t="shared" si="708"/>
        <v/>
      </c>
      <c r="AL3424" s="24"/>
      <c r="AM3424" s="24"/>
      <c r="AN3424" s="24"/>
      <c r="AO3424" s="24"/>
      <c r="AP3424" s="28" t="str">
        <f t="shared" si="709"/>
        <v/>
      </c>
      <c r="AQ3424" s="28" t="str">
        <f t="shared" si="710"/>
        <v/>
      </c>
    </row>
    <row r="3425" spans="1:43" s="12" customFormat="1">
      <c r="A3425" s="22"/>
      <c r="B3425" s="23"/>
      <c r="C3425" s="23"/>
      <c r="D3425" s="39" t="str">
        <f t="shared" si="700"/>
        <v/>
      </c>
      <c r="E3425" s="22"/>
      <c r="F3425" s="23"/>
      <c r="G3425" s="23"/>
      <c r="H3425" s="29"/>
      <c r="I3425" s="39" t="str">
        <f t="shared" si="701"/>
        <v/>
      </c>
      <c r="J3425" s="29"/>
      <c r="K3425" s="29"/>
      <c r="L3425" s="24"/>
      <c r="M3425" s="22"/>
      <c r="N3425" s="22"/>
      <c r="O3425" s="22"/>
      <c r="P3425" s="39" t="str">
        <f t="shared" si="702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712"/>
        <v/>
      </c>
      <c r="Z3425" s="18" t="str">
        <f t="shared" si="703"/>
        <v/>
      </c>
      <c r="AA3425" s="22"/>
      <c r="AB3425" s="21" t="str">
        <f t="shared" ref="AB3425:AB3456" si="713">IF(AND(R3425&lt;&gt;"C66",R3425&lt;&gt;""),Z3425/Y3425*AA3425,"")</f>
        <v/>
      </c>
      <c r="AC3425" s="25" t="str">
        <f t="shared" si="704"/>
        <v/>
      </c>
      <c r="AD3425" s="149"/>
      <c r="AE3425" s="26" t="str">
        <f t="shared" si="705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706"/>
        <v>0</v>
      </c>
      <c r="AJ3425" s="27">
        <f t="shared" si="707"/>
        <v>0</v>
      </c>
      <c r="AK3425" s="28" t="str">
        <f t="shared" si="708"/>
        <v/>
      </c>
      <c r="AL3425" s="24"/>
      <c r="AM3425" s="24"/>
      <c r="AN3425" s="24"/>
      <c r="AO3425" s="24"/>
      <c r="AP3425" s="28" t="str">
        <f t="shared" si="709"/>
        <v/>
      </c>
      <c r="AQ3425" s="28" t="str">
        <f t="shared" si="710"/>
        <v/>
      </c>
    </row>
    <row r="3426" spans="1:43" s="12" customFormat="1">
      <c r="A3426" s="22"/>
      <c r="B3426" s="23"/>
      <c r="C3426" s="23"/>
      <c r="D3426" s="39" t="str">
        <f t="shared" si="700"/>
        <v/>
      </c>
      <c r="E3426" s="22"/>
      <c r="F3426" s="23"/>
      <c r="G3426" s="23"/>
      <c r="H3426" s="29"/>
      <c r="I3426" s="39" t="str">
        <f t="shared" si="701"/>
        <v/>
      </c>
      <c r="J3426" s="29"/>
      <c r="K3426" s="29"/>
      <c r="L3426" s="24"/>
      <c r="M3426" s="22"/>
      <c r="N3426" s="22"/>
      <c r="O3426" s="22"/>
      <c r="P3426" s="39" t="str">
        <f t="shared" si="702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712"/>
        <v/>
      </c>
      <c r="Z3426" s="18" t="str">
        <f t="shared" si="703"/>
        <v/>
      </c>
      <c r="AA3426" s="22"/>
      <c r="AB3426" s="21" t="str">
        <f t="shared" si="713"/>
        <v/>
      </c>
      <c r="AC3426" s="25" t="str">
        <f t="shared" si="704"/>
        <v/>
      </c>
      <c r="AD3426" s="149"/>
      <c r="AE3426" s="26" t="str">
        <f t="shared" si="705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706"/>
        <v>0</v>
      </c>
      <c r="AJ3426" s="27">
        <f t="shared" si="707"/>
        <v>0</v>
      </c>
      <c r="AK3426" s="28" t="str">
        <f t="shared" si="708"/>
        <v/>
      </c>
      <c r="AL3426" s="24"/>
      <c r="AM3426" s="24"/>
      <c r="AN3426" s="24"/>
      <c r="AO3426" s="24"/>
      <c r="AP3426" s="28" t="str">
        <f t="shared" si="709"/>
        <v/>
      </c>
      <c r="AQ3426" s="28" t="str">
        <f t="shared" si="710"/>
        <v/>
      </c>
    </row>
    <row r="3427" spans="1:43" s="12" customFormat="1">
      <c r="A3427" s="22"/>
      <c r="B3427" s="23"/>
      <c r="C3427" s="23"/>
      <c r="D3427" s="39" t="str">
        <f t="shared" si="700"/>
        <v/>
      </c>
      <c r="E3427" s="22"/>
      <c r="F3427" s="23"/>
      <c r="G3427" s="23"/>
      <c r="H3427" s="29"/>
      <c r="I3427" s="39" t="str">
        <f t="shared" si="701"/>
        <v/>
      </c>
      <c r="J3427" s="29"/>
      <c r="K3427" s="29"/>
      <c r="L3427" s="24"/>
      <c r="M3427" s="22"/>
      <c r="N3427" s="22"/>
      <c r="O3427" s="22"/>
      <c r="P3427" s="39" t="str">
        <f t="shared" si="702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712"/>
        <v/>
      </c>
      <c r="Z3427" s="18" t="str">
        <f t="shared" si="703"/>
        <v/>
      </c>
      <c r="AA3427" s="22"/>
      <c r="AB3427" s="21" t="str">
        <f t="shared" si="713"/>
        <v/>
      </c>
      <c r="AC3427" s="25" t="str">
        <f t="shared" si="704"/>
        <v/>
      </c>
      <c r="AD3427" s="149"/>
      <c r="AE3427" s="26" t="str">
        <f t="shared" si="705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706"/>
        <v>0</v>
      </c>
      <c r="AJ3427" s="27">
        <f t="shared" si="707"/>
        <v>0</v>
      </c>
      <c r="AK3427" s="28" t="str">
        <f t="shared" si="708"/>
        <v/>
      </c>
      <c r="AL3427" s="24"/>
      <c r="AM3427" s="24"/>
      <c r="AN3427" s="24"/>
      <c r="AO3427" s="24"/>
      <c r="AP3427" s="28" t="str">
        <f t="shared" si="709"/>
        <v/>
      </c>
      <c r="AQ3427" s="28" t="str">
        <f t="shared" si="710"/>
        <v/>
      </c>
    </row>
    <row r="3428" spans="1:43" s="12" customFormat="1">
      <c r="A3428" s="22"/>
      <c r="B3428" s="23"/>
      <c r="C3428" s="23"/>
      <c r="D3428" s="39" t="str">
        <f t="shared" si="700"/>
        <v/>
      </c>
      <c r="E3428" s="22"/>
      <c r="F3428" s="23"/>
      <c r="G3428" s="23"/>
      <c r="H3428" s="29"/>
      <c r="I3428" s="39" t="str">
        <f t="shared" si="701"/>
        <v/>
      </c>
      <c r="J3428" s="29"/>
      <c r="K3428" s="29"/>
      <c r="L3428" s="24"/>
      <c r="M3428" s="22"/>
      <c r="N3428" s="22"/>
      <c r="O3428" s="22"/>
      <c r="P3428" s="39" t="str">
        <f t="shared" si="702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714">IF(W3428="","",IF(W3428="RMB","1.13", "1"))</f>
        <v/>
      </c>
      <c r="Z3428" s="18" t="str">
        <f t="shared" si="703"/>
        <v/>
      </c>
      <c r="AA3428" s="22"/>
      <c r="AB3428" s="21" t="str">
        <f t="shared" si="713"/>
        <v/>
      </c>
      <c r="AC3428" s="25" t="str">
        <f t="shared" si="704"/>
        <v/>
      </c>
      <c r="AD3428" s="149"/>
      <c r="AE3428" s="26" t="str">
        <f t="shared" si="705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706"/>
        <v>0</v>
      </c>
      <c r="AJ3428" s="27">
        <f t="shared" si="707"/>
        <v>0</v>
      </c>
      <c r="AK3428" s="28" t="str">
        <f t="shared" si="708"/>
        <v/>
      </c>
      <c r="AL3428" s="24"/>
      <c r="AM3428" s="24"/>
      <c r="AN3428" s="24"/>
      <c r="AO3428" s="24"/>
      <c r="AP3428" s="28" t="str">
        <f t="shared" si="709"/>
        <v/>
      </c>
      <c r="AQ3428" s="28" t="str">
        <f t="shared" si="710"/>
        <v/>
      </c>
    </row>
    <row r="3429" spans="1:43" s="12" customFormat="1">
      <c r="A3429" s="22"/>
      <c r="B3429" s="23"/>
      <c r="C3429" s="23"/>
      <c r="D3429" s="39" t="str">
        <f t="shared" si="700"/>
        <v/>
      </c>
      <c r="E3429" s="22"/>
      <c r="F3429" s="23"/>
      <c r="G3429" s="23"/>
      <c r="H3429" s="29"/>
      <c r="I3429" s="39" t="str">
        <f t="shared" si="701"/>
        <v/>
      </c>
      <c r="J3429" s="29"/>
      <c r="K3429" s="29"/>
      <c r="L3429" s="24"/>
      <c r="M3429" s="22"/>
      <c r="N3429" s="22"/>
      <c r="O3429" s="22"/>
      <c r="P3429" s="39" t="str">
        <f t="shared" si="702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714"/>
        <v/>
      </c>
      <c r="Z3429" s="18" t="str">
        <f t="shared" si="703"/>
        <v/>
      </c>
      <c r="AA3429" s="22"/>
      <c r="AB3429" s="21" t="str">
        <f t="shared" si="713"/>
        <v/>
      </c>
      <c r="AC3429" s="25" t="str">
        <f t="shared" si="704"/>
        <v/>
      </c>
      <c r="AD3429" s="149"/>
      <c r="AE3429" s="26" t="str">
        <f t="shared" si="705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706"/>
        <v>0</v>
      </c>
      <c r="AJ3429" s="27">
        <f t="shared" si="707"/>
        <v>0</v>
      </c>
      <c r="AK3429" s="28" t="str">
        <f t="shared" si="708"/>
        <v/>
      </c>
      <c r="AL3429" s="24"/>
      <c r="AM3429" s="24"/>
      <c r="AN3429" s="24"/>
      <c r="AO3429" s="24"/>
      <c r="AP3429" s="28" t="str">
        <f t="shared" si="709"/>
        <v/>
      </c>
      <c r="AQ3429" s="28" t="str">
        <f t="shared" si="710"/>
        <v/>
      </c>
    </row>
    <row r="3430" spans="1:43" s="12" customFormat="1">
      <c r="A3430" s="22"/>
      <c r="B3430" s="23"/>
      <c r="C3430" s="23"/>
      <c r="D3430" s="39" t="str">
        <f t="shared" si="700"/>
        <v/>
      </c>
      <c r="E3430" s="22"/>
      <c r="F3430" s="23"/>
      <c r="G3430" s="23"/>
      <c r="H3430" s="29"/>
      <c r="I3430" s="39" t="str">
        <f t="shared" si="701"/>
        <v/>
      </c>
      <c r="J3430" s="29"/>
      <c r="K3430" s="29"/>
      <c r="L3430" s="24"/>
      <c r="M3430" s="22"/>
      <c r="N3430" s="22"/>
      <c r="O3430" s="22"/>
      <c r="P3430" s="39" t="str">
        <f t="shared" si="702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714"/>
        <v/>
      </c>
      <c r="Z3430" s="18" t="str">
        <f t="shared" si="703"/>
        <v/>
      </c>
      <c r="AA3430" s="22"/>
      <c r="AB3430" s="21" t="str">
        <f t="shared" si="713"/>
        <v/>
      </c>
      <c r="AC3430" s="25" t="str">
        <f t="shared" si="704"/>
        <v/>
      </c>
      <c r="AD3430" s="149"/>
      <c r="AE3430" s="26" t="str">
        <f t="shared" si="705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706"/>
        <v>0</v>
      </c>
      <c r="AJ3430" s="27">
        <f t="shared" si="707"/>
        <v>0</v>
      </c>
      <c r="AK3430" s="28" t="str">
        <f t="shared" si="708"/>
        <v/>
      </c>
      <c r="AL3430" s="24"/>
      <c r="AM3430" s="24"/>
      <c r="AN3430" s="24"/>
      <c r="AO3430" s="24"/>
      <c r="AP3430" s="28" t="str">
        <f t="shared" si="709"/>
        <v/>
      </c>
      <c r="AQ3430" s="28" t="str">
        <f t="shared" si="710"/>
        <v/>
      </c>
    </row>
    <row r="3431" spans="1:43" s="12" customFormat="1">
      <c r="A3431" s="22"/>
      <c r="B3431" s="23"/>
      <c r="C3431" s="23"/>
      <c r="D3431" s="39" t="str">
        <f t="shared" si="700"/>
        <v/>
      </c>
      <c r="E3431" s="22"/>
      <c r="F3431" s="23"/>
      <c r="G3431" s="23"/>
      <c r="H3431" s="29"/>
      <c r="I3431" s="39" t="str">
        <f t="shared" si="701"/>
        <v/>
      </c>
      <c r="J3431" s="29"/>
      <c r="K3431" s="29"/>
      <c r="L3431" s="24"/>
      <c r="M3431" s="22"/>
      <c r="N3431" s="22"/>
      <c r="O3431" s="22"/>
      <c r="P3431" s="39" t="str">
        <f t="shared" si="702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714"/>
        <v/>
      </c>
      <c r="Z3431" s="18" t="str">
        <f t="shared" si="703"/>
        <v/>
      </c>
      <c r="AA3431" s="22"/>
      <c r="AB3431" s="21" t="str">
        <f t="shared" si="713"/>
        <v/>
      </c>
      <c r="AC3431" s="25" t="str">
        <f t="shared" si="704"/>
        <v/>
      </c>
      <c r="AD3431" s="149"/>
      <c r="AE3431" s="26" t="str">
        <f t="shared" si="705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706"/>
        <v>0</v>
      </c>
      <c r="AJ3431" s="27">
        <f t="shared" si="707"/>
        <v>0</v>
      </c>
      <c r="AK3431" s="28" t="str">
        <f t="shared" si="708"/>
        <v/>
      </c>
      <c r="AL3431" s="24"/>
      <c r="AM3431" s="24"/>
      <c r="AN3431" s="24"/>
      <c r="AO3431" s="24"/>
      <c r="AP3431" s="28" t="str">
        <f t="shared" si="709"/>
        <v/>
      </c>
      <c r="AQ3431" s="28" t="str">
        <f t="shared" si="710"/>
        <v/>
      </c>
    </row>
    <row r="3432" spans="1:43" s="12" customFormat="1">
      <c r="A3432" s="22"/>
      <c r="B3432" s="23"/>
      <c r="C3432" s="23"/>
      <c r="D3432" s="39" t="str">
        <f t="shared" si="700"/>
        <v/>
      </c>
      <c r="E3432" s="22"/>
      <c r="F3432" s="23"/>
      <c r="G3432" s="23"/>
      <c r="H3432" s="29"/>
      <c r="I3432" s="39" t="str">
        <f t="shared" si="701"/>
        <v/>
      </c>
      <c r="J3432" s="29"/>
      <c r="K3432" s="29"/>
      <c r="L3432" s="24"/>
      <c r="M3432" s="22"/>
      <c r="N3432" s="22"/>
      <c r="O3432" s="22"/>
      <c r="P3432" s="39" t="str">
        <f t="shared" si="702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714"/>
        <v/>
      </c>
      <c r="Z3432" s="18" t="str">
        <f t="shared" si="703"/>
        <v/>
      </c>
      <c r="AA3432" s="22"/>
      <c r="AB3432" s="21" t="str">
        <f t="shared" si="713"/>
        <v/>
      </c>
      <c r="AC3432" s="25" t="str">
        <f t="shared" si="704"/>
        <v/>
      </c>
      <c r="AD3432" s="149"/>
      <c r="AE3432" s="26" t="str">
        <f t="shared" si="705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706"/>
        <v>0</v>
      </c>
      <c r="AJ3432" s="27">
        <f t="shared" si="707"/>
        <v>0</v>
      </c>
      <c r="AK3432" s="28" t="str">
        <f t="shared" si="708"/>
        <v/>
      </c>
      <c r="AL3432" s="24"/>
      <c r="AM3432" s="24"/>
      <c r="AN3432" s="24"/>
      <c r="AO3432" s="24"/>
      <c r="AP3432" s="28" t="str">
        <f t="shared" si="709"/>
        <v/>
      </c>
      <c r="AQ3432" s="28" t="str">
        <f t="shared" si="710"/>
        <v/>
      </c>
    </row>
    <row r="3433" spans="1:43" s="12" customFormat="1">
      <c r="A3433" s="22"/>
      <c r="B3433" s="23"/>
      <c r="C3433" s="23"/>
      <c r="D3433" s="39" t="str">
        <f t="shared" si="700"/>
        <v/>
      </c>
      <c r="E3433" s="22"/>
      <c r="F3433" s="23"/>
      <c r="G3433" s="23"/>
      <c r="H3433" s="29"/>
      <c r="I3433" s="39" t="str">
        <f t="shared" si="701"/>
        <v/>
      </c>
      <c r="J3433" s="29"/>
      <c r="K3433" s="29"/>
      <c r="L3433" s="24"/>
      <c r="M3433" s="22"/>
      <c r="N3433" s="22"/>
      <c r="O3433" s="22"/>
      <c r="P3433" s="39" t="str">
        <f t="shared" si="702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714"/>
        <v/>
      </c>
      <c r="Z3433" s="18" t="str">
        <f t="shared" si="703"/>
        <v/>
      </c>
      <c r="AA3433" s="22"/>
      <c r="AB3433" s="21" t="str">
        <f t="shared" si="713"/>
        <v/>
      </c>
      <c r="AC3433" s="25" t="str">
        <f t="shared" si="704"/>
        <v/>
      </c>
      <c r="AD3433" s="149"/>
      <c r="AE3433" s="26" t="str">
        <f t="shared" si="705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706"/>
        <v>0</v>
      </c>
      <c r="AJ3433" s="27">
        <f t="shared" si="707"/>
        <v>0</v>
      </c>
      <c r="AK3433" s="28" t="str">
        <f t="shared" si="708"/>
        <v/>
      </c>
      <c r="AL3433" s="24"/>
      <c r="AM3433" s="24"/>
      <c r="AN3433" s="24"/>
      <c r="AO3433" s="24"/>
      <c r="AP3433" s="28" t="str">
        <f t="shared" si="709"/>
        <v/>
      </c>
      <c r="AQ3433" s="28" t="str">
        <f t="shared" si="710"/>
        <v/>
      </c>
    </row>
    <row r="3434" spans="1:43" s="12" customFormat="1">
      <c r="A3434" s="22"/>
      <c r="B3434" s="23"/>
      <c r="C3434" s="23"/>
      <c r="D3434" s="39" t="str">
        <f t="shared" si="700"/>
        <v/>
      </c>
      <c r="E3434" s="22"/>
      <c r="F3434" s="23"/>
      <c r="G3434" s="23"/>
      <c r="H3434" s="29"/>
      <c r="I3434" s="39" t="str">
        <f t="shared" si="701"/>
        <v/>
      </c>
      <c r="J3434" s="29"/>
      <c r="K3434" s="29"/>
      <c r="L3434" s="24"/>
      <c r="M3434" s="22"/>
      <c r="N3434" s="22"/>
      <c r="O3434" s="22"/>
      <c r="P3434" s="39" t="str">
        <f t="shared" si="702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714"/>
        <v/>
      </c>
      <c r="Z3434" s="18" t="str">
        <f t="shared" si="703"/>
        <v/>
      </c>
      <c r="AA3434" s="22"/>
      <c r="AB3434" s="21" t="str">
        <f t="shared" si="713"/>
        <v/>
      </c>
      <c r="AC3434" s="25" t="str">
        <f t="shared" si="704"/>
        <v/>
      </c>
      <c r="AD3434" s="149"/>
      <c r="AE3434" s="26" t="str">
        <f t="shared" si="705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706"/>
        <v>0</v>
      </c>
      <c r="AJ3434" s="27">
        <f t="shared" si="707"/>
        <v>0</v>
      </c>
      <c r="AK3434" s="28" t="str">
        <f t="shared" si="708"/>
        <v/>
      </c>
      <c r="AL3434" s="24"/>
      <c r="AM3434" s="24"/>
      <c r="AN3434" s="24"/>
      <c r="AO3434" s="24"/>
      <c r="AP3434" s="28" t="str">
        <f t="shared" si="709"/>
        <v/>
      </c>
      <c r="AQ3434" s="28" t="str">
        <f t="shared" si="710"/>
        <v/>
      </c>
    </row>
    <row r="3435" spans="1:43" s="12" customFormat="1">
      <c r="A3435" s="22"/>
      <c r="B3435" s="23"/>
      <c r="C3435" s="23"/>
      <c r="D3435" s="39" t="str">
        <f t="shared" si="700"/>
        <v/>
      </c>
      <c r="E3435" s="22"/>
      <c r="F3435" s="23"/>
      <c r="G3435" s="23"/>
      <c r="H3435" s="29"/>
      <c r="I3435" s="39" t="str">
        <f t="shared" si="701"/>
        <v/>
      </c>
      <c r="J3435" s="29"/>
      <c r="K3435" s="29"/>
      <c r="L3435" s="24"/>
      <c r="M3435" s="22"/>
      <c r="N3435" s="22"/>
      <c r="O3435" s="22"/>
      <c r="P3435" s="39" t="str">
        <f t="shared" si="702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714"/>
        <v/>
      </c>
      <c r="Z3435" s="18" t="str">
        <f t="shared" si="703"/>
        <v/>
      </c>
      <c r="AA3435" s="22"/>
      <c r="AB3435" s="21" t="str">
        <f t="shared" si="713"/>
        <v/>
      </c>
      <c r="AC3435" s="25" t="str">
        <f t="shared" si="704"/>
        <v/>
      </c>
      <c r="AD3435" s="149"/>
      <c r="AE3435" s="26" t="str">
        <f t="shared" si="705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706"/>
        <v>0</v>
      </c>
      <c r="AJ3435" s="27">
        <f t="shared" si="707"/>
        <v>0</v>
      </c>
      <c r="AK3435" s="28" t="str">
        <f t="shared" si="708"/>
        <v/>
      </c>
      <c r="AL3435" s="24"/>
      <c r="AM3435" s="24"/>
      <c r="AN3435" s="24"/>
      <c r="AO3435" s="24"/>
      <c r="AP3435" s="28" t="str">
        <f t="shared" si="709"/>
        <v/>
      </c>
      <c r="AQ3435" s="28" t="str">
        <f t="shared" si="710"/>
        <v/>
      </c>
    </row>
    <row r="3436" spans="1:43" s="12" customFormat="1">
      <c r="A3436" s="22"/>
      <c r="B3436" s="23"/>
      <c r="C3436" s="23"/>
      <c r="D3436" s="39" t="str">
        <f t="shared" si="700"/>
        <v/>
      </c>
      <c r="E3436" s="22"/>
      <c r="F3436" s="23"/>
      <c r="G3436" s="23"/>
      <c r="H3436" s="29"/>
      <c r="I3436" s="39" t="str">
        <f t="shared" si="701"/>
        <v/>
      </c>
      <c r="J3436" s="29"/>
      <c r="K3436" s="29"/>
      <c r="L3436" s="24"/>
      <c r="M3436" s="22"/>
      <c r="N3436" s="22"/>
      <c r="O3436" s="22"/>
      <c r="P3436" s="39" t="str">
        <f t="shared" si="702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714"/>
        <v/>
      </c>
      <c r="Z3436" s="18" t="str">
        <f t="shared" si="703"/>
        <v/>
      </c>
      <c r="AA3436" s="22"/>
      <c r="AB3436" s="21" t="str">
        <f t="shared" si="713"/>
        <v/>
      </c>
      <c r="AC3436" s="25" t="str">
        <f t="shared" si="704"/>
        <v/>
      </c>
      <c r="AD3436" s="149"/>
      <c r="AE3436" s="26" t="str">
        <f t="shared" si="705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706"/>
        <v>0</v>
      </c>
      <c r="AJ3436" s="27">
        <f t="shared" si="707"/>
        <v>0</v>
      </c>
      <c r="AK3436" s="28" t="str">
        <f t="shared" si="708"/>
        <v/>
      </c>
      <c r="AL3436" s="24"/>
      <c r="AM3436" s="24"/>
      <c r="AN3436" s="24"/>
      <c r="AO3436" s="24"/>
      <c r="AP3436" s="28" t="str">
        <f t="shared" si="709"/>
        <v/>
      </c>
      <c r="AQ3436" s="28" t="str">
        <f t="shared" si="710"/>
        <v/>
      </c>
    </row>
    <row r="3437" spans="1:43" s="12" customFormat="1">
      <c r="A3437" s="22"/>
      <c r="B3437" s="23"/>
      <c r="C3437" s="23"/>
      <c r="D3437" s="39" t="str">
        <f t="shared" si="700"/>
        <v/>
      </c>
      <c r="E3437" s="22"/>
      <c r="F3437" s="23"/>
      <c r="G3437" s="23"/>
      <c r="H3437" s="29"/>
      <c r="I3437" s="39" t="str">
        <f t="shared" si="701"/>
        <v/>
      </c>
      <c r="J3437" s="29"/>
      <c r="K3437" s="29"/>
      <c r="L3437" s="24"/>
      <c r="M3437" s="22"/>
      <c r="N3437" s="22"/>
      <c r="O3437" s="22"/>
      <c r="P3437" s="39" t="str">
        <f t="shared" si="702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714"/>
        <v/>
      </c>
      <c r="Z3437" s="18" t="str">
        <f t="shared" si="703"/>
        <v/>
      </c>
      <c r="AA3437" s="22"/>
      <c r="AB3437" s="21" t="str">
        <f t="shared" si="713"/>
        <v/>
      </c>
      <c r="AC3437" s="25" t="str">
        <f t="shared" si="704"/>
        <v/>
      </c>
      <c r="AD3437" s="149"/>
      <c r="AE3437" s="26" t="str">
        <f t="shared" si="705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706"/>
        <v>0</v>
      </c>
      <c r="AJ3437" s="27">
        <f t="shared" si="707"/>
        <v>0</v>
      </c>
      <c r="AK3437" s="28" t="str">
        <f t="shared" si="708"/>
        <v/>
      </c>
      <c r="AL3437" s="24"/>
      <c r="AM3437" s="24"/>
      <c r="AN3437" s="24"/>
      <c r="AO3437" s="24"/>
      <c r="AP3437" s="28" t="str">
        <f t="shared" si="709"/>
        <v/>
      </c>
      <c r="AQ3437" s="28" t="str">
        <f t="shared" si="710"/>
        <v/>
      </c>
    </row>
    <row r="3438" spans="1:43" s="12" customFormat="1">
      <c r="A3438" s="22"/>
      <c r="B3438" s="23"/>
      <c r="C3438" s="23"/>
      <c r="D3438" s="39" t="str">
        <f t="shared" si="700"/>
        <v/>
      </c>
      <c r="E3438" s="22"/>
      <c r="F3438" s="23"/>
      <c r="G3438" s="23"/>
      <c r="H3438" s="29"/>
      <c r="I3438" s="39" t="str">
        <f t="shared" si="701"/>
        <v/>
      </c>
      <c r="J3438" s="29"/>
      <c r="K3438" s="29"/>
      <c r="L3438" s="24"/>
      <c r="M3438" s="22"/>
      <c r="N3438" s="22"/>
      <c r="O3438" s="22"/>
      <c r="P3438" s="39" t="str">
        <f t="shared" si="702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714"/>
        <v/>
      </c>
      <c r="Z3438" s="18" t="str">
        <f t="shared" si="703"/>
        <v/>
      </c>
      <c r="AA3438" s="22"/>
      <c r="AB3438" s="21" t="str">
        <f t="shared" si="713"/>
        <v/>
      </c>
      <c r="AC3438" s="25" t="str">
        <f t="shared" si="704"/>
        <v/>
      </c>
      <c r="AD3438" s="149"/>
      <c r="AE3438" s="26" t="str">
        <f t="shared" si="705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706"/>
        <v>0</v>
      </c>
      <c r="AJ3438" s="27">
        <f t="shared" si="707"/>
        <v>0</v>
      </c>
      <c r="AK3438" s="28" t="str">
        <f t="shared" si="708"/>
        <v/>
      </c>
      <c r="AL3438" s="24"/>
      <c r="AM3438" s="24"/>
      <c r="AN3438" s="24"/>
      <c r="AO3438" s="24"/>
      <c r="AP3438" s="28" t="str">
        <f t="shared" si="709"/>
        <v/>
      </c>
      <c r="AQ3438" s="28" t="str">
        <f t="shared" si="710"/>
        <v/>
      </c>
    </row>
    <row r="3439" spans="1:43" s="12" customFormat="1">
      <c r="A3439" s="22"/>
      <c r="B3439" s="23"/>
      <c r="C3439" s="23"/>
      <c r="D3439" s="39" t="str">
        <f t="shared" si="700"/>
        <v/>
      </c>
      <c r="E3439" s="22"/>
      <c r="F3439" s="23"/>
      <c r="G3439" s="23"/>
      <c r="H3439" s="29"/>
      <c r="I3439" s="39" t="str">
        <f t="shared" si="701"/>
        <v/>
      </c>
      <c r="J3439" s="29"/>
      <c r="K3439" s="29"/>
      <c r="L3439" s="24"/>
      <c r="M3439" s="22"/>
      <c r="N3439" s="22"/>
      <c r="O3439" s="22"/>
      <c r="P3439" s="39" t="str">
        <f t="shared" si="702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714"/>
        <v/>
      </c>
      <c r="Z3439" s="18" t="str">
        <f t="shared" si="703"/>
        <v/>
      </c>
      <c r="AA3439" s="22"/>
      <c r="AB3439" s="21" t="str">
        <f t="shared" si="713"/>
        <v/>
      </c>
      <c r="AC3439" s="25" t="str">
        <f t="shared" si="704"/>
        <v/>
      </c>
      <c r="AD3439" s="149"/>
      <c r="AE3439" s="26" t="str">
        <f t="shared" si="705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706"/>
        <v>0</v>
      </c>
      <c r="AJ3439" s="27">
        <f t="shared" si="707"/>
        <v>0</v>
      </c>
      <c r="AK3439" s="28" t="str">
        <f t="shared" si="708"/>
        <v/>
      </c>
      <c r="AL3439" s="24"/>
      <c r="AM3439" s="24"/>
      <c r="AN3439" s="24"/>
      <c r="AO3439" s="24"/>
      <c r="AP3439" s="28" t="str">
        <f t="shared" si="709"/>
        <v/>
      </c>
      <c r="AQ3439" s="28" t="str">
        <f t="shared" si="710"/>
        <v/>
      </c>
    </row>
    <row r="3440" spans="1:43" s="12" customFormat="1">
      <c r="A3440" s="22"/>
      <c r="B3440" s="23"/>
      <c r="C3440" s="23"/>
      <c r="D3440" s="39" t="str">
        <f t="shared" si="700"/>
        <v/>
      </c>
      <c r="E3440" s="22"/>
      <c r="F3440" s="23"/>
      <c r="G3440" s="23"/>
      <c r="H3440" s="29"/>
      <c r="I3440" s="39" t="str">
        <f t="shared" si="701"/>
        <v/>
      </c>
      <c r="J3440" s="29"/>
      <c r="K3440" s="29"/>
      <c r="L3440" s="24"/>
      <c r="M3440" s="22"/>
      <c r="N3440" s="22"/>
      <c r="O3440" s="22"/>
      <c r="P3440" s="39" t="str">
        <f t="shared" si="702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714"/>
        <v/>
      </c>
      <c r="Z3440" s="18" t="str">
        <f t="shared" si="703"/>
        <v/>
      </c>
      <c r="AA3440" s="22"/>
      <c r="AB3440" s="21" t="str">
        <f t="shared" si="713"/>
        <v/>
      </c>
      <c r="AC3440" s="25" t="str">
        <f t="shared" si="704"/>
        <v/>
      </c>
      <c r="AD3440" s="149"/>
      <c r="AE3440" s="26" t="str">
        <f t="shared" si="705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706"/>
        <v>0</v>
      </c>
      <c r="AJ3440" s="27">
        <f t="shared" si="707"/>
        <v>0</v>
      </c>
      <c r="AK3440" s="28" t="str">
        <f t="shared" si="708"/>
        <v/>
      </c>
      <c r="AL3440" s="24"/>
      <c r="AM3440" s="24"/>
      <c r="AN3440" s="24"/>
      <c r="AO3440" s="24"/>
      <c r="AP3440" s="28" t="str">
        <f t="shared" si="709"/>
        <v/>
      </c>
      <c r="AQ3440" s="28" t="str">
        <f t="shared" si="710"/>
        <v/>
      </c>
    </row>
    <row r="3441" spans="1:43" s="12" customFormat="1">
      <c r="A3441" s="22"/>
      <c r="B3441" s="23"/>
      <c r="C3441" s="23"/>
      <c r="D3441" s="39" t="str">
        <f t="shared" si="700"/>
        <v/>
      </c>
      <c r="E3441" s="22"/>
      <c r="F3441" s="23"/>
      <c r="G3441" s="23"/>
      <c r="H3441" s="29"/>
      <c r="I3441" s="39" t="str">
        <f t="shared" si="701"/>
        <v/>
      </c>
      <c r="J3441" s="29"/>
      <c r="K3441" s="29"/>
      <c r="L3441" s="24"/>
      <c r="M3441" s="22"/>
      <c r="N3441" s="22"/>
      <c r="O3441" s="22"/>
      <c r="P3441" s="39" t="str">
        <f t="shared" si="702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714"/>
        <v/>
      </c>
      <c r="Z3441" s="18" t="str">
        <f t="shared" si="703"/>
        <v/>
      </c>
      <c r="AA3441" s="22"/>
      <c r="AB3441" s="21" t="str">
        <f t="shared" si="713"/>
        <v/>
      </c>
      <c r="AC3441" s="25" t="str">
        <f t="shared" si="704"/>
        <v/>
      </c>
      <c r="AD3441" s="149"/>
      <c r="AE3441" s="26" t="str">
        <f t="shared" si="705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706"/>
        <v>0</v>
      </c>
      <c r="AJ3441" s="27">
        <f t="shared" si="707"/>
        <v>0</v>
      </c>
      <c r="AK3441" s="28" t="str">
        <f t="shared" si="708"/>
        <v/>
      </c>
      <c r="AL3441" s="24"/>
      <c r="AM3441" s="24"/>
      <c r="AN3441" s="24"/>
      <c r="AO3441" s="24"/>
      <c r="AP3441" s="28" t="str">
        <f t="shared" si="709"/>
        <v/>
      </c>
      <c r="AQ3441" s="28" t="str">
        <f t="shared" si="710"/>
        <v/>
      </c>
    </row>
    <row r="3442" spans="1:43" s="12" customFormat="1">
      <c r="A3442" s="22"/>
      <c r="B3442" s="23"/>
      <c r="C3442" s="23"/>
      <c r="D3442" s="39" t="str">
        <f t="shared" si="700"/>
        <v/>
      </c>
      <c r="E3442" s="22"/>
      <c r="F3442" s="23"/>
      <c r="G3442" s="23"/>
      <c r="H3442" s="29"/>
      <c r="I3442" s="39" t="str">
        <f t="shared" si="701"/>
        <v/>
      </c>
      <c r="J3442" s="29"/>
      <c r="K3442" s="29"/>
      <c r="L3442" s="24"/>
      <c r="M3442" s="22"/>
      <c r="N3442" s="22"/>
      <c r="O3442" s="22"/>
      <c r="P3442" s="39" t="str">
        <f t="shared" si="702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714"/>
        <v/>
      </c>
      <c r="Z3442" s="18" t="str">
        <f t="shared" si="703"/>
        <v/>
      </c>
      <c r="AA3442" s="22"/>
      <c r="AB3442" s="21" t="str">
        <f t="shared" si="713"/>
        <v/>
      </c>
      <c r="AC3442" s="25" t="str">
        <f t="shared" si="704"/>
        <v/>
      </c>
      <c r="AD3442" s="149"/>
      <c r="AE3442" s="26" t="str">
        <f t="shared" si="705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706"/>
        <v>0</v>
      </c>
      <c r="AJ3442" s="27">
        <f t="shared" si="707"/>
        <v>0</v>
      </c>
      <c r="AK3442" s="28" t="str">
        <f t="shared" si="708"/>
        <v/>
      </c>
      <c r="AL3442" s="24"/>
      <c r="AM3442" s="24"/>
      <c r="AN3442" s="24"/>
      <c r="AO3442" s="24"/>
      <c r="AP3442" s="28" t="str">
        <f t="shared" si="709"/>
        <v/>
      </c>
      <c r="AQ3442" s="28" t="str">
        <f t="shared" si="710"/>
        <v/>
      </c>
    </row>
    <row r="3443" spans="1:43" s="12" customFormat="1">
      <c r="A3443" s="22"/>
      <c r="B3443" s="23"/>
      <c r="C3443" s="23"/>
      <c r="D3443" s="39" t="str">
        <f t="shared" ref="D3443:D3506" si="715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716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717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714"/>
        <v/>
      </c>
      <c r="Z3443" s="18" t="str">
        <f t="shared" ref="Z3443:Z3509" si="718">IF(X3443="","",X3443*MAX(O3443,N3443))</f>
        <v/>
      </c>
      <c r="AA3443" s="22"/>
      <c r="AB3443" s="21" t="str">
        <f t="shared" si="713"/>
        <v/>
      </c>
      <c r="AC3443" s="25" t="str">
        <f t="shared" ref="AC3443:AC3506" si="719">IF(R3443&lt;&gt;"",AB3443*AD3443,"")</f>
        <v/>
      </c>
      <c r="AD3443" s="149"/>
      <c r="AE3443" s="26" t="str">
        <f t="shared" ref="AE3443:AE3509" si="720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721">IF(P3443="C66 SERVICE","",SUMIFS(AB:AB,F:F,F3443,G:G,G3443,E:E,E3443))</f>
        <v>0</v>
      </c>
      <c r="AJ3443" s="27">
        <f t="shared" ref="AJ3443:AJ3509" si="722">IF(P3443="C66 SERVICE","",SUMIFS(AC:AC,F:F,F3443,G:G,G3443,E:E,E3443))</f>
        <v>0</v>
      </c>
      <c r="AK3443" s="28" t="str">
        <f t="shared" ref="AK3443:AK3506" si="723">IF(AJ3443&gt;0,AJ3443/AI3443,"")</f>
        <v/>
      </c>
      <c r="AL3443" s="24"/>
      <c r="AM3443" s="24"/>
      <c r="AN3443" s="24"/>
      <c r="AO3443" s="24"/>
      <c r="AP3443" s="28" t="str">
        <f t="shared" ref="AP3443:AP3506" si="724">IF(F3443="","",F3443&amp;G3443)</f>
        <v/>
      </c>
      <c r="AQ3443" s="28" t="str">
        <f t="shared" ref="AQ3443:AQ3506" si="725">IF(W3443="","",F3443&amp;G3443&amp;W3443)</f>
        <v/>
      </c>
    </row>
    <row r="3444" spans="1:43" s="12" customFormat="1">
      <c r="A3444" s="22"/>
      <c r="B3444" s="23"/>
      <c r="C3444" s="23"/>
      <c r="D3444" s="39" t="str">
        <f t="shared" si="715"/>
        <v/>
      </c>
      <c r="E3444" s="22"/>
      <c r="F3444" s="23"/>
      <c r="G3444" s="23"/>
      <c r="H3444" s="29"/>
      <c r="I3444" s="39" t="str">
        <f t="shared" si="716"/>
        <v/>
      </c>
      <c r="J3444" s="29"/>
      <c r="K3444" s="29"/>
      <c r="L3444" s="24"/>
      <c r="M3444" s="22"/>
      <c r="N3444" s="22"/>
      <c r="O3444" s="22"/>
      <c r="P3444" s="39" t="str">
        <f t="shared" si="717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714"/>
        <v/>
      </c>
      <c r="Z3444" s="18" t="str">
        <f t="shared" si="718"/>
        <v/>
      </c>
      <c r="AA3444" s="22"/>
      <c r="AB3444" s="21" t="str">
        <f t="shared" si="713"/>
        <v/>
      </c>
      <c r="AC3444" s="25" t="str">
        <f t="shared" si="719"/>
        <v/>
      </c>
      <c r="AD3444" s="149"/>
      <c r="AE3444" s="26" t="str">
        <f t="shared" si="720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721"/>
        <v>0</v>
      </c>
      <c r="AJ3444" s="27">
        <f t="shared" si="722"/>
        <v>0</v>
      </c>
      <c r="AK3444" s="28" t="str">
        <f t="shared" si="723"/>
        <v/>
      </c>
      <c r="AL3444" s="24"/>
      <c r="AM3444" s="24"/>
      <c r="AN3444" s="24"/>
      <c r="AO3444" s="24"/>
      <c r="AP3444" s="28" t="str">
        <f t="shared" si="724"/>
        <v/>
      </c>
      <c r="AQ3444" s="28" t="str">
        <f t="shared" si="725"/>
        <v/>
      </c>
    </row>
    <row r="3445" spans="1:43" s="12" customFormat="1">
      <c r="A3445" s="22"/>
      <c r="B3445" s="23"/>
      <c r="C3445" s="23"/>
      <c r="D3445" s="39" t="str">
        <f t="shared" si="715"/>
        <v/>
      </c>
      <c r="E3445" s="22"/>
      <c r="F3445" s="23"/>
      <c r="G3445" s="23"/>
      <c r="H3445" s="29"/>
      <c r="I3445" s="39" t="str">
        <f t="shared" si="716"/>
        <v/>
      </c>
      <c r="J3445" s="29"/>
      <c r="K3445" s="29"/>
      <c r="L3445" s="24"/>
      <c r="M3445" s="22"/>
      <c r="N3445" s="22"/>
      <c r="O3445" s="22"/>
      <c r="P3445" s="39" t="str">
        <f t="shared" si="717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714"/>
        <v/>
      </c>
      <c r="Z3445" s="18" t="str">
        <f t="shared" si="718"/>
        <v/>
      </c>
      <c r="AA3445" s="22"/>
      <c r="AB3445" s="21" t="str">
        <f t="shared" si="713"/>
        <v/>
      </c>
      <c r="AC3445" s="25" t="str">
        <f t="shared" si="719"/>
        <v/>
      </c>
      <c r="AD3445" s="149"/>
      <c r="AE3445" s="26" t="str">
        <f t="shared" si="720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721"/>
        <v>0</v>
      </c>
      <c r="AJ3445" s="27">
        <f t="shared" si="722"/>
        <v>0</v>
      </c>
      <c r="AK3445" s="28" t="str">
        <f t="shared" si="723"/>
        <v/>
      </c>
      <c r="AL3445" s="24"/>
      <c r="AM3445" s="24"/>
      <c r="AN3445" s="24"/>
      <c r="AO3445" s="24"/>
      <c r="AP3445" s="28" t="str">
        <f t="shared" si="724"/>
        <v/>
      </c>
      <c r="AQ3445" s="28" t="str">
        <f t="shared" si="725"/>
        <v/>
      </c>
    </row>
    <row r="3446" spans="1:43" s="12" customFormat="1">
      <c r="A3446" s="22"/>
      <c r="B3446" s="23"/>
      <c r="C3446" s="23"/>
      <c r="D3446" s="39" t="str">
        <f t="shared" si="715"/>
        <v/>
      </c>
      <c r="E3446" s="22"/>
      <c r="F3446" s="23"/>
      <c r="G3446" s="23"/>
      <c r="H3446" s="29"/>
      <c r="I3446" s="39" t="str">
        <f t="shared" si="716"/>
        <v/>
      </c>
      <c r="J3446" s="29"/>
      <c r="K3446" s="29"/>
      <c r="L3446" s="24"/>
      <c r="M3446" s="22"/>
      <c r="N3446" s="22"/>
      <c r="O3446" s="22"/>
      <c r="P3446" s="39" t="str">
        <f t="shared" si="717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714"/>
        <v/>
      </c>
      <c r="Z3446" s="18" t="str">
        <f t="shared" si="718"/>
        <v/>
      </c>
      <c r="AA3446" s="22"/>
      <c r="AB3446" s="21" t="str">
        <f t="shared" si="713"/>
        <v/>
      </c>
      <c r="AC3446" s="25" t="str">
        <f t="shared" si="719"/>
        <v/>
      </c>
      <c r="AD3446" s="149"/>
      <c r="AE3446" s="26" t="str">
        <f t="shared" si="720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721"/>
        <v>0</v>
      </c>
      <c r="AJ3446" s="27">
        <f t="shared" si="722"/>
        <v>0</v>
      </c>
      <c r="AK3446" s="28" t="str">
        <f t="shared" si="723"/>
        <v/>
      </c>
      <c r="AL3446" s="24"/>
      <c r="AM3446" s="24"/>
      <c r="AN3446" s="24"/>
      <c r="AO3446" s="24"/>
      <c r="AP3446" s="28" t="str">
        <f t="shared" si="724"/>
        <v/>
      </c>
      <c r="AQ3446" s="28" t="str">
        <f t="shared" si="725"/>
        <v/>
      </c>
    </row>
    <row r="3447" spans="1:43" s="12" customFormat="1">
      <c r="A3447" s="22"/>
      <c r="B3447" s="23"/>
      <c r="C3447" s="23"/>
      <c r="D3447" s="39" t="str">
        <f t="shared" si="715"/>
        <v/>
      </c>
      <c r="E3447" s="22"/>
      <c r="F3447" s="23"/>
      <c r="G3447" s="23"/>
      <c r="H3447" s="29"/>
      <c r="I3447" s="39" t="str">
        <f t="shared" si="716"/>
        <v/>
      </c>
      <c r="J3447" s="29"/>
      <c r="K3447" s="29"/>
      <c r="L3447" s="24"/>
      <c r="M3447" s="22"/>
      <c r="N3447" s="22"/>
      <c r="O3447" s="22"/>
      <c r="P3447" s="39" t="str">
        <f t="shared" si="717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714"/>
        <v/>
      </c>
      <c r="Z3447" s="18" t="str">
        <f t="shared" si="718"/>
        <v/>
      </c>
      <c r="AA3447" s="22"/>
      <c r="AB3447" s="21" t="str">
        <f t="shared" si="713"/>
        <v/>
      </c>
      <c r="AC3447" s="25" t="str">
        <f t="shared" si="719"/>
        <v/>
      </c>
      <c r="AD3447" s="149"/>
      <c r="AE3447" s="26" t="str">
        <f t="shared" si="720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721"/>
        <v>0</v>
      </c>
      <c r="AJ3447" s="27">
        <f t="shared" si="722"/>
        <v>0</v>
      </c>
      <c r="AK3447" s="28" t="str">
        <f t="shared" si="723"/>
        <v/>
      </c>
      <c r="AL3447" s="24"/>
      <c r="AM3447" s="24"/>
      <c r="AN3447" s="24"/>
      <c r="AO3447" s="24"/>
      <c r="AP3447" s="28" t="str">
        <f t="shared" si="724"/>
        <v/>
      </c>
      <c r="AQ3447" s="28" t="str">
        <f t="shared" si="725"/>
        <v/>
      </c>
    </row>
    <row r="3448" spans="1:43" s="12" customFormat="1">
      <c r="A3448" s="22"/>
      <c r="B3448" s="23"/>
      <c r="C3448" s="23"/>
      <c r="D3448" s="39" t="str">
        <f t="shared" si="715"/>
        <v/>
      </c>
      <c r="E3448" s="22"/>
      <c r="F3448" s="23"/>
      <c r="G3448" s="23"/>
      <c r="H3448" s="29"/>
      <c r="I3448" s="39" t="str">
        <f t="shared" si="716"/>
        <v/>
      </c>
      <c r="J3448" s="29"/>
      <c r="K3448" s="29"/>
      <c r="L3448" s="24"/>
      <c r="M3448" s="22"/>
      <c r="N3448" s="22"/>
      <c r="O3448" s="22"/>
      <c r="P3448" s="39" t="str">
        <f t="shared" si="717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714"/>
        <v/>
      </c>
      <c r="Z3448" s="18" t="str">
        <f t="shared" si="718"/>
        <v/>
      </c>
      <c r="AA3448" s="22"/>
      <c r="AB3448" s="21" t="str">
        <f t="shared" si="713"/>
        <v/>
      </c>
      <c r="AC3448" s="25" t="str">
        <f t="shared" si="719"/>
        <v/>
      </c>
      <c r="AD3448" s="149"/>
      <c r="AE3448" s="26" t="str">
        <f t="shared" si="720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721"/>
        <v>0</v>
      </c>
      <c r="AJ3448" s="27">
        <f t="shared" si="722"/>
        <v>0</v>
      </c>
      <c r="AK3448" s="28" t="str">
        <f t="shared" si="723"/>
        <v/>
      </c>
      <c r="AL3448" s="24"/>
      <c r="AM3448" s="24"/>
      <c r="AN3448" s="24"/>
      <c r="AO3448" s="24"/>
      <c r="AP3448" s="28" t="str">
        <f t="shared" si="724"/>
        <v/>
      </c>
      <c r="AQ3448" s="28" t="str">
        <f t="shared" si="725"/>
        <v/>
      </c>
    </row>
    <row r="3449" spans="1:43" s="12" customFormat="1">
      <c r="A3449" s="22"/>
      <c r="B3449" s="23"/>
      <c r="C3449" s="23"/>
      <c r="D3449" s="39" t="str">
        <f t="shared" si="715"/>
        <v/>
      </c>
      <c r="E3449" s="22"/>
      <c r="F3449" s="23"/>
      <c r="G3449" s="23"/>
      <c r="H3449" s="29"/>
      <c r="I3449" s="39" t="str">
        <f t="shared" si="716"/>
        <v/>
      </c>
      <c r="J3449" s="29"/>
      <c r="K3449" s="29"/>
      <c r="L3449" s="24"/>
      <c r="M3449" s="22"/>
      <c r="N3449" s="22"/>
      <c r="O3449" s="22"/>
      <c r="P3449" s="39" t="str">
        <f t="shared" si="717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714"/>
        <v/>
      </c>
      <c r="Z3449" s="18" t="str">
        <f t="shared" si="718"/>
        <v/>
      </c>
      <c r="AA3449" s="22"/>
      <c r="AB3449" s="21" t="str">
        <f t="shared" si="713"/>
        <v/>
      </c>
      <c r="AC3449" s="25" t="str">
        <f t="shared" si="719"/>
        <v/>
      </c>
      <c r="AD3449" s="149"/>
      <c r="AE3449" s="26" t="str">
        <f t="shared" si="720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721"/>
        <v>0</v>
      </c>
      <c r="AJ3449" s="27">
        <f t="shared" si="722"/>
        <v>0</v>
      </c>
      <c r="AK3449" s="28" t="str">
        <f t="shared" si="723"/>
        <v/>
      </c>
      <c r="AL3449" s="24"/>
      <c r="AM3449" s="24"/>
      <c r="AN3449" s="24"/>
      <c r="AO3449" s="24"/>
      <c r="AP3449" s="28" t="str">
        <f t="shared" si="724"/>
        <v/>
      </c>
      <c r="AQ3449" s="28" t="str">
        <f t="shared" si="725"/>
        <v/>
      </c>
    </row>
    <row r="3450" spans="1:43" s="12" customFormat="1">
      <c r="A3450" s="22"/>
      <c r="B3450" s="23"/>
      <c r="C3450" s="23"/>
      <c r="D3450" s="39" t="str">
        <f t="shared" si="715"/>
        <v/>
      </c>
      <c r="E3450" s="22"/>
      <c r="F3450" s="23"/>
      <c r="G3450" s="23"/>
      <c r="H3450" s="29"/>
      <c r="I3450" s="39" t="str">
        <f t="shared" si="716"/>
        <v/>
      </c>
      <c r="J3450" s="29"/>
      <c r="K3450" s="29"/>
      <c r="L3450" s="24"/>
      <c r="M3450" s="22"/>
      <c r="N3450" s="22"/>
      <c r="O3450" s="22"/>
      <c r="P3450" s="39" t="str">
        <f t="shared" si="717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714"/>
        <v/>
      </c>
      <c r="Z3450" s="18" t="str">
        <f t="shared" si="718"/>
        <v/>
      </c>
      <c r="AA3450" s="22"/>
      <c r="AB3450" s="21" t="str">
        <f t="shared" si="713"/>
        <v/>
      </c>
      <c r="AC3450" s="25" t="str">
        <f t="shared" si="719"/>
        <v/>
      </c>
      <c r="AD3450" s="149"/>
      <c r="AE3450" s="26" t="str">
        <f t="shared" si="720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721"/>
        <v>0</v>
      </c>
      <c r="AJ3450" s="27">
        <f t="shared" si="722"/>
        <v>0</v>
      </c>
      <c r="AK3450" s="28" t="str">
        <f t="shared" si="723"/>
        <v/>
      </c>
      <c r="AL3450" s="24"/>
      <c r="AM3450" s="24"/>
      <c r="AN3450" s="24"/>
      <c r="AO3450" s="24"/>
      <c r="AP3450" s="28" t="str">
        <f t="shared" si="724"/>
        <v/>
      </c>
      <c r="AQ3450" s="28" t="str">
        <f t="shared" si="725"/>
        <v/>
      </c>
    </row>
    <row r="3451" spans="1:43" s="12" customFormat="1">
      <c r="A3451" s="22"/>
      <c r="B3451" s="23"/>
      <c r="C3451" s="23"/>
      <c r="D3451" s="39" t="str">
        <f t="shared" si="715"/>
        <v/>
      </c>
      <c r="E3451" s="22"/>
      <c r="F3451" s="23"/>
      <c r="G3451" s="23"/>
      <c r="H3451" s="29"/>
      <c r="I3451" s="39" t="str">
        <f t="shared" si="716"/>
        <v/>
      </c>
      <c r="J3451" s="29"/>
      <c r="K3451" s="29"/>
      <c r="L3451" s="24"/>
      <c r="M3451" s="22"/>
      <c r="N3451" s="22"/>
      <c r="O3451" s="22"/>
      <c r="P3451" s="39" t="str">
        <f t="shared" si="717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714"/>
        <v/>
      </c>
      <c r="Z3451" s="18" t="str">
        <f t="shared" si="718"/>
        <v/>
      </c>
      <c r="AA3451" s="22"/>
      <c r="AB3451" s="21" t="str">
        <f t="shared" si="713"/>
        <v/>
      </c>
      <c r="AC3451" s="25" t="str">
        <f t="shared" si="719"/>
        <v/>
      </c>
      <c r="AD3451" s="149"/>
      <c r="AE3451" s="26" t="str">
        <f t="shared" si="720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721"/>
        <v>0</v>
      </c>
      <c r="AJ3451" s="27">
        <f t="shared" si="722"/>
        <v>0</v>
      </c>
      <c r="AK3451" s="28" t="str">
        <f t="shared" si="723"/>
        <v/>
      </c>
      <c r="AL3451" s="24"/>
      <c r="AM3451" s="24"/>
      <c r="AN3451" s="24"/>
      <c r="AO3451" s="24"/>
      <c r="AP3451" s="28" t="str">
        <f t="shared" si="724"/>
        <v/>
      </c>
      <c r="AQ3451" s="28" t="str">
        <f t="shared" si="725"/>
        <v/>
      </c>
    </row>
    <row r="3452" spans="1:43" s="12" customFormat="1">
      <c r="A3452" s="22"/>
      <c r="B3452" s="23"/>
      <c r="C3452" s="23"/>
      <c r="D3452" s="39" t="str">
        <f t="shared" si="715"/>
        <v/>
      </c>
      <c r="E3452" s="22"/>
      <c r="F3452" s="23"/>
      <c r="G3452" s="23"/>
      <c r="H3452" s="29"/>
      <c r="I3452" s="39" t="str">
        <f t="shared" si="716"/>
        <v/>
      </c>
      <c r="J3452" s="29"/>
      <c r="K3452" s="29"/>
      <c r="L3452" s="24"/>
      <c r="M3452" s="22"/>
      <c r="N3452" s="22"/>
      <c r="O3452" s="22"/>
      <c r="P3452" s="39" t="str">
        <f t="shared" si="717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714"/>
        <v/>
      </c>
      <c r="Z3452" s="18" t="str">
        <f t="shared" si="718"/>
        <v/>
      </c>
      <c r="AA3452" s="22"/>
      <c r="AB3452" s="21" t="str">
        <f t="shared" si="713"/>
        <v/>
      </c>
      <c r="AC3452" s="25" t="str">
        <f t="shared" si="719"/>
        <v/>
      </c>
      <c r="AD3452" s="149"/>
      <c r="AE3452" s="26" t="str">
        <f t="shared" si="720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721"/>
        <v>0</v>
      </c>
      <c r="AJ3452" s="27">
        <f t="shared" si="722"/>
        <v>0</v>
      </c>
      <c r="AK3452" s="28" t="str">
        <f t="shared" si="723"/>
        <v/>
      </c>
      <c r="AL3452" s="24"/>
      <c r="AM3452" s="24"/>
      <c r="AN3452" s="24"/>
      <c r="AO3452" s="24"/>
      <c r="AP3452" s="28" t="str">
        <f t="shared" si="724"/>
        <v/>
      </c>
      <c r="AQ3452" s="28" t="str">
        <f t="shared" si="725"/>
        <v/>
      </c>
    </row>
    <row r="3453" spans="1:43" s="12" customFormat="1">
      <c r="A3453" s="22"/>
      <c r="B3453" s="23"/>
      <c r="C3453" s="23"/>
      <c r="D3453" s="39" t="str">
        <f t="shared" si="715"/>
        <v/>
      </c>
      <c r="E3453" s="22"/>
      <c r="F3453" s="23"/>
      <c r="G3453" s="23"/>
      <c r="H3453" s="29"/>
      <c r="I3453" s="39" t="str">
        <f t="shared" si="716"/>
        <v/>
      </c>
      <c r="J3453" s="29"/>
      <c r="K3453" s="29"/>
      <c r="L3453" s="24"/>
      <c r="M3453" s="22"/>
      <c r="N3453" s="22"/>
      <c r="O3453" s="22"/>
      <c r="P3453" s="39" t="str">
        <f t="shared" si="717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714"/>
        <v/>
      </c>
      <c r="Z3453" s="18" t="str">
        <f t="shared" si="718"/>
        <v/>
      </c>
      <c r="AA3453" s="22"/>
      <c r="AB3453" s="21" t="str">
        <f t="shared" si="713"/>
        <v/>
      </c>
      <c r="AC3453" s="25" t="str">
        <f t="shared" si="719"/>
        <v/>
      </c>
      <c r="AD3453" s="149"/>
      <c r="AE3453" s="26" t="str">
        <f t="shared" si="720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721"/>
        <v>0</v>
      </c>
      <c r="AJ3453" s="27">
        <f t="shared" si="722"/>
        <v>0</v>
      </c>
      <c r="AK3453" s="28" t="str">
        <f t="shared" si="723"/>
        <v/>
      </c>
      <c r="AL3453" s="24"/>
      <c r="AM3453" s="24"/>
      <c r="AN3453" s="24"/>
      <c r="AO3453" s="24"/>
      <c r="AP3453" s="28" t="str">
        <f t="shared" si="724"/>
        <v/>
      </c>
      <c r="AQ3453" s="28" t="str">
        <f t="shared" si="725"/>
        <v/>
      </c>
    </row>
    <row r="3454" spans="1:43" s="12" customFormat="1">
      <c r="A3454" s="22"/>
      <c r="B3454" s="23"/>
      <c r="C3454" s="23"/>
      <c r="D3454" s="39" t="str">
        <f t="shared" si="715"/>
        <v/>
      </c>
      <c r="E3454" s="22"/>
      <c r="F3454" s="23"/>
      <c r="G3454" s="23"/>
      <c r="H3454" s="29"/>
      <c r="I3454" s="39" t="str">
        <f t="shared" si="716"/>
        <v/>
      </c>
      <c r="J3454" s="29"/>
      <c r="K3454" s="29"/>
      <c r="L3454" s="24"/>
      <c r="M3454" s="22"/>
      <c r="N3454" s="22"/>
      <c r="O3454" s="22"/>
      <c r="P3454" s="39" t="str">
        <f t="shared" si="717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714"/>
        <v/>
      </c>
      <c r="Z3454" s="18" t="str">
        <f t="shared" si="718"/>
        <v/>
      </c>
      <c r="AA3454" s="22"/>
      <c r="AB3454" s="21" t="str">
        <f t="shared" si="713"/>
        <v/>
      </c>
      <c r="AC3454" s="25" t="str">
        <f t="shared" si="719"/>
        <v/>
      </c>
      <c r="AD3454" s="149"/>
      <c r="AE3454" s="26" t="str">
        <f t="shared" si="720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721"/>
        <v>0</v>
      </c>
      <c r="AJ3454" s="27">
        <f t="shared" si="722"/>
        <v>0</v>
      </c>
      <c r="AK3454" s="28" t="str">
        <f t="shared" si="723"/>
        <v/>
      </c>
      <c r="AL3454" s="24"/>
      <c r="AM3454" s="24"/>
      <c r="AN3454" s="24"/>
      <c r="AO3454" s="24"/>
      <c r="AP3454" s="28" t="str">
        <f t="shared" si="724"/>
        <v/>
      </c>
      <c r="AQ3454" s="28" t="str">
        <f t="shared" si="725"/>
        <v/>
      </c>
    </row>
    <row r="3455" spans="1:43" s="12" customFormat="1">
      <c r="A3455" s="22"/>
      <c r="B3455" s="23"/>
      <c r="C3455" s="23"/>
      <c r="D3455" s="39" t="str">
        <f t="shared" si="715"/>
        <v/>
      </c>
      <c r="E3455" s="22"/>
      <c r="F3455" s="23"/>
      <c r="G3455" s="23"/>
      <c r="H3455" s="29"/>
      <c r="I3455" s="39" t="str">
        <f t="shared" si="716"/>
        <v/>
      </c>
      <c r="J3455" s="29"/>
      <c r="K3455" s="29"/>
      <c r="L3455" s="24"/>
      <c r="M3455" s="22"/>
      <c r="N3455" s="22"/>
      <c r="O3455" s="22"/>
      <c r="P3455" s="39" t="str">
        <f t="shared" si="717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714"/>
        <v/>
      </c>
      <c r="Z3455" s="18" t="str">
        <f t="shared" si="718"/>
        <v/>
      </c>
      <c r="AA3455" s="22"/>
      <c r="AB3455" s="21" t="str">
        <f t="shared" si="713"/>
        <v/>
      </c>
      <c r="AC3455" s="25" t="str">
        <f t="shared" si="719"/>
        <v/>
      </c>
      <c r="AD3455" s="149"/>
      <c r="AE3455" s="26" t="str">
        <f t="shared" si="720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721"/>
        <v>0</v>
      </c>
      <c r="AJ3455" s="27">
        <f t="shared" si="722"/>
        <v>0</v>
      </c>
      <c r="AK3455" s="28" t="str">
        <f t="shared" si="723"/>
        <v/>
      </c>
      <c r="AL3455" s="24"/>
      <c r="AM3455" s="24"/>
      <c r="AN3455" s="24"/>
      <c r="AO3455" s="24"/>
      <c r="AP3455" s="28" t="str">
        <f t="shared" si="724"/>
        <v/>
      </c>
      <c r="AQ3455" s="28" t="str">
        <f t="shared" si="725"/>
        <v/>
      </c>
    </row>
    <row r="3456" spans="1:43" s="12" customFormat="1">
      <c r="A3456" s="22"/>
      <c r="B3456" s="23"/>
      <c r="C3456" s="23"/>
      <c r="D3456" s="39" t="str">
        <f t="shared" si="715"/>
        <v/>
      </c>
      <c r="E3456" s="22"/>
      <c r="F3456" s="23"/>
      <c r="G3456" s="23"/>
      <c r="H3456" s="29"/>
      <c r="I3456" s="39" t="str">
        <f t="shared" si="716"/>
        <v/>
      </c>
      <c r="J3456" s="29"/>
      <c r="K3456" s="29"/>
      <c r="L3456" s="24"/>
      <c r="M3456" s="22"/>
      <c r="N3456" s="22"/>
      <c r="O3456" s="22"/>
      <c r="P3456" s="39" t="str">
        <f t="shared" si="717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714"/>
        <v/>
      </c>
      <c r="Z3456" s="18" t="str">
        <f t="shared" si="718"/>
        <v/>
      </c>
      <c r="AA3456" s="22"/>
      <c r="AB3456" s="21" t="str">
        <f t="shared" si="713"/>
        <v/>
      </c>
      <c r="AC3456" s="25" t="str">
        <f t="shared" si="719"/>
        <v/>
      </c>
      <c r="AD3456" s="149"/>
      <c r="AE3456" s="26" t="str">
        <f t="shared" si="720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721"/>
        <v>0</v>
      </c>
      <c r="AJ3456" s="27">
        <f t="shared" si="722"/>
        <v>0</v>
      </c>
      <c r="AK3456" s="28" t="str">
        <f t="shared" si="723"/>
        <v/>
      </c>
      <c r="AL3456" s="24"/>
      <c r="AM3456" s="24"/>
      <c r="AN3456" s="24"/>
      <c r="AO3456" s="24"/>
      <c r="AP3456" s="28" t="str">
        <f t="shared" si="724"/>
        <v/>
      </c>
      <c r="AQ3456" s="28" t="str">
        <f t="shared" si="725"/>
        <v/>
      </c>
    </row>
    <row r="3457" spans="1:43" s="12" customFormat="1">
      <c r="A3457" s="22"/>
      <c r="B3457" s="23"/>
      <c r="C3457" s="23"/>
      <c r="D3457" s="39" t="str">
        <f t="shared" si="715"/>
        <v/>
      </c>
      <c r="E3457" s="22"/>
      <c r="F3457" s="23"/>
      <c r="G3457" s="23"/>
      <c r="H3457" s="29"/>
      <c r="I3457" s="39" t="str">
        <f t="shared" si="716"/>
        <v/>
      </c>
      <c r="J3457" s="29"/>
      <c r="K3457" s="29"/>
      <c r="L3457" s="24"/>
      <c r="M3457" s="22"/>
      <c r="N3457" s="22"/>
      <c r="O3457" s="22"/>
      <c r="P3457" s="39" t="str">
        <f t="shared" si="717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714"/>
        <v/>
      </c>
      <c r="Z3457" s="18" t="str">
        <f t="shared" si="718"/>
        <v/>
      </c>
      <c r="AA3457" s="22"/>
      <c r="AB3457" s="21" t="str">
        <f t="shared" ref="AB3457:AB3488" si="726">IF(AND(R3457&lt;&gt;"C66",R3457&lt;&gt;""),Z3457/Y3457*AA3457,"")</f>
        <v/>
      </c>
      <c r="AC3457" s="25" t="str">
        <f t="shared" si="719"/>
        <v/>
      </c>
      <c r="AD3457" s="149"/>
      <c r="AE3457" s="26" t="str">
        <f t="shared" si="720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721"/>
        <v>0</v>
      </c>
      <c r="AJ3457" s="27">
        <f t="shared" si="722"/>
        <v>0</v>
      </c>
      <c r="AK3457" s="28" t="str">
        <f t="shared" si="723"/>
        <v/>
      </c>
      <c r="AL3457" s="24"/>
      <c r="AM3457" s="24"/>
      <c r="AN3457" s="24"/>
      <c r="AO3457" s="24"/>
      <c r="AP3457" s="28" t="str">
        <f t="shared" si="724"/>
        <v/>
      </c>
      <c r="AQ3457" s="28" t="str">
        <f t="shared" si="725"/>
        <v/>
      </c>
    </row>
    <row r="3458" spans="1:43" s="12" customFormat="1">
      <c r="A3458" s="22"/>
      <c r="B3458" s="23"/>
      <c r="C3458" s="23"/>
      <c r="D3458" s="39" t="str">
        <f t="shared" si="715"/>
        <v/>
      </c>
      <c r="E3458" s="22"/>
      <c r="F3458" s="23"/>
      <c r="G3458" s="23"/>
      <c r="H3458" s="29"/>
      <c r="I3458" s="39" t="str">
        <f t="shared" si="716"/>
        <v/>
      </c>
      <c r="J3458" s="29"/>
      <c r="K3458" s="29"/>
      <c r="L3458" s="24"/>
      <c r="M3458" s="22"/>
      <c r="N3458" s="22"/>
      <c r="O3458" s="22"/>
      <c r="P3458" s="39" t="str">
        <f t="shared" si="717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714"/>
        <v/>
      </c>
      <c r="Z3458" s="18" t="str">
        <f t="shared" si="718"/>
        <v/>
      </c>
      <c r="AA3458" s="22"/>
      <c r="AB3458" s="21" t="str">
        <f t="shared" si="726"/>
        <v/>
      </c>
      <c r="AC3458" s="25" t="str">
        <f t="shared" si="719"/>
        <v/>
      </c>
      <c r="AD3458" s="149"/>
      <c r="AE3458" s="26" t="str">
        <f t="shared" si="720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721"/>
        <v>0</v>
      </c>
      <c r="AJ3458" s="27">
        <f t="shared" si="722"/>
        <v>0</v>
      </c>
      <c r="AK3458" s="28" t="str">
        <f t="shared" si="723"/>
        <v/>
      </c>
      <c r="AL3458" s="24"/>
      <c r="AM3458" s="24"/>
      <c r="AN3458" s="24"/>
      <c r="AO3458" s="24"/>
      <c r="AP3458" s="28" t="str">
        <f t="shared" si="724"/>
        <v/>
      </c>
      <c r="AQ3458" s="28" t="str">
        <f t="shared" si="725"/>
        <v/>
      </c>
    </row>
    <row r="3459" spans="1:43" s="12" customFormat="1">
      <c r="A3459" s="22"/>
      <c r="B3459" s="23"/>
      <c r="C3459" s="23"/>
      <c r="D3459" s="39" t="str">
        <f t="shared" si="715"/>
        <v/>
      </c>
      <c r="E3459" s="22"/>
      <c r="F3459" s="23"/>
      <c r="G3459" s="23"/>
      <c r="H3459" s="29"/>
      <c r="I3459" s="39" t="str">
        <f t="shared" si="716"/>
        <v/>
      </c>
      <c r="J3459" s="29"/>
      <c r="K3459" s="29"/>
      <c r="L3459" s="24"/>
      <c r="M3459" s="22"/>
      <c r="N3459" s="22"/>
      <c r="O3459" s="22"/>
      <c r="P3459" s="39" t="str">
        <f t="shared" si="717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714"/>
        <v/>
      </c>
      <c r="Z3459" s="18" t="str">
        <f t="shared" si="718"/>
        <v/>
      </c>
      <c r="AA3459" s="22"/>
      <c r="AB3459" s="21" t="str">
        <f t="shared" si="726"/>
        <v/>
      </c>
      <c r="AC3459" s="25" t="str">
        <f t="shared" si="719"/>
        <v/>
      </c>
      <c r="AD3459" s="149"/>
      <c r="AE3459" s="26" t="str">
        <f t="shared" si="720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721"/>
        <v>0</v>
      </c>
      <c r="AJ3459" s="27">
        <f t="shared" si="722"/>
        <v>0</v>
      </c>
      <c r="AK3459" s="28" t="str">
        <f t="shared" si="723"/>
        <v/>
      </c>
      <c r="AL3459" s="24"/>
      <c r="AM3459" s="24"/>
      <c r="AN3459" s="24"/>
      <c r="AO3459" s="24"/>
      <c r="AP3459" s="28" t="str">
        <f t="shared" si="724"/>
        <v/>
      </c>
      <c r="AQ3459" s="28" t="str">
        <f t="shared" si="725"/>
        <v/>
      </c>
    </row>
    <row r="3460" spans="1:43" s="12" customFormat="1">
      <c r="A3460" s="22"/>
      <c r="B3460" s="23"/>
      <c r="C3460" s="23"/>
      <c r="D3460" s="39" t="str">
        <f t="shared" si="715"/>
        <v/>
      </c>
      <c r="E3460" s="22"/>
      <c r="F3460" s="23"/>
      <c r="G3460" s="23"/>
      <c r="H3460" s="29"/>
      <c r="I3460" s="39" t="str">
        <f t="shared" si="716"/>
        <v/>
      </c>
      <c r="J3460" s="29"/>
      <c r="K3460" s="29"/>
      <c r="L3460" s="24"/>
      <c r="M3460" s="22"/>
      <c r="N3460" s="22"/>
      <c r="O3460" s="22"/>
      <c r="P3460" s="39" t="str">
        <f t="shared" si="717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727">IF(W3460="","",IF(W3460="RMB","1.13", "1"))</f>
        <v/>
      </c>
      <c r="Z3460" s="18" t="str">
        <f t="shared" si="718"/>
        <v/>
      </c>
      <c r="AA3460" s="22"/>
      <c r="AB3460" s="21" t="str">
        <f t="shared" si="726"/>
        <v/>
      </c>
      <c r="AC3460" s="25" t="str">
        <f t="shared" si="719"/>
        <v/>
      </c>
      <c r="AD3460" s="149"/>
      <c r="AE3460" s="26" t="str">
        <f t="shared" si="720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721"/>
        <v>0</v>
      </c>
      <c r="AJ3460" s="27">
        <f t="shared" si="722"/>
        <v>0</v>
      </c>
      <c r="AK3460" s="28" t="str">
        <f t="shared" si="723"/>
        <v/>
      </c>
      <c r="AL3460" s="24"/>
      <c r="AM3460" s="24"/>
      <c r="AN3460" s="24"/>
      <c r="AO3460" s="24"/>
      <c r="AP3460" s="28" t="str">
        <f t="shared" si="724"/>
        <v/>
      </c>
      <c r="AQ3460" s="28" t="str">
        <f t="shared" si="725"/>
        <v/>
      </c>
    </row>
    <row r="3461" spans="1:43" s="12" customFormat="1">
      <c r="A3461" s="22"/>
      <c r="B3461" s="23"/>
      <c r="C3461" s="23"/>
      <c r="D3461" s="39" t="str">
        <f t="shared" si="715"/>
        <v/>
      </c>
      <c r="E3461" s="22"/>
      <c r="F3461" s="23"/>
      <c r="G3461" s="23"/>
      <c r="H3461" s="29"/>
      <c r="I3461" s="39" t="str">
        <f t="shared" si="716"/>
        <v/>
      </c>
      <c r="J3461" s="29"/>
      <c r="K3461" s="29"/>
      <c r="L3461" s="24"/>
      <c r="M3461" s="22"/>
      <c r="N3461" s="22"/>
      <c r="O3461" s="22"/>
      <c r="P3461" s="39" t="str">
        <f t="shared" si="717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727"/>
        <v/>
      </c>
      <c r="Z3461" s="18" t="str">
        <f t="shared" si="718"/>
        <v/>
      </c>
      <c r="AA3461" s="22"/>
      <c r="AB3461" s="21" t="str">
        <f t="shared" si="726"/>
        <v/>
      </c>
      <c r="AC3461" s="25" t="str">
        <f t="shared" si="719"/>
        <v/>
      </c>
      <c r="AD3461" s="149"/>
      <c r="AE3461" s="26" t="str">
        <f t="shared" si="720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721"/>
        <v>0</v>
      </c>
      <c r="AJ3461" s="27">
        <f t="shared" si="722"/>
        <v>0</v>
      </c>
      <c r="AK3461" s="28" t="str">
        <f t="shared" si="723"/>
        <v/>
      </c>
      <c r="AL3461" s="24"/>
      <c r="AM3461" s="24"/>
      <c r="AN3461" s="24"/>
      <c r="AO3461" s="24"/>
      <c r="AP3461" s="28" t="str">
        <f t="shared" si="724"/>
        <v/>
      </c>
      <c r="AQ3461" s="28" t="str">
        <f t="shared" si="725"/>
        <v/>
      </c>
    </row>
    <row r="3462" spans="1:43" s="12" customFormat="1">
      <c r="A3462" s="22"/>
      <c r="B3462" s="23"/>
      <c r="C3462" s="23"/>
      <c r="D3462" s="39" t="str">
        <f t="shared" si="715"/>
        <v/>
      </c>
      <c r="E3462" s="22"/>
      <c r="F3462" s="23"/>
      <c r="G3462" s="23"/>
      <c r="H3462" s="29"/>
      <c r="I3462" s="39" t="str">
        <f t="shared" si="716"/>
        <v/>
      </c>
      <c r="J3462" s="29"/>
      <c r="K3462" s="29"/>
      <c r="L3462" s="24"/>
      <c r="M3462" s="22"/>
      <c r="N3462" s="22"/>
      <c r="O3462" s="22"/>
      <c r="P3462" s="39" t="str">
        <f t="shared" si="717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727"/>
        <v/>
      </c>
      <c r="Z3462" s="18" t="str">
        <f t="shared" si="718"/>
        <v/>
      </c>
      <c r="AA3462" s="22"/>
      <c r="AB3462" s="21" t="str">
        <f t="shared" si="726"/>
        <v/>
      </c>
      <c r="AC3462" s="25" t="str">
        <f t="shared" si="719"/>
        <v/>
      </c>
      <c r="AD3462" s="149"/>
      <c r="AE3462" s="26" t="str">
        <f t="shared" si="720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721"/>
        <v>0</v>
      </c>
      <c r="AJ3462" s="27">
        <f t="shared" si="722"/>
        <v>0</v>
      </c>
      <c r="AK3462" s="28" t="str">
        <f t="shared" si="723"/>
        <v/>
      </c>
      <c r="AL3462" s="24"/>
      <c r="AM3462" s="24"/>
      <c r="AN3462" s="24"/>
      <c r="AO3462" s="24"/>
      <c r="AP3462" s="28" t="str">
        <f t="shared" si="724"/>
        <v/>
      </c>
      <c r="AQ3462" s="28" t="str">
        <f t="shared" si="725"/>
        <v/>
      </c>
    </row>
    <row r="3463" spans="1:43" s="12" customFormat="1">
      <c r="A3463" s="22"/>
      <c r="B3463" s="23"/>
      <c r="C3463" s="23"/>
      <c r="D3463" s="39" t="str">
        <f t="shared" si="715"/>
        <v/>
      </c>
      <c r="E3463" s="22"/>
      <c r="F3463" s="23"/>
      <c r="G3463" s="23"/>
      <c r="H3463" s="29"/>
      <c r="I3463" s="39" t="str">
        <f t="shared" si="716"/>
        <v/>
      </c>
      <c r="J3463" s="29"/>
      <c r="K3463" s="29"/>
      <c r="L3463" s="24"/>
      <c r="M3463" s="22"/>
      <c r="N3463" s="22"/>
      <c r="O3463" s="22"/>
      <c r="P3463" s="39" t="str">
        <f t="shared" si="717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727"/>
        <v/>
      </c>
      <c r="Z3463" s="18" t="str">
        <f t="shared" si="718"/>
        <v/>
      </c>
      <c r="AA3463" s="22"/>
      <c r="AB3463" s="21" t="str">
        <f t="shared" si="726"/>
        <v/>
      </c>
      <c r="AC3463" s="25" t="str">
        <f t="shared" si="719"/>
        <v/>
      </c>
      <c r="AD3463" s="149"/>
      <c r="AE3463" s="26" t="str">
        <f t="shared" si="720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721"/>
        <v>0</v>
      </c>
      <c r="AJ3463" s="27">
        <f t="shared" si="722"/>
        <v>0</v>
      </c>
      <c r="AK3463" s="28" t="str">
        <f t="shared" si="723"/>
        <v/>
      </c>
      <c r="AL3463" s="24"/>
      <c r="AM3463" s="24"/>
      <c r="AN3463" s="24"/>
      <c r="AO3463" s="24"/>
      <c r="AP3463" s="28" t="str">
        <f t="shared" si="724"/>
        <v/>
      </c>
      <c r="AQ3463" s="28" t="str">
        <f t="shared" si="725"/>
        <v/>
      </c>
    </row>
    <row r="3464" spans="1:43" s="12" customFormat="1">
      <c r="A3464" s="22"/>
      <c r="B3464" s="23"/>
      <c r="C3464" s="23"/>
      <c r="D3464" s="39" t="str">
        <f t="shared" si="715"/>
        <v/>
      </c>
      <c r="E3464" s="22"/>
      <c r="F3464" s="23"/>
      <c r="G3464" s="23"/>
      <c r="H3464" s="29"/>
      <c r="I3464" s="39" t="str">
        <f t="shared" si="716"/>
        <v/>
      </c>
      <c r="J3464" s="29"/>
      <c r="K3464" s="29"/>
      <c r="L3464" s="24"/>
      <c r="M3464" s="22"/>
      <c r="N3464" s="22"/>
      <c r="O3464" s="22"/>
      <c r="P3464" s="39" t="str">
        <f t="shared" si="717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727"/>
        <v/>
      </c>
      <c r="Z3464" s="18" t="str">
        <f t="shared" si="718"/>
        <v/>
      </c>
      <c r="AA3464" s="22"/>
      <c r="AB3464" s="21" t="str">
        <f t="shared" si="726"/>
        <v/>
      </c>
      <c r="AC3464" s="25" t="str">
        <f t="shared" si="719"/>
        <v/>
      </c>
      <c r="AD3464" s="149"/>
      <c r="AE3464" s="26" t="str">
        <f t="shared" si="720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721"/>
        <v>0</v>
      </c>
      <c r="AJ3464" s="27">
        <f t="shared" si="722"/>
        <v>0</v>
      </c>
      <c r="AK3464" s="28" t="str">
        <f t="shared" si="723"/>
        <v/>
      </c>
      <c r="AL3464" s="24"/>
      <c r="AM3464" s="24"/>
      <c r="AN3464" s="24"/>
      <c r="AO3464" s="24"/>
      <c r="AP3464" s="28" t="str">
        <f t="shared" si="724"/>
        <v/>
      </c>
      <c r="AQ3464" s="28" t="str">
        <f t="shared" si="725"/>
        <v/>
      </c>
    </row>
    <row r="3465" spans="1:43" s="12" customFormat="1">
      <c r="A3465" s="22"/>
      <c r="B3465" s="23"/>
      <c r="C3465" s="23"/>
      <c r="D3465" s="39" t="str">
        <f t="shared" si="715"/>
        <v/>
      </c>
      <c r="E3465" s="22"/>
      <c r="F3465" s="23"/>
      <c r="G3465" s="23"/>
      <c r="H3465" s="29"/>
      <c r="I3465" s="39" t="str">
        <f t="shared" si="716"/>
        <v/>
      </c>
      <c r="J3465" s="29"/>
      <c r="K3465" s="29"/>
      <c r="L3465" s="24"/>
      <c r="M3465" s="22"/>
      <c r="N3465" s="22"/>
      <c r="O3465" s="22"/>
      <c r="P3465" s="39" t="str">
        <f t="shared" si="717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727"/>
        <v/>
      </c>
      <c r="Z3465" s="18" t="str">
        <f t="shared" si="718"/>
        <v/>
      </c>
      <c r="AA3465" s="22"/>
      <c r="AB3465" s="21" t="str">
        <f t="shared" si="726"/>
        <v/>
      </c>
      <c r="AC3465" s="25" t="str">
        <f t="shared" si="719"/>
        <v/>
      </c>
      <c r="AD3465" s="149"/>
      <c r="AE3465" s="26" t="str">
        <f t="shared" si="720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721"/>
        <v>0</v>
      </c>
      <c r="AJ3465" s="27">
        <f t="shared" si="722"/>
        <v>0</v>
      </c>
      <c r="AK3465" s="28" t="str">
        <f t="shared" si="723"/>
        <v/>
      </c>
      <c r="AL3465" s="24"/>
      <c r="AM3465" s="24"/>
      <c r="AN3465" s="24"/>
      <c r="AO3465" s="24"/>
      <c r="AP3465" s="28" t="str">
        <f t="shared" si="724"/>
        <v/>
      </c>
      <c r="AQ3465" s="28" t="str">
        <f t="shared" si="725"/>
        <v/>
      </c>
    </row>
    <row r="3466" spans="1:43" s="12" customFormat="1">
      <c r="A3466" s="22"/>
      <c r="B3466" s="23"/>
      <c r="C3466" s="23"/>
      <c r="D3466" s="39" t="str">
        <f t="shared" si="715"/>
        <v/>
      </c>
      <c r="E3466" s="22"/>
      <c r="F3466" s="23"/>
      <c r="G3466" s="23"/>
      <c r="H3466" s="29"/>
      <c r="I3466" s="39" t="str">
        <f t="shared" si="716"/>
        <v/>
      </c>
      <c r="J3466" s="29"/>
      <c r="K3466" s="29"/>
      <c r="L3466" s="24"/>
      <c r="M3466" s="22"/>
      <c r="N3466" s="22"/>
      <c r="O3466" s="22"/>
      <c r="P3466" s="39" t="str">
        <f t="shared" si="717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727"/>
        <v/>
      </c>
      <c r="Z3466" s="18" t="str">
        <f t="shared" si="718"/>
        <v/>
      </c>
      <c r="AA3466" s="22"/>
      <c r="AB3466" s="21" t="str">
        <f t="shared" si="726"/>
        <v/>
      </c>
      <c r="AC3466" s="25" t="str">
        <f t="shared" si="719"/>
        <v/>
      </c>
      <c r="AD3466" s="149"/>
      <c r="AE3466" s="26" t="str">
        <f t="shared" si="720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721"/>
        <v>0</v>
      </c>
      <c r="AJ3466" s="27">
        <f t="shared" si="722"/>
        <v>0</v>
      </c>
      <c r="AK3466" s="28" t="str">
        <f t="shared" si="723"/>
        <v/>
      </c>
      <c r="AL3466" s="24"/>
      <c r="AM3466" s="24"/>
      <c r="AN3466" s="24"/>
      <c r="AO3466" s="24"/>
      <c r="AP3466" s="28" t="str">
        <f t="shared" si="724"/>
        <v/>
      </c>
      <c r="AQ3466" s="28" t="str">
        <f t="shared" si="725"/>
        <v/>
      </c>
    </row>
    <row r="3467" spans="1:43" s="12" customFormat="1">
      <c r="A3467" s="22"/>
      <c r="B3467" s="23"/>
      <c r="C3467" s="23"/>
      <c r="D3467" s="39" t="str">
        <f t="shared" si="715"/>
        <v/>
      </c>
      <c r="E3467" s="22"/>
      <c r="F3467" s="23"/>
      <c r="G3467" s="23"/>
      <c r="H3467" s="29"/>
      <c r="I3467" s="39" t="str">
        <f t="shared" si="716"/>
        <v/>
      </c>
      <c r="J3467" s="29"/>
      <c r="K3467" s="29"/>
      <c r="L3467" s="24"/>
      <c r="M3467" s="22"/>
      <c r="N3467" s="22"/>
      <c r="O3467" s="22"/>
      <c r="P3467" s="39" t="str">
        <f t="shared" si="717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727"/>
        <v/>
      </c>
      <c r="Z3467" s="18" t="str">
        <f t="shared" si="718"/>
        <v/>
      </c>
      <c r="AA3467" s="22"/>
      <c r="AB3467" s="21" t="str">
        <f t="shared" si="726"/>
        <v/>
      </c>
      <c r="AC3467" s="25" t="str">
        <f t="shared" si="719"/>
        <v/>
      </c>
      <c r="AD3467" s="149"/>
      <c r="AE3467" s="26" t="str">
        <f t="shared" si="720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721"/>
        <v>0</v>
      </c>
      <c r="AJ3467" s="27">
        <f t="shared" si="722"/>
        <v>0</v>
      </c>
      <c r="AK3467" s="28" t="str">
        <f t="shared" si="723"/>
        <v/>
      </c>
      <c r="AL3467" s="24"/>
      <c r="AM3467" s="24"/>
      <c r="AN3467" s="24"/>
      <c r="AO3467" s="24"/>
      <c r="AP3467" s="28" t="str">
        <f t="shared" si="724"/>
        <v/>
      </c>
      <c r="AQ3467" s="28" t="str">
        <f t="shared" si="725"/>
        <v/>
      </c>
    </row>
    <row r="3468" spans="1:43" s="12" customFormat="1">
      <c r="A3468" s="22"/>
      <c r="B3468" s="23"/>
      <c r="C3468" s="23"/>
      <c r="D3468" s="39" t="str">
        <f t="shared" si="715"/>
        <v/>
      </c>
      <c r="E3468" s="22"/>
      <c r="F3468" s="23"/>
      <c r="G3468" s="23"/>
      <c r="H3468" s="29"/>
      <c r="I3468" s="39" t="str">
        <f t="shared" si="716"/>
        <v/>
      </c>
      <c r="J3468" s="29"/>
      <c r="K3468" s="29"/>
      <c r="L3468" s="24"/>
      <c r="M3468" s="22"/>
      <c r="N3468" s="22"/>
      <c r="O3468" s="22"/>
      <c r="P3468" s="39" t="str">
        <f t="shared" si="717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727"/>
        <v/>
      </c>
      <c r="Z3468" s="18" t="str">
        <f t="shared" si="718"/>
        <v/>
      </c>
      <c r="AA3468" s="22"/>
      <c r="AB3468" s="21" t="str">
        <f t="shared" si="726"/>
        <v/>
      </c>
      <c r="AC3468" s="25" t="str">
        <f t="shared" si="719"/>
        <v/>
      </c>
      <c r="AD3468" s="149"/>
      <c r="AE3468" s="26" t="str">
        <f t="shared" si="720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721"/>
        <v>0</v>
      </c>
      <c r="AJ3468" s="27">
        <f t="shared" si="722"/>
        <v>0</v>
      </c>
      <c r="AK3468" s="28" t="str">
        <f t="shared" si="723"/>
        <v/>
      </c>
      <c r="AL3468" s="24"/>
      <c r="AM3468" s="24"/>
      <c r="AN3468" s="24"/>
      <c r="AO3468" s="24"/>
      <c r="AP3468" s="28" t="str">
        <f t="shared" si="724"/>
        <v/>
      </c>
      <c r="AQ3468" s="28" t="str">
        <f t="shared" si="725"/>
        <v/>
      </c>
    </row>
    <row r="3469" spans="1:43" s="12" customFormat="1">
      <c r="A3469" s="22"/>
      <c r="B3469" s="23"/>
      <c r="C3469" s="23"/>
      <c r="D3469" s="39" t="str">
        <f t="shared" si="715"/>
        <v/>
      </c>
      <c r="E3469" s="22"/>
      <c r="F3469" s="23"/>
      <c r="G3469" s="23"/>
      <c r="H3469" s="29"/>
      <c r="I3469" s="39" t="str">
        <f t="shared" si="716"/>
        <v/>
      </c>
      <c r="J3469" s="29"/>
      <c r="K3469" s="29"/>
      <c r="L3469" s="24"/>
      <c r="M3469" s="22"/>
      <c r="N3469" s="22"/>
      <c r="O3469" s="22"/>
      <c r="P3469" s="39" t="str">
        <f t="shared" si="717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727"/>
        <v/>
      </c>
      <c r="Z3469" s="18" t="str">
        <f t="shared" si="718"/>
        <v/>
      </c>
      <c r="AA3469" s="22"/>
      <c r="AB3469" s="21" t="str">
        <f t="shared" si="726"/>
        <v/>
      </c>
      <c r="AC3469" s="25" t="str">
        <f t="shared" si="719"/>
        <v/>
      </c>
      <c r="AD3469" s="149"/>
      <c r="AE3469" s="26" t="str">
        <f t="shared" si="720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721"/>
        <v>0</v>
      </c>
      <c r="AJ3469" s="27">
        <f t="shared" si="722"/>
        <v>0</v>
      </c>
      <c r="AK3469" s="28" t="str">
        <f t="shared" si="723"/>
        <v/>
      </c>
      <c r="AL3469" s="24"/>
      <c r="AM3469" s="24"/>
      <c r="AN3469" s="24"/>
      <c r="AO3469" s="24"/>
      <c r="AP3469" s="28" t="str">
        <f t="shared" si="724"/>
        <v/>
      </c>
      <c r="AQ3469" s="28" t="str">
        <f t="shared" si="725"/>
        <v/>
      </c>
    </row>
    <row r="3470" spans="1:43" s="12" customFormat="1">
      <c r="A3470" s="22"/>
      <c r="B3470" s="23"/>
      <c r="C3470" s="23"/>
      <c r="D3470" s="39" t="str">
        <f t="shared" si="715"/>
        <v/>
      </c>
      <c r="E3470" s="22"/>
      <c r="F3470" s="23"/>
      <c r="G3470" s="23"/>
      <c r="H3470" s="29"/>
      <c r="I3470" s="39" t="str">
        <f t="shared" si="716"/>
        <v/>
      </c>
      <c r="J3470" s="29"/>
      <c r="K3470" s="29"/>
      <c r="L3470" s="24"/>
      <c r="M3470" s="22"/>
      <c r="N3470" s="22"/>
      <c r="O3470" s="22"/>
      <c r="P3470" s="39" t="str">
        <f t="shared" si="717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727"/>
        <v/>
      </c>
      <c r="Z3470" s="18" t="str">
        <f t="shared" si="718"/>
        <v/>
      </c>
      <c r="AA3470" s="22"/>
      <c r="AB3470" s="21" t="str">
        <f t="shared" si="726"/>
        <v/>
      </c>
      <c r="AC3470" s="25" t="str">
        <f t="shared" si="719"/>
        <v/>
      </c>
      <c r="AD3470" s="149"/>
      <c r="AE3470" s="26" t="str">
        <f t="shared" si="720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721"/>
        <v>0</v>
      </c>
      <c r="AJ3470" s="27">
        <f t="shared" si="722"/>
        <v>0</v>
      </c>
      <c r="AK3470" s="28" t="str">
        <f t="shared" si="723"/>
        <v/>
      </c>
      <c r="AL3470" s="24"/>
      <c r="AM3470" s="24"/>
      <c r="AN3470" s="24"/>
      <c r="AO3470" s="24"/>
      <c r="AP3470" s="28" t="str">
        <f t="shared" si="724"/>
        <v/>
      </c>
      <c r="AQ3470" s="28" t="str">
        <f t="shared" si="725"/>
        <v/>
      </c>
    </row>
    <row r="3471" spans="1:43" s="12" customFormat="1">
      <c r="A3471" s="22"/>
      <c r="B3471" s="23"/>
      <c r="C3471" s="23"/>
      <c r="D3471" s="39" t="str">
        <f t="shared" si="715"/>
        <v/>
      </c>
      <c r="E3471" s="22"/>
      <c r="F3471" s="23"/>
      <c r="G3471" s="23"/>
      <c r="H3471" s="29"/>
      <c r="I3471" s="39" t="str">
        <f t="shared" si="716"/>
        <v/>
      </c>
      <c r="J3471" s="29"/>
      <c r="K3471" s="29"/>
      <c r="L3471" s="24"/>
      <c r="M3471" s="22"/>
      <c r="N3471" s="22"/>
      <c r="O3471" s="22"/>
      <c r="P3471" s="39" t="str">
        <f t="shared" si="717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727"/>
        <v/>
      </c>
      <c r="Z3471" s="18" t="str">
        <f t="shared" si="718"/>
        <v/>
      </c>
      <c r="AA3471" s="22"/>
      <c r="AB3471" s="21" t="str">
        <f t="shared" si="726"/>
        <v/>
      </c>
      <c r="AC3471" s="25" t="str">
        <f t="shared" si="719"/>
        <v/>
      </c>
      <c r="AD3471" s="149"/>
      <c r="AE3471" s="26" t="str">
        <f t="shared" si="720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721"/>
        <v>0</v>
      </c>
      <c r="AJ3471" s="27">
        <f t="shared" si="722"/>
        <v>0</v>
      </c>
      <c r="AK3471" s="28" t="str">
        <f t="shared" si="723"/>
        <v/>
      </c>
      <c r="AL3471" s="24"/>
      <c r="AM3471" s="24"/>
      <c r="AN3471" s="24"/>
      <c r="AO3471" s="24"/>
      <c r="AP3471" s="28" t="str">
        <f t="shared" si="724"/>
        <v/>
      </c>
      <c r="AQ3471" s="28" t="str">
        <f t="shared" si="725"/>
        <v/>
      </c>
    </row>
    <row r="3472" spans="1:43" s="12" customFormat="1">
      <c r="A3472" s="22"/>
      <c r="B3472" s="23"/>
      <c r="C3472" s="23"/>
      <c r="D3472" s="39" t="str">
        <f t="shared" si="715"/>
        <v/>
      </c>
      <c r="E3472" s="22"/>
      <c r="F3472" s="23"/>
      <c r="G3472" s="23"/>
      <c r="H3472" s="29"/>
      <c r="I3472" s="39" t="str">
        <f t="shared" si="716"/>
        <v/>
      </c>
      <c r="J3472" s="29"/>
      <c r="K3472" s="29"/>
      <c r="L3472" s="24"/>
      <c r="M3472" s="22"/>
      <c r="N3472" s="22"/>
      <c r="O3472" s="22"/>
      <c r="P3472" s="39" t="str">
        <f t="shared" si="717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727"/>
        <v/>
      </c>
      <c r="Z3472" s="18" t="str">
        <f t="shared" si="718"/>
        <v/>
      </c>
      <c r="AA3472" s="22"/>
      <c r="AB3472" s="21" t="str">
        <f t="shared" si="726"/>
        <v/>
      </c>
      <c r="AC3472" s="25" t="str">
        <f t="shared" si="719"/>
        <v/>
      </c>
      <c r="AD3472" s="149"/>
      <c r="AE3472" s="26" t="str">
        <f t="shared" si="720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721"/>
        <v>0</v>
      </c>
      <c r="AJ3472" s="27">
        <f t="shared" si="722"/>
        <v>0</v>
      </c>
      <c r="AK3472" s="28" t="str">
        <f t="shared" si="723"/>
        <v/>
      </c>
      <c r="AL3472" s="24"/>
      <c r="AM3472" s="24"/>
      <c r="AN3472" s="24"/>
      <c r="AO3472" s="24"/>
      <c r="AP3472" s="28" t="str">
        <f t="shared" si="724"/>
        <v/>
      </c>
      <c r="AQ3472" s="28" t="str">
        <f t="shared" si="725"/>
        <v/>
      </c>
    </row>
    <row r="3473" spans="1:43" s="12" customFormat="1">
      <c r="A3473" s="22"/>
      <c r="B3473" s="23"/>
      <c r="C3473" s="23"/>
      <c r="D3473" s="39" t="str">
        <f t="shared" si="715"/>
        <v/>
      </c>
      <c r="E3473" s="22"/>
      <c r="F3473" s="23"/>
      <c r="G3473" s="23"/>
      <c r="H3473" s="29"/>
      <c r="I3473" s="39" t="str">
        <f t="shared" si="716"/>
        <v/>
      </c>
      <c r="J3473" s="29"/>
      <c r="K3473" s="29"/>
      <c r="L3473" s="24"/>
      <c r="M3473" s="22"/>
      <c r="N3473" s="22"/>
      <c r="O3473" s="22"/>
      <c r="P3473" s="39" t="str">
        <f t="shared" si="717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727"/>
        <v/>
      </c>
      <c r="Z3473" s="18" t="str">
        <f t="shared" si="718"/>
        <v/>
      </c>
      <c r="AA3473" s="22"/>
      <c r="AB3473" s="21" t="str">
        <f t="shared" si="726"/>
        <v/>
      </c>
      <c r="AC3473" s="25" t="str">
        <f t="shared" si="719"/>
        <v/>
      </c>
      <c r="AD3473" s="149"/>
      <c r="AE3473" s="26" t="str">
        <f t="shared" si="720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721"/>
        <v>0</v>
      </c>
      <c r="AJ3473" s="27">
        <f t="shared" si="722"/>
        <v>0</v>
      </c>
      <c r="AK3473" s="28" t="str">
        <f t="shared" si="723"/>
        <v/>
      </c>
      <c r="AL3473" s="24"/>
      <c r="AM3473" s="24"/>
      <c r="AN3473" s="24"/>
      <c r="AO3473" s="24"/>
      <c r="AP3473" s="28" t="str">
        <f t="shared" si="724"/>
        <v/>
      </c>
      <c r="AQ3473" s="28" t="str">
        <f t="shared" si="725"/>
        <v/>
      </c>
    </row>
    <row r="3474" spans="1:43" s="12" customFormat="1">
      <c r="A3474" s="22"/>
      <c r="B3474" s="23"/>
      <c r="C3474" s="23"/>
      <c r="D3474" s="39" t="str">
        <f t="shared" si="715"/>
        <v/>
      </c>
      <c r="E3474" s="22"/>
      <c r="F3474" s="23"/>
      <c r="G3474" s="23"/>
      <c r="H3474" s="29"/>
      <c r="I3474" s="39" t="str">
        <f t="shared" si="716"/>
        <v/>
      </c>
      <c r="J3474" s="29"/>
      <c r="K3474" s="29"/>
      <c r="L3474" s="24"/>
      <c r="M3474" s="22"/>
      <c r="N3474" s="22"/>
      <c r="O3474" s="22"/>
      <c r="P3474" s="39" t="str">
        <f t="shared" si="717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727"/>
        <v/>
      </c>
      <c r="Z3474" s="18" t="str">
        <f t="shared" si="718"/>
        <v/>
      </c>
      <c r="AA3474" s="22"/>
      <c r="AB3474" s="21" t="str">
        <f t="shared" si="726"/>
        <v/>
      </c>
      <c r="AC3474" s="25" t="str">
        <f t="shared" si="719"/>
        <v/>
      </c>
      <c r="AD3474" s="149"/>
      <c r="AE3474" s="26" t="str">
        <f t="shared" si="720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721"/>
        <v>0</v>
      </c>
      <c r="AJ3474" s="27">
        <f t="shared" si="722"/>
        <v>0</v>
      </c>
      <c r="AK3474" s="28" t="str">
        <f t="shared" si="723"/>
        <v/>
      </c>
      <c r="AL3474" s="24"/>
      <c r="AM3474" s="24"/>
      <c r="AN3474" s="24"/>
      <c r="AO3474" s="24"/>
      <c r="AP3474" s="28" t="str">
        <f t="shared" si="724"/>
        <v/>
      </c>
      <c r="AQ3474" s="28" t="str">
        <f t="shared" si="725"/>
        <v/>
      </c>
    </row>
    <row r="3475" spans="1:43" s="12" customFormat="1">
      <c r="A3475" s="22"/>
      <c r="B3475" s="23"/>
      <c r="C3475" s="23"/>
      <c r="D3475" s="39" t="str">
        <f t="shared" si="715"/>
        <v/>
      </c>
      <c r="E3475" s="22"/>
      <c r="F3475" s="23"/>
      <c r="G3475" s="23"/>
      <c r="H3475" s="29"/>
      <c r="I3475" s="39" t="str">
        <f t="shared" si="716"/>
        <v/>
      </c>
      <c r="J3475" s="29"/>
      <c r="K3475" s="29"/>
      <c r="L3475" s="24"/>
      <c r="M3475" s="22"/>
      <c r="N3475" s="22"/>
      <c r="O3475" s="22"/>
      <c r="P3475" s="39" t="str">
        <f t="shared" si="717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727"/>
        <v/>
      </c>
      <c r="Z3475" s="18" t="str">
        <f t="shared" si="718"/>
        <v/>
      </c>
      <c r="AA3475" s="22"/>
      <c r="AB3475" s="21" t="str">
        <f t="shared" si="726"/>
        <v/>
      </c>
      <c r="AC3475" s="25" t="str">
        <f t="shared" si="719"/>
        <v/>
      </c>
      <c r="AD3475" s="149"/>
      <c r="AE3475" s="26" t="str">
        <f t="shared" si="720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721"/>
        <v>0</v>
      </c>
      <c r="AJ3475" s="27">
        <f t="shared" si="722"/>
        <v>0</v>
      </c>
      <c r="AK3475" s="28" t="str">
        <f t="shared" si="723"/>
        <v/>
      </c>
      <c r="AL3475" s="24"/>
      <c r="AM3475" s="24"/>
      <c r="AN3475" s="24"/>
      <c r="AO3475" s="24"/>
      <c r="AP3475" s="28" t="str">
        <f t="shared" si="724"/>
        <v/>
      </c>
      <c r="AQ3475" s="28" t="str">
        <f t="shared" si="725"/>
        <v/>
      </c>
    </row>
    <row r="3476" spans="1:43" s="12" customFormat="1">
      <c r="A3476" s="22"/>
      <c r="B3476" s="23"/>
      <c r="C3476" s="23"/>
      <c r="D3476" s="39" t="str">
        <f t="shared" si="715"/>
        <v/>
      </c>
      <c r="E3476" s="22"/>
      <c r="F3476" s="23"/>
      <c r="G3476" s="23"/>
      <c r="H3476" s="29"/>
      <c r="I3476" s="39" t="str">
        <f t="shared" si="716"/>
        <v/>
      </c>
      <c r="J3476" s="29"/>
      <c r="K3476" s="29"/>
      <c r="L3476" s="24"/>
      <c r="M3476" s="22"/>
      <c r="N3476" s="22"/>
      <c r="O3476" s="22"/>
      <c r="P3476" s="39" t="str">
        <f t="shared" si="717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727"/>
        <v/>
      </c>
      <c r="Z3476" s="18" t="str">
        <f t="shared" si="718"/>
        <v/>
      </c>
      <c r="AA3476" s="22"/>
      <c r="AB3476" s="21" t="str">
        <f t="shared" si="726"/>
        <v/>
      </c>
      <c r="AC3476" s="25" t="str">
        <f t="shared" si="719"/>
        <v/>
      </c>
      <c r="AD3476" s="149"/>
      <c r="AE3476" s="26" t="str">
        <f t="shared" si="720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721"/>
        <v>0</v>
      </c>
      <c r="AJ3476" s="27">
        <f t="shared" si="722"/>
        <v>0</v>
      </c>
      <c r="AK3476" s="28" t="str">
        <f t="shared" si="723"/>
        <v/>
      </c>
      <c r="AL3476" s="24"/>
      <c r="AM3476" s="24"/>
      <c r="AN3476" s="24"/>
      <c r="AO3476" s="24"/>
      <c r="AP3476" s="28" t="str">
        <f t="shared" si="724"/>
        <v/>
      </c>
      <c r="AQ3476" s="28" t="str">
        <f t="shared" si="725"/>
        <v/>
      </c>
    </row>
    <row r="3477" spans="1:43" s="12" customFormat="1">
      <c r="A3477" s="22"/>
      <c r="B3477" s="23"/>
      <c r="C3477" s="23"/>
      <c r="D3477" s="39" t="str">
        <f t="shared" si="715"/>
        <v/>
      </c>
      <c r="E3477" s="22"/>
      <c r="F3477" s="23"/>
      <c r="G3477" s="23"/>
      <c r="H3477" s="29"/>
      <c r="I3477" s="39" t="str">
        <f t="shared" si="716"/>
        <v/>
      </c>
      <c r="J3477" s="29"/>
      <c r="K3477" s="29"/>
      <c r="L3477" s="24"/>
      <c r="M3477" s="22"/>
      <c r="N3477" s="22"/>
      <c r="O3477" s="22"/>
      <c r="P3477" s="39" t="str">
        <f t="shared" si="717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727"/>
        <v/>
      </c>
      <c r="Z3477" s="18" t="str">
        <f t="shared" si="718"/>
        <v/>
      </c>
      <c r="AA3477" s="22"/>
      <c r="AB3477" s="21" t="str">
        <f t="shared" si="726"/>
        <v/>
      </c>
      <c r="AC3477" s="25" t="str">
        <f t="shared" si="719"/>
        <v/>
      </c>
      <c r="AD3477" s="149"/>
      <c r="AE3477" s="26" t="str">
        <f t="shared" si="720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721"/>
        <v>0</v>
      </c>
      <c r="AJ3477" s="27">
        <f t="shared" si="722"/>
        <v>0</v>
      </c>
      <c r="AK3477" s="28" t="str">
        <f t="shared" si="723"/>
        <v/>
      </c>
      <c r="AL3477" s="24"/>
      <c r="AM3477" s="24"/>
      <c r="AN3477" s="24"/>
      <c r="AO3477" s="24"/>
      <c r="AP3477" s="28" t="str">
        <f t="shared" si="724"/>
        <v/>
      </c>
      <c r="AQ3477" s="28" t="str">
        <f t="shared" si="725"/>
        <v/>
      </c>
    </row>
    <row r="3478" spans="1:43" s="12" customFormat="1">
      <c r="A3478" s="22"/>
      <c r="B3478" s="23"/>
      <c r="C3478" s="23"/>
      <c r="D3478" s="39" t="str">
        <f t="shared" si="715"/>
        <v/>
      </c>
      <c r="E3478" s="22"/>
      <c r="F3478" s="23"/>
      <c r="G3478" s="23"/>
      <c r="H3478" s="29"/>
      <c r="I3478" s="39" t="str">
        <f t="shared" si="716"/>
        <v/>
      </c>
      <c r="J3478" s="29"/>
      <c r="K3478" s="29"/>
      <c r="L3478" s="24"/>
      <c r="M3478" s="22"/>
      <c r="N3478" s="22"/>
      <c r="O3478" s="22"/>
      <c r="P3478" s="39" t="str">
        <f t="shared" si="717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727"/>
        <v/>
      </c>
      <c r="Z3478" s="18" t="str">
        <f t="shared" si="718"/>
        <v/>
      </c>
      <c r="AA3478" s="22"/>
      <c r="AB3478" s="21" t="str">
        <f t="shared" si="726"/>
        <v/>
      </c>
      <c r="AC3478" s="25" t="str">
        <f t="shared" si="719"/>
        <v/>
      </c>
      <c r="AD3478" s="149"/>
      <c r="AE3478" s="26" t="str">
        <f t="shared" si="720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721"/>
        <v>0</v>
      </c>
      <c r="AJ3478" s="27">
        <f t="shared" si="722"/>
        <v>0</v>
      </c>
      <c r="AK3478" s="28" t="str">
        <f t="shared" si="723"/>
        <v/>
      </c>
      <c r="AL3478" s="24"/>
      <c r="AM3478" s="24"/>
      <c r="AN3478" s="24"/>
      <c r="AO3478" s="24"/>
      <c r="AP3478" s="28" t="str">
        <f t="shared" si="724"/>
        <v/>
      </c>
      <c r="AQ3478" s="28" t="str">
        <f t="shared" si="725"/>
        <v/>
      </c>
    </row>
    <row r="3479" spans="1:43" s="12" customFormat="1">
      <c r="A3479" s="22"/>
      <c r="B3479" s="23"/>
      <c r="C3479" s="23"/>
      <c r="D3479" s="39" t="str">
        <f t="shared" si="715"/>
        <v/>
      </c>
      <c r="E3479" s="22"/>
      <c r="F3479" s="23"/>
      <c r="G3479" s="23"/>
      <c r="H3479" s="29"/>
      <c r="I3479" s="39" t="str">
        <f t="shared" si="716"/>
        <v/>
      </c>
      <c r="J3479" s="29"/>
      <c r="K3479" s="29"/>
      <c r="L3479" s="24"/>
      <c r="M3479" s="22"/>
      <c r="N3479" s="22"/>
      <c r="O3479" s="22"/>
      <c r="P3479" s="39" t="str">
        <f t="shared" si="717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727"/>
        <v/>
      </c>
      <c r="Z3479" s="18" t="str">
        <f t="shared" si="718"/>
        <v/>
      </c>
      <c r="AA3479" s="22"/>
      <c r="AB3479" s="21" t="str">
        <f t="shared" si="726"/>
        <v/>
      </c>
      <c r="AC3479" s="25" t="str">
        <f t="shared" si="719"/>
        <v/>
      </c>
      <c r="AD3479" s="149"/>
      <c r="AE3479" s="26" t="str">
        <f t="shared" si="720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721"/>
        <v>0</v>
      </c>
      <c r="AJ3479" s="27">
        <f t="shared" si="722"/>
        <v>0</v>
      </c>
      <c r="AK3479" s="28" t="str">
        <f t="shared" si="723"/>
        <v/>
      </c>
      <c r="AL3479" s="24"/>
      <c r="AM3479" s="24"/>
      <c r="AN3479" s="24"/>
      <c r="AO3479" s="24"/>
      <c r="AP3479" s="28" t="str">
        <f t="shared" si="724"/>
        <v/>
      </c>
      <c r="AQ3479" s="28" t="str">
        <f t="shared" si="725"/>
        <v/>
      </c>
    </row>
    <row r="3480" spans="1:43" s="12" customFormat="1">
      <c r="A3480" s="22"/>
      <c r="B3480" s="23"/>
      <c r="C3480" s="23"/>
      <c r="D3480" s="39" t="str">
        <f t="shared" si="715"/>
        <v/>
      </c>
      <c r="E3480" s="22"/>
      <c r="F3480" s="23"/>
      <c r="G3480" s="23"/>
      <c r="H3480" s="29"/>
      <c r="I3480" s="39" t="str">
        <f t="shared" si="716"/>
        <v/>
      </c>
      <c r="J3480" s="29"/>
      <c r="K3480" s="29"/>
      <c r="L3480" s="24"/>
      <c r="M3480" s="22"/>
      <c r="N3480" s="22"/>
      <c r="O3480" s="22"/>
      <c r="P3480" s="39" t="str">
        <f t="shared" si="717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727"/>
        <v/>
      </c>
      <c r="Z3480" s="18" t="str">
        <f t="shared" si="718"/>
        <v/>
      </c>
      <c r="AA3480" s="22"/>
      <c r="AB3480" s="21" t="str">
        <f t="shared" si="726"/>
        <v/>
      </c>
      <c r="AC3480" s="25" t="str">
        <f t="shared" si="719"/>
        <v/>
      </c>
      <c r="AD3480" s="149"/>
      <c r="AE3480" s="26" t="str">
        <f t="shared" si="720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721"/>
        <v>0</v>
      </c>
      <c r="AJ3480" s="27">
        <f t="shared" si="722"/>
        <v>0</v>
      </c>
      <c r="AK3480" s="28" t="str">
        <f t="shared" si="723"/>
        <v/>
      </c>
      <c r="AL3480" s="24"/>
      <c r="AM3480" s="24"/>
      <c r="AN3480" s="24"/>
      <c r="AO3480" s="24"/>
      <c r="AP3480" s="28" t="str">
        <f t="shared" si="724"/>
        <v/>
      </c>
      <c r="AQ3480" s="28" t="str">
        <f t="shared" si="725"/>
        <v/>
      </c>
    </row>
    <row r="3481" spans="1:43" s="12" customFormat="1">
      <c r="A3481" s="22"/>
      <c r="B3481" s="23"/>
      <c r="C3481" s="23"/>
      <c r="D3481" s="39" t="str">
        <f t="shared" si="715"/>
        <v/>
      </c>
      <c r="E3481" s="22"/>
      <c r="F3481" s="23"/>
      <c r="G3481" s="23"/>
      <c r="H3481" s="29"/>
      <c r="I3481" s="39" t="str">
        <f t="shared" si="716"/>
        <v/>
      </c>
      <c r="J3481" s="29"/>
      <c r="K3481" s="29"/>
      <c r="L3481" s="24"/>
      <c r="M3481" s="22"/>
      <c r="N3481" s="22"/>
      <c r="O3481" s="22"/>
      <c r="P3481" s="39" t="str">
        <f t="shared" si="717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727"/>
        <v/>
      </c>
      <c r="Z3481" s="18" t="str">
        <f t="shared" si="718"/>
        <v/>
      </c>
      <c r="AA3481" s="22"/>
      <c r="AB3481" s="21" t="str">
        <f t="shared" si="726"/>
        <v/>
      </c>
      <c r="AC3481" s="25" t="str">
        <f t="shared" si="719"/>
        <v/>
      </c>
      <c r="AD3481" s="149"/>
      <c r="AE3481" s="26" t="str">
        <f t="shared" si="720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721"/>
        <v>0</v>
      </c>
      <c r="AJ3481" s="27">
        <f t="shared" si="722"/>
        <v>0</v>
      </c>
      <c r="AK3481" s="28" t="str">
        <f t="shared" si="723"/>
        <v/>
      </c>
      <c r="AL3481" s="24"/>
      <c r="AM3481" s="24"/>
      <c r="AN3481" s="24"/>
      <c r="AO3481" s="24"/>
      <c r="AP3481" s="28" t="str">
        <f t="shared" si="724"/>
        <v/>
      </c>
      <c r="AQ3481" s="28" t="str">
        <f t="shared" si="725"/>
        <v/>
      </c>
    </row>
    <row r="3482" spans="1:43" s="12" customFormat="1">
      <c r="A3482" s="22"/>
      <c r="B3482" s="23"/>
      <c r="C3482" s="23"/>
      <c r="D3482" s="39" t="str">
        <f t="shared" si="715"/>
        <v/>
      </c>
      <c r="E3482" s="22"/>
      <c r="F3482" s="23"/>
      <c r="G3482" s="23"/>
      <c r="H3482" s="29"/>
      <c r="I3482" s="39" t="str">
        <f t="shared" si="716"/>
        <v/>
      </c>
      <c r="J3482" s="29"/>
      <c r="K3482" s="29"/>
      <c r="L3482" s="24"/>
      <c r="M3482" s="22"/>
      <c r="N3482" s="22"/>
      <c r="O3482" s="22"/>
      <c r="P3482" s="39" t="str">
        <f t="shared" si="717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727"/>
        <v/>
      </c>
      <c r="Z3482" s="18" t="str">
        <f t="shared" si="718"/>
        <v/>
      </c>
      <c r="AA3482" s="22"/>
      <c r="AB3482" s="21" t="str">
        <f t="shared" si="726"/>
        <v/>
      </c>
      <c r="AC3482" s="25" t="str">
        <f t="shared" si="719"/>
        <v/>
      </c>
      <c r="AD3482" s="149"/>
      <c r="AE3482" s="26" t="str">
        <f t="shared" si="720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721"/>
        <v>0</v>
      </c>
      <c r="AJ3482" s="27">
        <f t="shared" si="722"/>
        <v>0</v>
      </c>
      <c r="AK3482" s="28" t="str">
        <f t="shared" si="723"/>
        <v/>
      </c>
      <c r="AL3482" s="24"/>
      <c r="AM3482" s="24"/>
      <c r="AN3482" s="24"/>
      <c r="AO3482" s="24"/>
      <c r="AP3482" s="28" t="str">
        <f t="shared" si="724"/>
        <v/>
      </c>
      <c r="AQ3482" s="28" t="str">
        <f t="shared" si="725"/>
        <v/>
      </c>
    </row>
    <row r="3483" spans="1:43" s="12" customFormat="1">
      <c r="A3483" s="22"/>
      <c r="B3483" s="23"/>
      <c r="C3483" s="23"/>
      <c r="D3483" s="39" t="str">
        <f t="shared" si="715"/>
        <v/>
      </c>
      <c r="E3483" s="22"/>
      <c r="F3483" s="23"/>
      <c r="G3483" s="23"/>
      <c r="H3483" s="29"/>
      <c r="I3483" s="39" t="str">
        <f t="shared" si="716"/>
        <v/>
      </c>
      <c r="J3483" s="29"/>
      <c r="K3483" s="29"/>
      <c r="L3483" s="24"/>
      <c r="M3483" s="22"/>
      <c r="N3483" s="22"/>
      <c r="O3483" s="22"/>
      <c r="P3483" s="39" t="str">
        <f t="shared" si="717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727"/>
        <v/>
      </c>
      <c r="Z3483" s="18" t="str">
        <f t="shared" si="718"/>
        <v/>
      </c>
      <c r="AA3483" s="22"/>
      <c r="AB3483" s="21" t="str">
        <f t="shared" si="726"/>
        <v/>
      </c>
      <c r="AC3483" s="25" t="str">
        <f t="shared" si="719"/>
        <v/>
      </c>
      <c r="AD3483" s="149"/>
      <c r="AE3483" s="26" t="str">
        <f t="shared" si="720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721"/>
        <v>0</v>
      </c>
      <c r="AJ3483" s="27">
        <f t="shared" si="722"/>
        <v>0</v>
      </c>
      <c r="AK3483" s="28" t="str">
        <f t="shared" si="723"/>
        <v/>
      </c>
      <c r="AL3483" s="24"/>
      <c r="AM3483" s="24"/>
      <c r="AN3483" s="24"/>
      <c r="AO3483" s="24"/>
      <c r="AP3483" s="28" t="str">
        <f t="shared" si="724"/>
        <v/>
      </c>
      <c r="AQ3483" s="28" t="str">
        <f t="shared" si="725"/>
        <v/>
      </c>
    </row>
    <row r="3484" spans="1:43" s="12" customFormat="1">
      <c r="A3484" s="22"/>
      <c r="B3484" s="23"/>
      <c r="C3484" s="23"/>
      <c r="D3484" s="39" t="str">
        <f t="shared" si="715"/>
        <v/>
      </c>
      <c r="E3484" s="22"/>
      <c r="F3484" s="23"/>
      <c r="G3484" s="23"/>
      <c r="H3484" s="29"/>
      <c r="I3484" s="39" t="str">
        <f t="shared" si="716"/>
        <v/>
      </c>
      <c r="J3484" s="29"/>
      <c r="K3484" s="29"/>
      <c r="L3484" s="24"/>
      <c r="M3484" s="22"/>
      <c r="N3484" s="22"/>
      <c r="O3484" s="22"/>
      <c r="P3484" s="39" t="str">
        <f t="shared" si="717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727"/>
        <v/>
      </c>
      <c r="Z3484" s="18" t="str">
        <f t="shared" si="718"/>
        <v/>
      </c>
      <c r="AA3484" s="22"/>
      <c r="AB3484" s="21" t="str">
        <f t="shared" si="726"/>
        <v/>
      </c>
      <c r="AC3484" s="25" t="str">
        <f t="shared" si="719"/>
        <v/>
      </c>
      <c r="AD3484" s="149"/>
      <c r="AE3484" s="26" t="str">
        <f t="shared" si="720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721"/>
        <v>0</v>
      </c>
      <c r="AJ3484" s="27">
        <f t="shared" si="722"/>
        <v>0</v>
      </c>
      <c r="AK3484" s="28" t="str">
        <f t="shared" si="723"/>
        <v/>
      </c>
      <c r="AL3484" s="24"/>
      <c r="AM3484" s="24"/>
      <c r="AN3484" s="24"/>
      <c r="AO3484" s="24"/>
      <c r="AP3484" s="28" t="str">
        <f t="shared" si="724"/>
        <v/>
      </c>
      <c r="AQ3484" s="28" t="str">
        <f t="shared" si="725"/>
        <v/>
      </c>
    </row>
    <row r="3485" spans="1:43" s="12" customFormat="1">
      <c r="A3485" s="22"/>
      <c r="B3485" s="23"/>
      <c r="C3485" s="23"/>
      <c r="D3485" s="39" t="str">
        <f t="shared" si="715"/>
        <v/>
      </c>
      <c r="E3485" s="22"/>
      <c r="F3485" s="23"/>
      <c r="G3485" s="23"/>
      <c r="H3485" s="29"/>
      <c r="I3485" s="39" t="str">
        <f t="shared" si="716"/>
        <v/>
      </c>
      <c r="J3485" s="29"/>
      <c r="K3485" s="29"/>
      <c r="L3485" s="24"/>
      <c r="M3485" s="22"/>
      <c r="N3485" s="22"/>
      <c r="O3485" s="22"/>
      <c r="P3485" s="39" t="str">
        <f t="shared" si="717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727"/>
        <v/>
      </c>
      <c r="Z3485" s="18" t="str">
        <f t="shared" si="718"/>
        <v/>
      </c>
      <c r="AA3485" s="22"/>
      <c r="AB3485" s="21" t="str">
        <f t="shared" si="726"/>
        <v/>
      </c>
      <c r="AC3485" s="25" t="str">
        <f t="shared" si="719"/>
        <v/>
      </c>
      <c r="AD3485" s="149"/>
      <c r="AE3485" s="26" t="str">
        <f t="shared" si="720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721"/>
        <v>0</v>
      </c>
      <c r="AJ3485" s="27">
        <f t="shared" si="722"/>
        <v>0</v>
      </c>
      <c r="AK3485" s="28" t="str">
        <f t="shared" si="723"/>
        <v/>
      </c>
      <c r="AL3485" s="24"/>
      <c r="AM3485" s="24"/>
      <c r="AN3485" s="24"/>
      <c r="AO3485" s="24"/>
      <c r="AP3485" s="28" t="str">
        <f t="shared" si="724"/>
        <v/>
      </c>
      <c r="AQ3485" s="28" t="str">
        <f t="shared" si="725"/>
        <v/>
      </c>
    </row>
    <row r="3486" spans="1:43" s="12" customFormat="1">
      <c r="A3486" s="22"/>
      <c r="B3486" s="23"/>
      <c r="C3486" s="23"/>
      <c r="D3486" s="39" t="str">
        <f t="shared" si="715"/>
        <v/>
      </c>
      <c r="E3486" s="22"/>
      <c r="F3486" s="23"/>
      <c r="G3486" s="23"/>
      <c r="H3486" s="29"/>
      <c r="I3486" s="39" t="str">
        <f t="shared" si="716"/>
        <v/>
      </c>
      <c r="J3486" s="29"/>
      <c r="K3486" s="29"/>
      <c r="L3486" s="24"/>
      <c r="M3486" s="22"/>
      <c r="N3486" s="22"/>
      <c r="O3486" s="22"/>
      <c r="P3486" s="39" t="str">
        <f t="shared" si="717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727"/>
        <v/>
      </c>
      <c r="Z3486" s="18" t="str">
        <f t="shared" si="718"/>
        <v/>
      </c>
      <c r="AA3486" s="22"/>
      <c r="AB3486" s="21" t="str">
        <f t="shared" si="726"/>
        <v/>
      </c>
      <c r="AC3486" s="25" t="str">
        <f t="shared" si="719"/>
        <v/>
      </c>
      <c r="AD3486" s="149"/>
      <c r="AE3486" s="26" t="str">
        <f t="shared" si="720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721"/>
        <v>0</v>
      </c>
      <c r="AJ3486" s="27">
        <f t="shared" si="722"/>
        <v>0</v>
      </c>
      <c r="AK3486" s="28" t="str">
        <f t="shared" si="723"/>
        <v/>
      </c>
      <c r="AL3486" s="24"/>
      <c r="AM3486" s="24"/>
      <c r="AN3486" s="24"/>
      <c r="AO3486" s="24"/>
      <c r="AP3486" s="28" t="str">
        <f t="shared" si="724"/>
        <v/>
      </c>
      <c r="AQ3486" s="28" t="str">
        <f t="shared" si="725"/>
        <v/>
      </c>
    </row>
    <row r="3487" spans="1:43" s="12" customFormat="1">
      <c r="A3487" s="22"/>
      <c r="B3487" s="23"/>
      <c r="C3487" s="23"/>
      <c r="D3487" s="39" t="str">
        <f t="shared" si="715"/>
        <v/>
      </c>
      <c r="E3487" s="22"/>
      <c r="F3487" s="23"/>
      <c r="G3487" s="23"/>
      <c r="H3487" s="29"/>
      <c r="I3487" s="39" t="str">
        <f t="shared" si="716"/>
        <v/>
      </c>
      <c r="J3487" s="29"/>
      <c r="K3487" s="29"/>
      <c r="L3487" s="24"/>
      <c r="M3487" s="22"/>
      <c r="N3487" s="22"/>
      <c r="O3487" s="22"/>
      <c r="P3487" s="39" t="str">
        <f t="shared" si="717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727"/>
        <v/>
      </c>
      <c r="Z3487" s="18" t="str">
        <f t="shared" si="718"/>
        <v/>
      </c>
      <c r="AA3487" s="22"/>
      <c r="AB3487" s="21" t="str">
        <f t="shared" si="726"/>
        <v/>
      </c>
      <c r="AC3487" s="25" t="str">
        <f t="shared" si="719"/>
        <v/>
      </c>
      <c r="AD3487" s="149"/>
      <c r="AE3487" s="26" t="str">
        <f t="shared" si="720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721"/>
        <v>0</v>
      </c>
      <c r="AJ3487" s="27">
        <f t="shared" si="722"/>
        <v>0</v>
      </c>
      <c r="AK3487" s="28" t="str">
        <f t="shared" si="723"/>
        <v/>
      </c>
      <c r="AL3487" s="24"/>
      <c r="AM3487" s="24"/>
      <c r="AN3487" s="24"/>
      <c r="AO3487" s="24"/>
      <c r="AP3487" s="28" t="str">
        <f t="shared" si="724"/>
        <v/>
      </c>
      <c r="AQ3487" s="28" t="str">
        <f t="shared" si="725"/>
        <v/>
      </c>
    </row>
    <row r="3488" spans="1:43" s="12" customFormat="1">
      <c r="A3488" s="22"/>
      <c r="B3488" s="23"/>
      <c r="C3488" s="23"/>
      <c r="D3488" s="39" t="str">
        <f t="shared" si="715"/>
        <v/>
      </c>
      <c r="E3488" s="22"/>
      <c r="F3488" s="23"/>
      <c r="G3488" s="23"/>
      <c r="H3488" s="29"/>
      <c r="I3488" s="39" t="str">
        <f t="shared" si="716"/>
        <v/>
      </c>
      <c r="J3488" s="29"/>
      <c r="K3488" s="29"/>
      <c r="L3488" s="24"/>
      <c r="M3488" s="22"/>
      <c r="N3488" s="22"/>
      <c r="O3488" s="22"/>
      <c r="P3488" s="39" t="str">
        <f t="shared" si="717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727"/>
        <v/>
      </c>
      <c r="Z3488" s="18" t="str">
        <f t="shared" si="718"/>
        <v/>
      </c>
      <c r="AA3488" s="22"/>
      <c r="AB3488" s="21" t="str">
        <f t="shared" si="726"/>
        <v/>
      </c>
      <c r="AC3488" s="25" t="str">
        <f t="shared" si="719"/>
        <v/>
      </c>
      <c r="AD3488" s="149"/>
      <c r="AE3488" s="26" t="str">
        <f t="shared" si="720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721"/>
        <v>0</v>
      </c>
      <c r="AJ3488" s="27">
        <f t="shared" si="722"/>
        <v>0</v>
      </c>
      <c r="AK3488" s="28" t="str">
        <f t="shared" si="723"/>
        <v/>
      </c>
      <c r="AL3488" s="24"/>
      <c r="AM3488" s="24"/>
      <c r="AN3488" s="24"/>
      <c r="AO3488" s="24"/>
      <c r="AP3488" s="28" t="str">
        <f t="shared" si="724"/>
        <v/>
      </c>
      <c r="AQ3488" s="28" t="str">
        <f t="shared" si="725"/>
        <v/>
      </c>
    </row>
    <row r="3489" spans="1:43" s="12" customFormat="1">
      <c r="A3489" s="22"/>
      <c r="B3489" s="23"/>
      <c r="C3489" s="23"/>
      <c r="D3489" s="39" t="str">
        <f t="shared" si="715"/>
        <v/>
      </c>
      <c r="E3489" s="22"/>
      <c r="F3489" s="23"/>
      <c r="G3489" s="23"/>
      <c r="H3489" s="29"/>
      <c r="I3489" s="39" t="str">
        <f t="shared" si="716"/>
        <v/>
      </c>
      <c r="J3489" s="29"/>
      <c r="K3489" s="29"/>
      <c r="L3489" s="24"/>
      <c r="M3489" s="22"/>
      <c r="N3489" s="22"/>
      <c r="O3489" s="22"/>
      <c r="P3489" s="39" t="str">
        <f t="shared" si="717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727"/>
        <v/>
      </c>
      <c r="Z3489" s="18" t="str">
        <f t="shared" si="718"/>
        <v/>
      </c>
      <c r="AA3489" s="22"/>
      <c r="AB3489" s="21" t="str">
        <f t="shared" ref="AB3489:AB3509" si="728">IF(AND(R3489&lt;&gt;"C66",R3489&lt;&gt;""),Z3489/Y3489*AA3489,"")</f>
        <v/>
      </c>
      <c r="AC3489" s="25" t="str">
        <f t="shared" si="719"/>
        <v/>
      </c>
      <c r="AD3489" s="149"/>
      <c r="AE3489" s="26" t="str">
        <f t="shared" si="720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721"/>
        <v>0</v>
      </c>
      <c r="AJ3489" s="27">
        <f t="shared" si="722"/>
        <v>0</v>
      </c>
      <c r="AK3489" s="28" t="str">
        <f t="shared" si="723"/>
        <v/>
      </c>
      <c r="AL3489" s="24"/>
      <c r="AM3489" s="24"/>
      <c r="AN3489" s="24"/>
      <c r="AO3489" s="24"/>
      <c r="AP3489" s="28" t="str">
        <f t="shared" si="724"/>
        <v/>
      </c>
      <c r="AQ3489" s="28" t="str">
        <f t="shared" si="725"/>
        <v/>
      </c>
    </row>
    <row r="3490" spans="1:43" s="12" customFormat="1">
      <c r="A3490" s="22"/>
      <c r="B3490" s="23"/>
      <c r="C3490" s="23"/>
      <c r="D3490" s="39" t="str">
        <f t="shared" si="715"/>
        <v/>
      </c>
      <c r="E3490" s="22"/>
      <c r="F3490" s="23"/>
      <c r="G3490" s="23"/>
      <c r="H3490" s="29"/>
      <c r="I3490" s="39" t="str">
        <f t="shared" si="716"/>
        <v/>
      </c>
      <c r="J3490" s="29"/>
      <c r="K3490" s="29"/>
      <c r="L3490" s="24"/>
      <c r="M3490" s="22"/>
      <c r="N3490" s="22"/>
      <c r="O3490" s="22"/>
      <c r="P3490" s="39" t="str">
        <f t="shared" si="717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727"/>
        <v/>
      </c>
      <c r="Z3490" s="18" t="str">
        <f t="shared" si="718"/>
        <v/>
      </c>
      <c r="AA3490" s="22"/>
      <c r="AB3490" s="21" t="str">
        <f t="shared" si="728"/>
        <v/>
      </c>
      <c r="AC3490" s="25" t="str">
        <f t="shared" si="719"/>
        <v/>
      </c>
      <c r="AD3490" s="149"/>
      <c r="AE3490" s="26" t="str">
        <f t="shared" si="720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721"/>
        <v>0</v>
      </c>
      <c r="AJ3490" s="27">
        <f t="shared" si="722"/>
        <v>0</v>
      </c>
      <c r="AK3490" s="28" t="str">
        <f t="shared" si="723"/>
        <v/>
      </c>
      <c r="AL3490" s="24"/>
      <c r="AM3490" s="24"/>
      <c r="AN3490" s="24"/>
      <c r="AO3490" s="24"/>
      <c r="AP3490" s="28" t="str">
        <f t="shared" si="724"/>
        <v/>
      </c>
      <c r="AQ3490" s="28" t="str">
        <f t="shared" si="725"/>
        <v/>
      </c>
    </row>
    <row r="3491" spans="1:43" s="12" customFormat="1">
      <c r="A3491" s="22"/>
      <c r="B3491" s="23"/>
      <c r="C3491" s="23"/>
      <c r="D3491" s="39" t="str">
        <f t="shared" si="715"/>
        <v/>
      </c>
      <c r="E3491" s="22"/>
      <c r="F3491" s="23"/>
      <c r="G3491" s="23"/>
      <c r="H3491" s="29"/>
      <c r="I3491" s="39" t="str">
        <f t="shared" si="716"/>
        <v/>
      </c>
      <c r="J3491" s="29"/>
      <c r="K3491" s="29"/>
      <c r="L3491" s="24"/>
      <c r="M3491" s="22"/>
      <c r="N3491" s="22"/>
      <c r="O3491" s="22"/>
      <c r="P3491" s="39" t="str">
        <f t="shared" si="717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727"/>
        <v/>
      </c>
      <c r="Z3491" s="18" t="str">
        <f t="shared" si="718"/>
        <v/>
      </c>
      <c r="AA3491" s="22"/>
      <c r="AB3491" s="21" t="str">
        <f t="shared" si="728"/>
        <v/>
      </c>
      <c r="AC3491" s="25" t="str">
        <f t="shared" si="719"/>
        <v/>
      </c>
      <c r="AD3491" s="149"/>
      <c r="AE3491" s="26" t="str">
        <f t="shared" si="720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721"/>
        <v>0</v>
      </c>
      <c r="AJ3491" s="27">
        <f t="shared" si="722"/>
        <v>0</v>
      </c>
      <c r="AK3491" s="28" t="str">
        <f t="shared" si="723"/>
        <v/>
      </c>
      <c r="AL3491" s="24"/>
      <c r="AM3491" s="24"/>
      <c r="AN3491" s="24"/>
      <c r="AO3491" s="24"/>
      <c r="AP3491" s="28" t="str">
        <f t="shared" si="724"/>
        <v/>
      </c>
      <c r="AQ3491" s="28" t="str">
        <f t="shared" si="725"/>
        <v/>
      </c>
    </row>
    <row r="3492" spans="1:43" s="12" customFormat="1">
      <c r="A3492" s="22"/>
      <c r="B3492" s="23"/>
      <c r="C3492" s="23"/>
      <c r="D3492" s="39" t="str">
        <f t="shared" si="715"/>
        <v/>
      </c>
      <c r="E3492" s="22"/>
      <c r="F3492" s="23"/>
      <c r="G3492" s="23"/>
      <c r="H3492" s="29"/>
      <c r="I3492" s="39" t="str">
        <f t="shared" si="716"/>
        <v/>
      </c>
      <c r="J3492" s="29"/>
      <c r="K3492" s="29"/>
      <c r="L3492" s="24"/>
      <c r="M3492" s="22"/>
      <c r="N3492" s="22"/>
      <c r="O3492" s="22"/>
      <c r="P3492" s="39" t="str">
        <f t="shared" si="717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729">IF(W3492="","",IF(W3492="RMB","1.13", "1"))</f>
        <v/>
      </c>
      <c r="Z3492" s="18" t="str">
        <f t="shared" si="718"/>
        <v/>
      </c>
      <c r="AA3492" s="22"/>
      <c r="AB3492" s="21" t="str">
        <f t="shared" si="728"/>
        <v/>
      </c>
      <c r="AC3492" s="25" t="str">
        <f t="shared" si="719"/>
        <v/>
      </c>
      <c r="AD3492" s="149"/>
      <c r="AE3492" s="26" t="str">
        <f t="shared" si="720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721"/>
        <v>0</v>
      </c>
      <c r="AJ3492" s="27">
        <f t="shared" si="722"/>
        <v>0</v>
      </c>
      <c r="AK3492" s="28" t="str">
        <f t="shared" si="723"/>
        <v/>
      </c>
      <c r="AL3492" s="24"/>
      <c r="AM3492" s="24"/>
      <c r="AN3492" s="24"/>
      <c r="AO3492" s="24"/>
      <c r="AP3492" s="28" t="str">
        <f t="shared" si="724"/>
        <v/>
      </c>
      <c r="AQ3492" s="28" t="str">
        <f t="shared" si="725"/>
        <v/>
      </c>
    </row>
    <row r="3493" spans="1:43" s="12" customFormat="1">
      <c r="A3493" s="22"/>
      <c r="B3493" s="23"/>
      <c r="C3493" s="23"/>
      <c r="D3493" s="39" t="str">
        <f t="shared" si="715"/>
        <v/>
      </c>
      <c r="E3493" s="22"/>
      <c r="F3493" s="23"/>
      <c r="G3493" s="23"/>
      <c r="H3493" s="29"/>
      <c r="I3493" s="39" t="str">
        <f t="shared" si="716"/>
        <v/>
      </c>
      <c r="J3493" s="29"/>
      <c r="K3493" s="29"/>
      <c r="L3493" s="24"/>
      <c r="M3493" s="22"/>
      <c r="N3493" s="22"/>
      <c r="O3493" s="22"/>
      <c r="P3493" s="39" t="str">
        <f t="shared" si="717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729"/>
        <v/>
      </c>
      <c r="Z3493" s="18" t="str">
        <f t="shared" si="718"/>
        <v/>
      </c>
      <c r="AA3493" s="22"/>
      <c r="AB3493" s="21" t="str">
        <f t="shared" si="728"/>
        <v/>
      </c>
      <c r="AC3493" s="25" t="str">
        <f t="shared" si="719"/>
        <v/>
      </c>
      <c r="AD3493" s="149"/>
      <c r="AE3493" s="26" t="str">
        <f t="shared" si="720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721"/>
        <v>0</v>
      </c>
      <c r="AJ3493" s="27">
        <f t="shared" si="722"/>
        <v>0</v>
      </c>
      <c r="AK3493" s="28" t="str">
        <f t="shared" si="723"/>
        <v/>
      </c>
      <c r="AL3493" s="24"/>
      <c r="AM3493" s="24"/>
      <c r="AN3493" s="24"/>
      <c r="AO3493" s="24"/>
      <c r="AP3493" s="28" t="str">
        <f t="shared" si="724"/>
        <v/>
      </c>
      <c r="AQ3493" s="28" t="str">
        <f t="shared" si="725"/>
        <v/>
      </c>
    </row>
    <row r="3494" spans="1:43" s="12" customFormat="1">
      <c r="A3494" s="22"/>
      <c r="B3494" s="23"/>
      <c r="C3494" s="23"/>
      <c r="D3494" s="39" t="str">
        <f t="shared" si="715"/>
        <v/>
      </c>
      <c r="E3494" s="22"/>
      <c r="F3494" s="23"/>
      <c r="G3494" s="23"/>
      <c r="H3494" s="29"/>
      <c r="I3494" s="39" t="str">
        <f t="shared" si="716"/>
        <v/>
      </c>
      <c r="J3494" s="29"/>
      <c r="K3494" s="29"/>
      <c r="L3494" s="24"/>
      <c r="M3494" s="22"/>
      <c r="N3494" s="22"/>
      <c r="O3494" s="22"/>
      <c r="P3494" s="39" t="str">
        <f t="shared" si="717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729"/>
        <v/>
      </c>
      <c r="Z3494" s="18" t="str">
        <f t="shared" si="718"/>
        <v/>
      </c>
      <c r="AA3494" s="22"/>
      <c r="AB3494" s="21" t="str">
        <f t="shared" si="728"/>
        <v/>
      </c>
      <c r="AC3494" s="25" t="str">
        <f t="shared" si="719"/>
        <v/>
      </c>
      <c r="AD3494" s="149"/>
      <c r="AE3494" s="26" t="str">
        <f t="shared" si="720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721"/>
        <v>0</v>
      </c>
      <c r="AJ3494" s="27">
        <f t="shared" si="722"/>
        <v>0</v>
      </c>
      <c r="AK3494" s="28" t="str">
        <f t="shared" si="723"/>
        <v/>
      </c>
      <c r="AL3494" s="24"/>
      <c r="AM3494" s="24"/>
      <c r="AN3494" s="24"/>
      <c r="AO3494" s="24"/>
      <c r="AP3494" s="28" t="str">
        <f t="shared" si="724"/>
        <v/>
      </c>
      <c r="AQ3494" s="28" t="str">
        <f t="shared" si="725"/>
        <v/>
      </c>
    </row>
    <row r="3495" spans="1:43" s="12" customFormat="1">
      <c r="A3495" s="22"/>
      <c r="B3495" s="23"/>
      <c r="C3495" s="23"/>
      <c r="D3495" s="39" t="str">
        <f t="shared" si="715"/>
        <v/>
      </c>
      <c r="E3495" s="22"/>
      <c r="F3495" s="23"/>
      <c r="G3495" s="23"/>
      <c r="H3495" s="29"/>
      <c r="I3495" s="39" t="str">
        <f t="shared" si="716"/>
        <v/>
      </c>
      <c r="J3495" s="29"/>
      <c r="K3495" s="29"/>
      <c r="L3495" s="24"/>
      <c r="M3495" s="22"/>
      <c r="N3495" s="22"/>
      <c r="O3495" s="22"/>
      <c r="P3495" s="39" t="str">
        <f t="shared" si="717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729"/>
        <v/>
      </c>
      <c r="Z3495" s="18" t="str">
        <f t="shared" si="718"/>
        <v/>
      </c>
      <c r="AA3495" s="22"/>
      <c r="AB3495" s="21" t="str">
        <f t="shared" si="728"/>
        <v/>
      </c>
      <c r="AC3495" s="25" t="str">
        <f t="shared" si="719"/>
        <v/>
      </c>
      <c r="AD3495" s="149"/>
      <c r="AE3495" s="26" t="str">
        <f t="shared" si="720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721"/>
        <v>0</v>
      </c>
      <c r="AJ3495" s="27">
        <f t="shared" si="722"/>
        <v>0</v>
      </c>
      <c r="AK3495" s="28" t="str">
        <f t="shared" si="723"/>
        <v/>
      </c>
      <c r="AL3495" s="24"/>
      <c r="AM3495" s="24"/>
      <c r="AN3495" s="24"/>
      <c r="AO3495" s="24"/>
      <c r="AP3495" s="28" t="str">
        <f t="shared" si="724"/>
        <v/>
      </c>
      <c r="AQ3495" s="28" t="str">
        <f t="shared" si="725"/>
        <v/>
      </c>
    </row>
    <row r="3496" spans="1:43" s="12" customFormat="1">
      <c r="A3496" s="22"/>
      <c r="B3496" s="23"/>
      <c r="C3496" s="23"/>
      <c r="D3496" s="39" t="str">
        <f t="shared" si="715"/>
        <v/>
      </c>
      <c r="E3496" s="22"/>
      <c r="F3496" s="23"/>
      <c r="G3496" s="23"/>
      <c r="H3496" s="29"/>
      <c r="I3496" s="39" t="str">
        <f t="shared" si="716"/>
        <v/>
      </c>
      <c r="J3496" s="29"/>
      <c r="K3496" s="29"/>
      <c r="L3496" s="24"/>
      <c r="M3496" s="22"/>
      <c r="N3496" s="22"/>
      <c r="O3496" s="22"/>
      <c r="P3496" s="39" t="str">
        <f t="shared" si="717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729"/>
        <v/>
      </c>
      <c r="Z3496" s="18" t="str">
        <f t="shared" si="718"/>
        <v/>
      </c>
      <c r="AA3496" s="22"/>
      <c r="AB3496" s="21" t="str">
        <f t="shared" si="728"/>
        <v/>
      </c>
      <c r="AC3496" s="25" t="str">
        <f t="shared" si="719"/>
        <v/>
      </c>
      <c r="AD3496" s="149"/>
      <c r="AE3496" s="26" t="str">
        <f t="shared" si="720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721"/>
        <v>0</v>
      </c>
      <c r="AJ3496" s="27">
        <f t="shared" si="722"/>
        <v>0</v>
      </c>
      <c r="AK3496" s="28" t="str">
        <f t="shared" si="723"/>
        <v/>
      </c>
      <c r="AL3496" s="24"/>
      <c r="AM3496" s="24"/>
      <c r="AN3496" s="24"/>
      <c r="AO3496" s="24"/>
      <c r="AP3496" s="28" t="str">
        <f t="shared" si="724"/>
        <v/>
      </c>
      <c r="AQ3496" s="28" t="str">
        <f t="shared" si="725"/>
        <v/>
      </c>
    </row>
    <row r="3497" spans="1:43" s="12" customFormat="1">
      <c r="A3497" s="22"/>
      <c r="B3497" s="23"/>
      <c r="C3497" s="23"/>
      <c r="D3497" s="39" t="str">
        <f t="shared" si="715"/>
        <v/>
      </c>
      <c r="E3497" s="22"/>
      <c r="F3497" s="23"/>
      <c r="G3497" s="23"/>
      <c r="H3497" s="29"/>
      <c r="I3497" s="39" t="str">
        <f t="shared" si="716"/>
        <v/>
      </c>
      <c r="J3497" s="29"/>
      <c r="K3497" s="29"/>
      <c r="L3497" s="24"/>
      <c r="M3497" s="22"/>
      <c r="N3497" s="22"/>
      <c r="O3497" s="22"/>
      <c r="P3497" s="39" t="str">
        <f t="shared" si="717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729"/>
        <v/>
      </c>
      <c r="Z3497" s="18" t="str">
        <f t="shared" si="718"/>
        <v/>
      </c>
      <c r="AA3497" s="22"/>
      <c r="AB3497" s="21" t="str">
        <f t="shared" si="728"/>
        <v/>
      </c>
      <c r="AC3497" s="25" t="str">
        <f t="shared" si="719"/>
        <v/>
      </c>
      <c r="AD3497" s="149"/>
      <c r="AE3497" s="26" t="str">
        <f t="shared" si="720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721"/>
        <v>0</v>
      </c>
      <c r="AJ3497" s="27">
        <f t="shared" si="722"/>
        <v>0</v>
      </c>
      <c r="AK3497" s="28" t="str">
        <f t="shared" si="723"/>
        <v/>
      </c>
      <c r="AL3497" s="24"/>
      <c r="AM3497" s="24"/>
      <c r="AN3497" s="24"/>
      <c r="AO3497" s="24"/>
      <c r="AP3497" s="28" t="str">
        <f t="shared" si="724"/>
        <v/>
      </c>
      <c r="AQ3497" s="28" t="str">
        <f t="shared" si="725"/>
        <v/>
      </c>
    </row>
    <row r="3498" spans="1:43" s="12" customFormat="1">
      <c r="A3498" s="22"/>
      <c r="B3498" s="23"/>
      <c r="C3498" s="23"/>
      <c r="D3498" s="39" t="str">
        <f t="shared" si="715"/>
        <v/>
      </c>
      <c r="E3498" s="22"/>
      <c r="F3498" s="23"/>
      <c r="G3498" s="23"/>
      <c r="H3498" s="29"/>
      <c r="I3498" s="39" t="str">
        <f t="shared" si="716"/>
        <v/>
      </c>
      <c r="J3498" s="29"/>
      <c r="K3498" s="29"/>
      <c r="L3498" s="24"/>
      <c r="M3498" s="22"/>
      <c r="N3498" s="22"/>
      <c r="O3498" s="22"/>
      <c r="P3498" s="39" t="str">
        <f t="shared" si="717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729"/>
        <v/>
      </c>
      <c r="Z3498" s="18" t="str">
        <f t="shared" si="718"/>
        <v/>
      </c>
      <c r="AA3498" s="22"/>
      <c r="AB3498" s="21" t="str">
        <f t="shared" si="728"/>
        <v/>
      </c>
      <c r="AC3498" s="25" t="str">
        <f t="shared" si="719"/>
        <v/>
      </c>
      <c r="AD3498" s="149"/>
      <c r="AE3498" s="26" t="str">
        <f t="shared" si="720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721"/>
        <v>0</v>
      </c>
      <c r="AJ3498" s="27">
        <f t="shared" si="722"/>
        <v>0</v>
      </c>
      <c r="AK3498" s="28" t="str">
        <f t="shared" si="723"/>
        <v/>
      </c>
      <c r="AL3498" s="24"/>
      <c r="AM3498" s="24"/>
      <c r="AN3498" s="24"/>
      <c r="AO3498" s="24"/>
      <c r="AP3498" s="28" t="str">
        <f t="shared" si="724"/>
        <v/>
      </c>
      <c r="AQ3498" s="28" t="str">
        <f t="shared" si="725"/>
        <v/>
      </c>
    </row>
    <row r="3499" spans="1:43" s="12" customFormat="1">
      <c r="A3499" s="22"/>
      <c r="B3499" s="23"/>
      <c r="C3499" s="23"/>
      <c r="D3499" s="39" t="str">
        <f t="shared" si="715"/>
        <v/>
      </c>
      <c r="E3499" s="22"/>
      <c r="F3499" s="23"/>
      <c r="G3499" s="23"/>
      <c r="H3499" s="29"/>
      <c r="I3499" s="39" t="str">
        <f t="shared" si="716"/>
        <v/>
      </c>
      <c r="J3499" s="29"/>
      <c r="K3499" s="29"/>
      <c r="L3499" s="24"/>
      <c r="M3499" s="22"/>
      <c r="N3499" s="22"/>
      <c r="O3499" s="22"/>
      <c r="P3499" s="39" t="str">
        <f t="shared" si="717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729"/>
        <v/>
      </c>
      <c r="Z3499" s="18" t="str">
        <f t="shared" si="718"/>
        <v/>
      </c>
      <c r="AA3499" s="22"/>
      <c r="AB3499" s="21" t="str">
        <f t="shared" si="728"/>
        <v/>
      </c>
      <c r="AC3499" s="25" t="str">
        <f t="shared" si="719"/>
        <v/>
      </c>
      <c r="AD3499" s="149"/>
      <c r="AE3499" s="26" t="str">
        <f t="shared" si="720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721"/>
        <v>0</v>
      </c>
      <c r="AJ3499" s="27">
        <f t="shared" si="722"/>
        <v>0</v>
      </c>
      <c r="AK3499" s="28" t="str">
        <f t="shared" si="723"/>
        <v/>
      </c>
      <c r="AL3499" s="24"/>
      <c r="AM3499" s="24"/>
      <c r="AN3499" s="24"/>
      <c r="AO3499" s="24"/>
      <c r="AP3499" s="28" t="str">
        <f t="shared" si="724"/>
        <v/>
      </c>
      <c r="AQ3499" s="28" t="str">
        <f t="shared" si="725"/>
        <v/>
      </c>
    </row>
    <row r="3500" spans="1:43" s="12" customFormat="1">
      <c r="A3500" s="22"/>
      <c r="B3500" s="23"/>
      <c r="C3500" s="23"/>
      <c r="D3500" s="39" t="str">
        <f t="shared" si="715"/>
        <v/>
      </c>
      <c r="E3500" s="22"/>
      <c r="F3500" s="23"/>
      <c r="G3500" s="23"/>
      <c r="H3500" s="29"/>
      <c r="I3500" s="39" t="str">
        <f t="shared" si="716"/>
        <v/>
      </c>
      <c r="J3500" s="29"/>
      <c r="K3500" s="29"/>
      <c r="L3500" s="24"/>
      <c r="M3500" s="22"/>
      <c r="N3500" s="22"/>
      <c r="O3500" s="22"/>
      <c r="P3500" s="39" t="str">
        <f t="shared" si="717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729"/>
        <v/>
      </c>
      <c r="Z3500" s="18" t="str">
        <f t="shared" si="718"/>
        <v/>
      </c>
      <c r="AA3500" s="22"/>
      <c r="AB3500" s="21" t="str">
        <f t="shared" si="728"/>
        <v/>
      </c>
      <c r="AC3500" s="25" t="str">
        <f t="shared" si="719"/>
        <v/>
      </c>
      <c r="AD3500" s="149"/>
      <c r="AE3500" s="26" t="str">
        <f t="shared" si="720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721"/>
        <v>0</v>
      </c>
      <c r="AJ3500" s="27">
        <f t="shared" si="722"/>
        <v>0</v>
      </c>
      <c r="AK3500" s="28" t="str">
        <f t="shared" si="723"/>
        <v/>
      </c>
      <c r="AL3500" s="24"/>
      <c r="AM3500" s="24"/>
      <c r="AN3500" s="24"/>
      <c r="AO3500" s="24"/>
      <c r="AP3500" s="28" t="str">
        <f t="shared" si="724"/>
        <v/>
      </c>
      <c r="AQ3500" s="28" t="str">
        <f t="shared" si="725"/>
        <v/>
      </c>
    </row>
    <row r="3501" spans="1:43" s="12" customFormat="1">
      <c r="A3501" s="22"/>
      <c r="B3501" s="23"/>
      <c r="C3501" s="23"/>
      <c r="D3501" s="39" t="str">
        <f t="shared" si="715"/>
        <v/>
      </c>
      <c r="E3501" s="22"/>
      <c r="F3501" s="23"/>
      <c r="G3501" s="23"/>
      <c r="H3501" s="29"/>
      <c r="I3501" s="39" t="str">
        <f t="shared" si="716"/>
        <v/>
      </c>
      <c r="J3501" s="29"/>
      <c r="K3501" s="29"/>
      <c r="L3501" s="24"/>
      <c r="M3501" s="22"/>
      <c r="N3501" s="22"/>
      <c r="O3501" s="22"/>
      <c r="P3501" s="39" t="str">
        <f t="shared" si="717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729"/>
        <v/>
      </c>
      <c r="Z3501" s="18" t="str">
        <f t="shared" si="718"/>
        <v/>
      </c>
      <c r="AA3501" s="22"/>
      <c r="AB3501" s="21" t="str">
        <f t="shared" si="728"/>
        <v/>
      </c>
      <c r="AC3501" s="25" t="str">
        <f t="shared" si="719"/>
        <v/>
      </c>
      <c r="AD3501" s="149"/>
      <c r="AE3501" s="26" t="str">
        <f t="shared" si="720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721"/>
        <v>0</v>
      </c>
      <c r="AJ3501" s="27">
        <f t="shared" si="722"/>
        <v>0</v>
      </c>
      <c r="AK3501" s="28" t="str">
        <f t="shared" si="723"/>
        <v/>
      </c>
      <c r="AL3501" s="24"/>
      <c r="AM3501" s="24"/>
      <c r="AN3501" s="24"/>
      <c r="AO3501" s="24"/>
      <c r="AP3501" s="28" t="str">
        <f t="shared" si="724"/>
        <v/>
      </c>
      <c r="AQ3501" s="28" t="str">
        <f t="shared" si="725"/>
        <v/>
      </c>
    </row>
    <row r="3502" spans="1:43" s="12" customFormat="1">
      <c r="A3502" s="22"/>
      <c r="B3502" s="23"/>
      <c r="C3502" s="23"/>
      <c r="D3502" s="39" t="str">
        <f t="shared" si="715"/>
        <v/>
      </c>
      <c r="E3502" s="22"/>
      <c r="F3502" s="23"/>
      <c r="G3502" s="23"/>
      <c r="H3502" s="29"/>
      <c r="I3502" s="39" t="str">
        <f t="shared" si="716"/>
        <v/>
      </c>
      <c r="J3502" s="29"/>
      <c r="K3502" s="29"/>
      <c r="L3502" s="24"/>
      <c r="M3502" s="22"/>
      <c r="N3502" s="22"/>
      <c r="O3502" s="22"/>
      <c r="P3502" s="39" t="str">
        <f t="shared" si="717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729"/>
        <v/>
      </c>
      <c r="Z3502" s="18" t="str">
        <f t="shared" si="718"/>
        <v/>
      </c>
      <c r="AA3502" s="22"/>
      <c r="AB3502" s="21" t="str">
        <f t="shared" si="728"/>
        <v/>
      </c>
      <c r="AC3502" s="25" t="str">
        <f t="shared" si="719"/>
        <v/>
      </c>
      <c r="AD3502" s="149"/>
      <c r="AE3502" s="26" t="str">
        <f t="shared" si="720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721"/>
        <v>0</v>
      </c>
      <c r="AJ3502" s="27">
        <f t="shared" si="722"/>
        <v>0</v>
      </c>
      <c r="AK3502" s="28" t="str">
        <f t="shared" si="723"/>
        <v/>
      </c>
      <c r="AL3502" s="24"/>
      <c r="AM3502" s="24"/>
      <c r="AN3502" s="24"/>
      <c r="AO3502" s="24"/>
      <c r="AP3502" s="28" t="str">
        <f t="shared" si="724"/>
        <v/>
      </c>
      <c r="AQ3502" s="28" t="str">
        <f t="shared" si="725"/>
        <v/>
      </c>
    </row>
    <row r="3503" spans="1:43" s="12" customFormat="1">
      <c r="A3503" s="22"/>
      <c r="B3503" s="23"/>
      <c r="C3503" s="23"/>
      <c r="D3503" s="39" t="str">
        <f t="shared" si="715"/>
        <v/>
      </c>
      <c r="E3503" s="22"/>
      <c r="F3503" s="23"/>
      <c r="G3503" s="23"/>
      <c r="H3503" s="29"/>
      <c r="I3503" s="39" t="str">
        <f t="shared" si="716"/>
        <v/>
      </c>
      <c r="J3503" s="29"/>
      <c r="K3503" s="29"/>
      <c r="L3503" s="24"/>
      <c r="M3503" s="22"/>
      <c r="N3503" s="22"/>
      <c r="O3503" s="22"/>
      <c r="P3503" s="39" t="str">
        <f t="shared" si="717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729"/>
        <v/>
      </c>
      <c r="Z3503" s="18" t="str">
        <f t="shared" si="718"/>
        <v/>
      </c>
      <c r="AA3503" s="22"/>
      <c r="AB3503" s="21" t="str">
        <f t="shared" si="728"/>
        <v/>
      </c>
      <c r="AC3503" s="25" t="str">
        <f t="shared" si="719"/>
        <v/>
      </c>
      <c r="AD3503" s="149"/>
      <c r="AE3503" s="26" t="str">
        <f t="shared" si="720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721"/>
        <v>0</v>
      </c>
      <c r="AJ3503" s="27">
        <f t="shared" si="722"/>
        <v>0</v>
      </c>
      <c r="AK3503" s="28" t="str">
        <f t="shared" si="723"/>
        <v/>
      </c>
      <c r="AL3503" s="24"/>
      <c r="AM3503" s="24"/>
      <c r="AN3503" s="24"/>
      <c r="AO3503" s="24"/>
      <c r="AP3503" s="28" t="str">
        <f t="shared" si="724"/>
        <v/>
      </c>
      <c r="AQ3503" s="28" t="str">
        <f t="shared" si="725"/>
        <v/>
      </c>
    </row>
    <row r="3504" spans="1:43" s="12" customFormat="1">
      <c r="A3504" s="22"/>
      <c r="B3504" s="23"/>
      <c r="C3504" s="23"/>
      <c r="D3504" s="39" t="str">
        <f t="shared" si="715"/>
        <v/>
      </c>
      <c r="E3504" s="22"/>
      <c r="F3504" s="23"/>
      <c r="G3504" s="23"/>
      <c r="H3504" s="29"/>
      <c r="I3504" s="39" t="str">
        <f t="shared" si="716"/>
        <v/>
      </c>
      <c r="J3504" s="29"/>
      <c r="K3504" s="29"/>
      <c r="L3504" s="24"/>
      <c r="M3504" s="22"/>
      <c r="N3504" s="22"/>
      <c r="O3504" s="22"/>
      <c r="P3504" s="39" t="str">
        <f t="shared" si="717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729"/>
        <v/>
      </c>
      <c r="Z3504" s="18" t="str">
        <f t="shared" si="718"/>
        <v/>
      </c>
      <c r="AA3504" s="22"/>
      <c r="AB3504" s="21" t="str">
        <f t="shared" si="728"/>
        <v/>
      </c>
      <c r="AC3504" s="25" t="str">
        <f t="shared" si="719"/>
        <v/>
      </c>
      <c r="AD3504" s="149"/>
      <c r="AE3504" s="26" t="str">
        <f t="shared" si="720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721"/>
        <v>0</v>
      </c>
      <c r="AJ3504" s="27">
        <f t="shared" si="722"/>
        <v>0</v>
      </c>
      <c r="AK3504" s="28" t="str">
        <f t="shared" si="723"/>
        <v/>
      </c>
      <c r="AL3504" s="24"/>
      <c r="AM3504" s="24"/>
      <c r="AN3504" s="24"/>
      <c r="AO3504" s="24"/>
      <c r="AP3504" s="28" t="str">
        <f t="shared" si="724"/>
        <v/>
      </c>
      <c r="AQ3504" s="28" t="str">
        <f t="shared" si="725"/>
        <v/>
      </c>
    </row>
    <row r="3505" spans="1:43" s="12" customFormat="1">
      <c r="A3505" s="22"/>
      <c r="B3505" s="23"/>
      <c r="C3505" s="23"/>
      <c r="D3505" s="39" t="str">
        <f t="shared" si="715"/>
        <v/>
      </c>
      <c r="E3505" s="22"/>
      <c r="F3505" s="23"/>
      <c r="G3505" s="23"/>
      <c r="H3505" s="29"/>
      <c r="I3505" s="39" t="str">
        <f t="shared" si="716"/>
        <v/>
      </c>
      <c r="J3505" s="29"/>
      <c r="K3505" s="29"/>
      <c r="L3505" s="24"/>
      <c r="M3505" s="22"/>
      <c r="N3505" s="22"/>
      <c r="O3505" s="22"/>
      <c r="P3505" s="39" t="str">
        <f t="shared" si="717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729"/>
        <v/>
      </c>
      <c r="Z3505" s="18" t="str">
        <f t="shared" si="718"/>
        <v/>
      </c>
      <c r="AA3505" s="22"/>
      <c r="AB3505" s="21" t="str">
        <f t="shared" si="728"/>
        <v/>
      </c>
      <c r="AC3505" s="25" t="str">
        <f t="shared" si="719"/>
        <v/>
      </c>
      <c r="AD3505" s="149"/>
      <c r="AE3505" s="26" t="str">
        <f t="shared" si="720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721"/>
        <v>0</v>
      </c>
      <c r="AJ3505" s="27">
        <f t="shared" si="722"/>
        <v>0</v>
      </c>
      <c r="AK3505" s="28" t="str">
        <f t="shared" si="723"/>
        <v/>
      </c>
      <c r="AL3505" s="24"/>
      <c r="AM3505" s="24"/>
      <c r="AN3505" s="24"/>
      <c r="AO3505" s="24"/>
      <c r="AP3505" s="28" t="str">
        <f t="shared" si="724"/>
        <v/>
      </c>
      <c r="AQ3505" s="28" t="str">
        <f t="shared" si="725"/>
        <v/>
      </c>
    </row>
    <row r="3506" spans="1:43" s="12" customFormat="1">
      <c r="A3506" s="22"/>
      <c r="B3506" s="23"/>
      <c r="C3506" s="23"/>
      <c r="D3506" s="39" t="str">
        <f t="shared" si="715"/>
        <v/>
      </c>
      <c r="E3506" s="22"/>
      <c r="F3506" s="23"/>
      <c r="G3506" s="23"/>
      <c r="H3506" s="29"/>
      <c r="I3506" s="39" t="str">
        <f t="shared" si="716"/>
        <v/>
      </c>
      <c r="J3506" s="29"/>
      <c r="K3506" s="29"/>
      <c r="L3506" s="24"/>
      <c r="M3506" s="22"/>
      <c r="N3506" s="22"/>
      <c r="O3506" s="22"/>
      <c r="P3506" s="39" t="str">
        <f t="shared" si="717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729"/>
        <v/>
      </c>
      <c r="Z3506" s="18" t="str">
        <f t="shared" si="718"/>
        <v/>
      </c>
      <c r="AA3506" s="22"/>
      <c r="AB3506" s="21" t="str">
        <f t="shared" si="728"/>
        <v/>
      </c>
      <c r="AC3506" s="25" t="str">
        <f t="shared" si="719"/>
        <v/>
      </c>
      <c r="AD3506" s="149"/>
      <c r="AE3506" s="26" t="str">
        <f t="shared" si="720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721"/>
        <v>0</v>
      </c>
      <c r="AJ3506" s="27">
        <f t="shared" si="722"/>
        <v>0</v>
      </c>
      <c r="AK3506" s="28" t="str">
        <f t="shared" si="723"/>
        <v/>
      </c>
      <c r="AL3506" s="24"/>
      <c r="AM3506" s="24"/>
      <c r="AN3506" s="24"/>
      <c r="AO3506" s="24"/>
      <c r="AP3506" s="28" t="str">
        <f t="shared" si="724"/>
        <v/>
      </c>
      <c r="AQ3506" s="28" t="str">
        <f t="shared" si="725"/>
        <v/>
      </c>
    </row>
    <row r="3507" spans="1:43" s="12" customFormat="1">
      <c r="A3507" s="22"/>
      <c r="B3507" s="23"/>
      <c r="C3507" s="23"/>
      <c r="D3507" s="39" t="str">
        <f t="shared" ref="D3507:D3509" si="730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716"/>
        <v/>
      </c>
      <c r="J3507" s="29"/>
      <c r="K3507" s="29"/>
      <c r="L3507" s="24"/>
      <c r="M3507" s="22"/>
      <c r="N3507" s="22"/>
      <c r="O3507" s="22"/>
      <c r="P3507" s="39" t="str">
        <f t="shared" ref="P3507:P3509" si="731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729"/>
        <v/>
      </c>
      <c r="Z3507" s="18" t="str">
        <f t="shared" si="718"/>
        <v/>
      </c>
      <c r="AA3507" s="22"/>
      <c r="AB3507" s="21" t="str">
        <f t="shared" si="728"/>
        <v/>
      </c>
      <c r="AC3507" s="25" t="str">
        <f t="shared" ref="AC3507:AC3509" si="732">IF(R3507&lt;&gt;"",AB3507*AD3507,"")</f>
        <v/>
      </c>
      <c r="AD3507" s="149"/>
      <c r="AE3507" s="26" t="str">
        <f t="shared" si="720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721"/>
        <v>0</v>
      </c>
      <c r="AJ3507" s="27">
        <f t="shared" si="722"/>
        <v>0</v>
      </c>
      <c r="AK3507" s="28" t="str">
        <f t="shared" ref="AK3507:AK3509" si="733">IF(AJ3507&gt;0,AJ3507/AI3507,"")</f>
        <v/>
      </c>
      <c r="AL3507" s="24"/>
      <c r="AM3507" s="24"/>
      <c r="AN3507" s="24"/>
      <c r="AO3507" s="24"/>
      <c r="AP3507" s="28" t="str">
        <f t="shared" ref="AP3507:AP3514" si="734">IF(F3507="","",F3507&amp;G3507)</f>
        <v/>
      </c>
      <c r="AQ3507" s="28" t="str">
        <f t="shared" ref="AQ3507:AQ3514" si="735">IF(W3507="","",F3507&amp;G3507&amp;W3507)</f>
        <v/>
      </c>
    </row>
    <row r="3508" spans="1:43" s="12" customFormat="1">
      <c r="A3508" s="22"/>
      <c r="B3508" s="23"/>
      <c r="C3508" s="23"/>
      <c r="D3508" s="39" t="str">
        <f t="shared" si="730"/>
        <v/>
      </c>
      <c r="E3508" s="22"/>
      <c r="F3508" s="23"/>
      <c r="G3508" s="23"/>
      <c r="H3508" s="29"/>
      <c r="I3508" s="39" t="str">
        <f t="shared" si="716"/>
        <v/>
      </c>
      <c r="J3508" s="29"/>
      <c r="K3508" s="29"/>
      <c r="L3508" s="24"/>
      <c r="M3508" s="22"/>
      <c r="N3508" s="22"/>
      <c r="O3508" s="22"/>
      <c r="P3508" s="39" t="str">
        <f t="shared" si="731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729"/>
        <v/>
      </c>
      <c r="Z3508" s="18" t="str">
        <f t="shared" si="718"/>
        <v/>
      </c>
      <c r="AA3508" s="22"/>
      <c r="AB3508" s="21" t="str">
        <f t="shared" si="728"/>
        <v/>
      </c>
      <c r="AC3508" s="25" t="str">
        <f t="shared" si="732"/>
        <v/>
      </c>
      <c r="AD3508" s="149"/>
      <c r="AE3508" s="26" t="str">
        <f t="shared" si="720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721"/>
        <v>0</v>
      </c>
      <c r="AJ3508" s="27">
        <f t="shared" si="722"/>
        <v>0</v>
      </c>
      <c r="AK3508" s="28" t="str">
        <f t="shared" si="733"/>
        <v/>
      </c>
      <c r="AL3508" s="24"/>
      <c r="AM3508" s="24"/>
      <c r="AN3508" s="24"/>
      <c r="AO3508" s="24"/>
      <c r="AP3508" s="28" t="str">
        <f t="shared" si="734"/>
        <v/>
      </c>
      <c r="AQ3508" s="28" t="str">
        <f t="shared" si="735"/>
        <v/>
      </c>
    </row>
    <row r="3509" spans="1:43" s="12" customFormat="1">
      <c r="A3509" s="22"/>
      <c r="B3509" s="23"/>
      <c r="C3509" s="23"/>
      <c r="D3509" s="115" t="str">
        <f t="shared" si="730"/>
        <v/>
      </c>
      <c r="E3509" s="22"/>
      <c r="F3509" s="23"/>
      <c r="G3509" s="23"/>
      <c r="H3509" s="29"/>
      <c r="I3509" s="115" t="str">
        <f t="shared" si="716"/>
        <v/>
      </c>
      <c r="J3509" s="29"/>
      <c r="K3509" s="29"/>
      <c r="L3509" s="24"/>
      <c r="M3509" s="22"/>
      <c r="N3509" s="22"/>
      <c r="O3509" s="22"/>
      <c r="P3509" s="115" t="str">
        <f t="shared" si="731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729"/>
        <v/>
      </c>
      <c r="Z3509" s="118" t="str">
        <f t="shared" si="718"/>
        <v/>
      </c>
      <c r="AA3509" s="22"/>
      <c r="AB3509" s="152" t="str">
        <f t="shared" si="728"/>
        <v/>
      </c>
      <c r="AC3509" s="153" t="str">
        <f t="shared" si="732"/>
        <v/>
      </c>
      <c r="AD3509" s="149"/>
      <c r="AE3509" s="121" t="str">
        <f t="shared" si="720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721"/>
        <v>0</v>
      </c>
      <c r="AJ3509" s="154">
        <f t="shared" si="722"/>
        <v>0</v>
      </c>
      <c r="AK3509" s="123" t="str">
        <f t="shared" si="733"/>
        <v/>
      </c>
      <c r="AL3509" s="24"/>
      <c r="AM3509" s="24"/>
      <c r="AN3509" s="24"/>
      <c r="AO3509" s="24"/>
      <c r="AP3509" s="28" t="str">
        <f t="shared" si="734"/>
        <v/>
      </c>
      <c r="AQ3509" s="28" t="str">
        <f t="shared" si="735"/>
        <v/>
      </c>
    </row>
    <row r="3510" spans="1:43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734"/>
        <v/>
      </c>
      <c r="AQ3510" s="28" t="str">
        <f t="shared" si="735"/>
        <v/>
      </c>
    </row>
    <row r="3511" spans="1:43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734"/>
        <v/>
      </c>
      <c r="AQ3511" s="123" t="str">
        <f t="shared" si="735"/>
        <v/>
      </c>
    </row>
    <row r="3512" spans="1:43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734"/>
        <v/>
      </c>
      <c r="AQ3512" s="124" t="str">
        <f t="shared" si="735"/>
        <v/>
      </c>
    </row>
    <row r="3513" spans="1:43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734"/>
        <v/>
      </c>
      <c r="AQ3513" s="124" t="str">
        <f t="shared" si="735"/>
        <v/>
      </c>
    </row>
    <row r="3514" spans="1:43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734"/>
        <v/>
      </c>
      <c r="AQ3514" s="123" t="str">
        <f t="shared" si="735"/>
        <v/>
      </c>
    </row>
    <row r="7023" spans="43:43">
      <c r="AQ7023" s="8"/>
    </row>
    <row r="10534" spans="43:43">
      <c r="AQ10534" s="8"/>
    </row>
    <row r="14045" spans="43:43">
      <c r="AQ14045" s="8"/>
    </row>
    <row r="17556" spans="43:43">
      <c r="AQ17556" s="8"/>
    </row>
    <row r="21067" spans="43:43">
      <c r="AQ21067" s="8"/>
    </row>
    <row r="24578" spans="43:43">
      <c r="AQ24578" s="8"/>
    </row>
    <row r="28089" spans="43:43">
      <c r="AQ28089" s="8"/>
    </row>
    <row r="31600" spans="43:43">
      <c r="AQ31600" s="8"/>
    </row>
    <row r="35111" spans="43:43">
      <c r="AQ35111" s="8"/>
    </row>
    <row r="38622" spans="43:43">
      <c r="AQ38622" s="8"/>
    </row>
    <row r="42133" spans="43:43">
      <c r="AQ42133" s="8"/>
    </row>
    <row r="45644" spans="43:43">
      <c r="AQ45644" s="8"/>
    </row>
    <row r="49155" spans="43:43">
      <c r="AQ49155" s="8"/>
    </row>
    <row r="52666" spans="43:43">
      <c r="AQ52666" s="8"/>
    </row>
    <row r="56177" spans="43:43">
      <c r="AQ56177" s="8"/>
    </row>
    <row r="59688" spans="43:43">
      <c r="AQ59688" s="8"/>
    </row>
    <row r="63199" spans="43:43">
      <c r="AQ63199" s="8"/>
    </row>
    <row r="66710" spans="43:43">
      <c r="AQ66710" s="8"/>
    </row>
    <row r="70221" spans="43:43">
      <c r="AQ70221" s="8"/>
    </row>
    <row r="73732" spans="43:43">
      <c r="AQ73732" s="8"/>
    </row>
    <row r="77243" spans="43:43">
      <c r="AQ77243" s="8"/>
    </row>
    <row r="80754" spans="43:43">
      <c r="AQ80754" s="8"/>
    </row>
    <row r="84265" spans="43:43">
      <c r="AQ84265" s="8"/>
    </row>
    <row r="87776" spans="43:43">
      <c r="AQ87776" s="8"/>
    </row>
    <row r="91287" spans="43:43">
      <c r="AQ91287" s="8"/>
    </row>
    <row r="94798" spans="43:43">
      <c r="AQ94798" s="8"/>
    </row>
    <row r="98309" spans="43:43">
      <c r="AQ98309" s="8"/>
    </row>
    <row r="101820" spans="43:43">
      <c r="AQ101820" s="8"/>
    </row>
    <row r="105331" spans="43:43">
      <c r="AQ105331" s="8"/>
    </row>
    <row r="108842" spans="43:43">
      <c r="AQ108842" s="8"/>
    </row>
    <row r="112353" spans="43:43">
      <c r="AQ112353" s="8"/>
    </row>
    <row r="115864" spans="43:43">
      <c r="AQ115864" s="8"/>
    </row>
    <row r="119375" spans="43:43">
      <c r="AQ119375" s="8"/>
    </row>
    <row r="122886" spans="43:43">
      <c r="AQ122886" s="8"/>
    </row>
    <row r="126397" spans="43:43">
      <c r="AQ126397" s="8"/>
    </row>
    <row r="129908" spans="43:43">
      <c r="AQ129908" s="8"/>
    </row>
    <row r="133419" spans="43:43">
      <c r="AQ133419" s="8"/>
    </row>
    <row r="136930" spans="43:43">
      <c r="AQ136930" s="8"/>
    </row>
    <row r="140441" spans="43:43">
      <c r="AQ140441" s="8"/>
    </row>
    <row r="143952" spans="43:43">
      <c r="AQ143952" s="8"/>
    </row>
    <row r="147463" spans="43:43">
      <c r="AQ147463" s="8"/>
    </row>
    <row r="150974" spans="43:43">
      <c r="AQ150974" s="8"/>
    </row>
    <row r="154485" spans="43:43">
      <c r="AQ154485" s="8"/>
    </row>
    <row r="157996" spans="43:43">
      <c r="AQ157996" s="8"/>
    </row>
    <row r="161507" spans="43:43">
      <c r="AQ161507" s="8"/>
    </row>
    <row r="165018" spans="43:43">
      <c r="AQ165018" s="8"/>
    </row>
    <row r="168529" spans="43:43">
      <c r="AQ168529" s="8"/>
    </row>
    <row r="172040" spans="43:43">
      <c r="AQ172040" s="8"/>
    </row>
    <row r="175551" spans="43:43">
      <c r="AQ175551" s="8"/>
    </row>
    <row r="179062" spans="43:43">
      <c r="AQ179062" s="8"/>
    </row>
    <row r="182573" spans="43:43">
      <c r="AQ182573" s="8"/>
    </row>
    <row r="186084" spans="43:43">
      <c r="AQ186084" s="8"/>
    </row>
    <row r="189595" spans="43:43">
      <c r="AQ189595" s="8"/>
    </row>
    <row r="193106" spans="43:43">
      <c r="AQ193106" s="8"/>
    </row>
    <row r="196617" spans="43:43">
      <c r="AQ196617" s="8"/>
    </row>
    <row r="200128" spans="43:43">
      <c r="AQ200128" s="8"/>
    </row>
    <row r="203639" spans="43:43">
      <c r="AQ203639" s="8"/>
    </row>
    <row r="207150" spans="43:43">
      <c r="AQ207150" s="8"/>
    </row>
    <row r="210661" spans="43:43">
      <c r="AQ210661" s="8"/>
    </row>
    <row r="214172" spans="43:43">
      <c r="AQ214172" s="8"/>
    </row>
    <row r="217683" spans="43:43">
      <c r="AQ217683" s="8"/>
    </row>
    <row r="221194" spans="43:43">
      <c r="AQ221194" s="8"/>
    </row>
    <row r="224705" spans="43:43">
      <c r="AQ224705" s="8"/>
    </row>
    <row r="228216" spans="43:43">
      <c r="AQ228216" s="8"/>
    </row>
    <row r="231727" spans="43:43">
      <c r="AQ231727" s="8"/>
    </row>
    <row r="235238" spans="43:43">
      <c r="AQ235238" s="8"/>
    </row>
    <row r="238749" spans="43:43">
      <c r="AQ238749" s="8"/>
    </row>
    <row r="242260" spans="43:43">
      <c r="AQ242260" s="8"/>
    </row>
    <row r="245771" spans="43:43">
      <c r="AQ245771" s="8"/>
    </row>
    <row r="249282" spans="43:43">
      <c r="AQ249282" s="8"/>
    </row>
    <row r="252793" spans="43:43">
      <c r="AQ252793" s="8"/>
    </row>
    <row r="256304" spans="43:43">
      <c r="AQ256304" s="8"/>
    </row>
    <row r="259815" spans="43:43">
      <c r="AQ259815" s="8"/>
    </row>
    <row r="263326" spans="43:43">
      <c r="AQ263326" s="8"/>
    </row>
    <row r="266837" spans="43:43">
      <c r="AQ266837" s="8"/>
    </row>
    <row r="270348" spans="43:43">
      <c r="AQ270348" s="8"/>
    </row>
    <row r="273859" spans="43:43">
      <c r="AQ273859" s="8"/>
    </row>
    <row r="277370" spans="43:43">
      <c r="AQ277370" s="8"/>
    </row>
    <row r="280881" spans="43:43">
      <c r="AQ280881" s="8"/>
    </row>
    <row r="284392" spans="43:43">
      <c r="AQ284392" s="8"/>
    </row>
    <row r="287903" spans="43:43">
      <c r="AQ287903" s="8"/>
    </row>
    <row r="291414" spans="43:43">
      <c r="AQ291414" s="8"/>
    </row>
    <row r="294925" spans="43:43">
      <c r="AQ294925" s="8"/>
    </row>
    <row r="298436" spans="43:43">
      <c r="AQ298436" s="8"/>
    </row>
    <row r="301947" spans="43:43">
      <c r="AQ301947" s="8"/>
    </row>
    <row r="305458" spans="43:43">
      <c r="AQ305458" s="8"/>
    </row>
    <row r="308969" spans="43:43">
      <c r="AQ308969" s="8"/>
    </row>
    <row r="312480" spans="43:43">
      <c r="AQ312480" s="8"/>
    </row>
    <row r="315991" spans="43:43">
      <c r="AQ315991" s="8"/>
    </row>
    <row r="319502" spans="43:43">
      <c r="AQ319502" s="8"/>
    </row>
    <row r="323013" spans="43:43">
      <c r="AQ323013" s="8"/>
    </row>
    <row r="326524" spans="43:43">
      <c r="AQ326524" s="8"/>
    </row>
    <row r="330035" spans="43:43">
      <c r="AQ330035" s="8"/>
    </row>
    <row r="333546" spans="43:43">
      <c r="AQ333546" s="8"/>
    </row>
    <row r="337057" spans="43:43">
      <c r="AQ337057" s="8"/>
    </row>
    <row r="340568" spans="43:43">
      <c r="AQ340568" s="8"/>
    </row>
    <row r="344079" spans="43:43">
      <c r="AQ344079" s="8"/>
    </row>
    <row r="347590" spans="43:43">
      <c r="AQ347590" s="8"/>
    </row>
    <row r="351101" spans="43:43">
      <c r="AQ351101" s="8"/>
    </row>
    <row r="354612" spans="43:43">
      <c r="AQ354612" s="8"/>
    </row>
    <row r="358123" spans="43:43">
      <c r="AQ358123" s="8"/>
    </row>
    <row r="361634" spans="43:43">
      <c r="AQ361634" s="8"/>
    </row>
    <row r="365145" spans="43:43">
      <c r="AQ365145" s="8"/>
    </row>
    <row r="368656" spans="43:43">
      <c r="AQ368656" s="8"/>
    </row>
    <row r="372167" spans="43:43">
      <c r="AQ372167" s="8"/>
    </row>
    <row r="375678" spans="43:43">
      <c r="AQ375678" s="8"/>
    </row>
    <row r="379189" spans="43:43">
      <c r="AQ379189" s="8"/>
    </row>
    <row r="382700" spans="43:43">
      <c r="AQ382700" s="8"/>
    </row>
    <row r="386211" spans="43:43">
      <c r="AQ386211" s="8"/>
    </row>
    <row r="389722" spans="43:43">
      <c r="AQ389722" s="8"/>
    </row>
    <row r="393233" spans="43:43">
      <c r="AQ393233" s="8"/>
    </row>
    <row r="396744" spans="43:43">
      <c r="AQ396744" s="8"/>
    </row>
    <row r="400255" spans="43:43">
      <c r="AQ400255" s="8"/>
    </row>
    <row r="403766" spans="43:43">
      <c r="AQ403766" s="8"/>
    </row>
    <row r="407277" spans="43:43">
      <c r="AQ407277" s="8"/>
    </row>
    <row r="410788" spans="43:43">
      <c r="AQ410788" s="8"/>
    </row>
    <row r="414299" spans="43:43">
      <c r="AQ414299" s="8"/>
    </row>
    <row r="417810" spans="43:43">
      <c r="AQ417810" s="8"/>
    </row>
    <row r="421321" spans="43:43">
      <c r="AQ421321" s="8"/>
    </row>
    <row r="424832" spans="43:43">
      <c r="AQ424832" s="8"/>
    </row>
    <row r="428343" spans="43:43">
      <c r="AQ428343" s="8"/>
    </row>
    <row r="431854" spans="43:43">
      <c r="AQ431854" s="8"/>
    </row>
    <row r="435365" spans="43:43">
      <c r="AQ435365" s="8"/>
    </row>
    <row r="438876" spans="43:43">
      <c r="AQ438876" s="8"/>
    </row>
    <row r="442387" spans="43:43">
      <c r="AQ442387" s="8"/>
    </row>
    <row r="445898" spans="43:43">
      <c r="AQ445898" s="8"/>
    </row>
    <row r="449409" spans="43:43">
      <c r="AQ449409" s="8"/>
    </row>
    <row r="452920" spans="43:43">
      <c r="AQ452920" s="8"/>
    </row>
    <row r="456431" spans="43:43">
      <c r="AQ456431" s="8"/>
    </row>
    <row r="459942" spans="43:43">
      <c r="AQ459942" s="8"/>
    </row>
    <row r="463453" spans="43:43">
      <c r="AQ463453" s="8"/>
    </row>
    <row r="466964" spans="43:43">
      <c r="AQ466964" s="8"/>
    </row>
    <row r="470475" spans="43:43">
      <c r="AQ470475" s="8"/>
    </row>
    <row r="473986" spans="43:43">
      <c r="AQ473986" s="8"/>
    </row>
    <row r="477497" spans="43:43">
      <c r="AQ477497" s="8"/>
    </row>
    <row r="481008" spans="43:43">
      <c r="AQ481008" s="8"/>
    </row>
    <row r="484519" spans="43:43">
      <c r="AQ484519" s="8"/>
    </row>
    <row r="488030" spans="43:43">
      <c r="AQ488030" s="8"/>
    </row>
    <row r="491541" spans="43:43">
      <c r="AQ491541" s="8"/>
    </row>
    <row r="495052" spans="43:43">
      <c r="AQ495052" s="8"/>
    </row>
    <row r="498563" spans="43:43">
      <c r="AQ498563" s="8"/>
    </row>
    <row r="502074" spans="43:43">
      <c r="AQ502074" s="8"/>
    </row>
    <row r="505585" spans="43:43">
      <c r="AQ505585" s="8"/>
    </row>
    <row r="509096" spans="43:43">
      <c r="AQ509096" s="8"/>
    </row>
    <row r="512607" spans="43:43">
      <c r="AQ512607" s="8"/>
    </row>
    <row r="516118" spans="43:43">
      <c r="AQ516118" s="8"/>
    </row>
    <row r="519629" spans="43:43">
      <c r="AQ519629" s="8"/>
    </row>
    <row r="523140" spans="43:43">
      <c r="AQ523140" s="8"/>
    </row>
    <row r="526651" spans="43:43">
      <c r="AQ526651" s="8"/>
    </row>
    <row r="530162" spans="43:43">
      <c r="AQ530162" s="8"/>
    </row>
    <row r="533673" spans="43:43">
      <c r="AQ533673" s="8"/>
    </row>
    <row r="537184" spans="43:43">
      <c r="AQ537184" s="8"/>
    </row>
    <row r="540695" spans="43:43">
      <c r="AQ540695" s="8"/>
    </row>
    <row r="544206" spans="43:43">
      <c r="AQ544206" s="8"/>
    </row>
    <row r="547717" spans="43:43">
      <c r="AQ547717" s="8"/>
    </row>
    <row r="551228" spans="43:43">
      <c r="AQ551228" s="8"/>
    </row>
    <row r="554739" spans="43:43">
      <c r="AQ554739" s="8"/>
    </row>
    <row r="558250" spans="43:43">
      <c r="AQ558250" s="8"/>
    </row>
    <row r="561761" spans="43:43">
      <c r="AQ561761" s="8"/>
    </row>
    <row r="565272" spans="43:43">
      <c r="AQ565272" s="8"/>
    </row>
    <row r="568783" spans="43:43">
      <c r="AQ568783" s="8"/>
    </row>
    <row r="572294" spans="43:43">
      <c r="AQ572294" s="8"/>
    </row>
    <row r="575805" spans="43:43">
      <c r="AQ575805" s="8"/>
    </row>
    <row r="579316" spans="43:43">
      <c r="AQ579316" s="8"/>
    </row>
    <row r="582827" spans="43:43">
      <c r="AQ582827" s="8"/>
    </row>
    <row r="586338" spans="43:43">
      <c r="AQ586338" s="8"/>
    </row>
    <row r="589849" spans="43:43">
      <c r="AQ589849" s="8"/>
    </row>
    <row r="593360" spans="43:43">
      <c r="AQ593360" s="8"/>
    </row>
    <row r="596871" spans="43:43">
      <c r="AQ596871" s="8"/>
    </row>
    <row r="600382" spans="43:43">
      <c r="AQ600382" s="8"/>
    </row>
    <row r="603893" spans="43:43">
      <c r="AQ603893" s="8"/>
    </row>
    <row r="607404" spans="43:43">
      <c r="AQ607404" s="8"/>
    </row>
    <row r="610915" spans="43:43">
      <c r="AQ610915" s="8"/>
    </row>
    <row r="614426" spans="43:43">
      <c r="AQ614426" s="8"/>
    </row>
    <row r="617937" spans="43:43">
      <c r="AQ617937" s="8"/>
    </row>
    <row r="621448" spans="43:43">
      <c r="AQ621448" s="8"/>
    </row>
    <row r="624959" spans="43:43">
      <c r="AQ624959" s="8"/>
    </row>
    <row r="628470" spans="43:43">
      <c r="AQ628470" s="8"/>
    </row>
    <row r="631981" spans="43:43">
      <c r="AQ631981" s="8"/>
    </row>
    <row r="635492" spans="43:43">
      <c r="AQ635492" s="8"/>
    </row>
    <row r="639003" spans="43:43">
      <c r="AQ639003" s="8"/>
    </row>
    <row r="642514" spans="43:43">
      <c r="AQ642514" s="8"/>
    </row>
    <row r="646025" spans="43:43">
      <c r="AQ646025" s="8"/>
    </row>
    <row r="649536" spans="43:43">
      <c r="AQ649536" s="8"/>
    </row>
    <row r="653047" spans="43:43">
      <c r="AQ653047" s="8"/>
    </row>
    <row r="656558" spans="43:43">
      <c r="AQ656558" s="8"/>
    </row>
    <row r="660069" spans="43:43">
      <c r="AQ660069" s="8"/>
    </row>
    <row r="663580" spans="43:43">
      <c r="AQ663580" s="8"/>
    </row>
    <row r="667091" spans="43:43">
      <c r="AQ667091" s="8"/>
    </row>
    <row r="670602" spans="43:43">
      <c r="AQ670602" s="8"/>
    </row>
    <row r="674113" spans="43:43">
      <c r="AQ674113" s="8"/>
    </row>
    <row r="677624" spans="43:43">
      <c r="AQ677624" s="8"/>
    </row>
    <row r="681135" spans="43:43">
      <c r="AQ681135" s="8"/>
    </row>
    <row r="684646" spans="43:43">
      <c r="AQ684646" s="8"/>
    </row>
    <row r="688157" spans="43:43">
      <c r="AQ688157" s="8"/>
    </row>
    <row r="691668" spans="43:43">
      <c r="AQ691668" s="8"/>
    </row>
    <row r="695179" spans="43:43">
      <c r="AQ695179" s="8"/>
    </row>
    <row r="698690" spans="43:43">
      <c r="AQ698690" s="8"/>
    </row>
    <row r="702201" spans="43:43">
      <c r="AQ702201" s="8"/>
    </row>
    <row r="705712" spans="43:43">
      <c r="AQ705712" s="8"/>
    </row>
    <row r="709223" spans="43:43">
      <c r="AQ709223" s="8"/>
    </row>
    <row r="712734" spans="43:43">
      <c r="AQ712734" s="8"/>
    </row>
    <row r="716245" spans="43:43">
      <c r="AQ716245" s="8"/>
    </row>
    <row r="719756" spans="43:43">
      <c r="AQ719756" s="8"/>
    </row>
    <row r="723267" spans="43:43">
      <c r="AQ723267" s="8"/>
    </row>
    <row r="726778" spans="43:43">
      <c r="AQ726778" s="8"/>
    </row>
    <row r="730289" spans="43:43">
      <c r="AQ730289" s="8"/>
    </row>
    <row r="733800" spans="43:43">
      <c r="AQ733800" s="8"/>
    </row>
    <row r="737311" spans="43:43">
      <c r="AQ737311" s="8"/>
    </row>
    <row r="740822" spans="43:43">
      <c r="AQ740822" s="8"/>
    </row>
    <row r="744333" spans="43:43">
      <c r="AQ744333" s="8"/>
    </row>
    <row r="747844" spans="43:43">
      <c r="AQ747844" s="8"/>
    </row>
    <row r="751355" spans="43:43">
      <c r="AQ751355" s="8"/>
    </row>
    <row r="754866" spans="43:43">
      <c r="AQ754866" s="8"/>
    </row>
    <row r="758377" spans="43:43">
      <c r="AQ758377" s="8"/>
    </row>
    <row r="761888" spans="43:43">
      <c r="AQ761888" s="8"/>
    </row>
    <row r="765399" spans="43:43">
      <c r="AQ765399" s="8"/>
    </row>
    <row r="768910" spans="43:43">
      <c r="AQ768910" s="8"/>
    </row>
    <row r="772421" spans="43:43">
      <c r="AQ772421" s="8"/>
    </row>
    <row r="775932" spans="43:43">
      <c r="AQ775932" s="8"/>
    </row>
    <row r="779443" spans="43:43">
      <c r="AQ779443" s="8"/>
    </row>
    <row r="782954" spans="43:43">
      <c r="AQ782954" s="8"/>
    </row>
    <row r="786465" spans="43:43">
      <c r="AQ786465" s="8"/>
    </row>
    <row r="789976" spans="43:43">
      <c r="AQ789976" s="8"/>
    </row>
    <row r="793487" spans="43:43">
      <c r="AQ793487" s="8"/>
    </row>
    <row r="796998" spans="43:43">
      <c r="AQ796998" s="8"/>
    </row>
    <row r="800509" spans="43:43">
      <c r="AQ800509" s="8"/>
    </row>
    <row r="804020" spans="43:43">
      <c r="AQ804020" s="8"/>
    </row>
    <row r="807531" spans="43:43">
      <c r="AQ807531" s="8"/>
    </row>
    <row r="811042" spans="43:43">
      <c r="AQ811042" s="8"/>
    </row>
    <row r="814553" spans="43:43">
      <c r="AQ814553" s="8"/>
    </row>
    <row r="818064" spans="43:43">
      <c r="AQ818064" s="8"/>
    </row>
    <row r="821575" spans="43:43">
      <c r="AQ821575" s="8"/>
    </row>
    <row r="825086" spans="43:43">
      <c r="AQ825086" s="8"/>
    </row>
    <row r="828597" spans="43:43">
      <c r="AQ828597" s="8"/>
    </row>
    <row r="832108" spans="43:43">
      <c r="AQ832108" s="8"/>
    </row>
    <row r="835619" spans="43:43">
      <c r="AQ835619" s="8"/>
    </row>
    <row r="839130" spans="43:43">
      <c r="AQ839130" s="8"/>
    </row>
    <row r="842641" spans="43:43">
      <c r="AQ842641" s="8"/>
    </row>
    <row r="846152" spans="43:43">
      <c r="AQ846152" s="8"/>
    </row>
    <row r="849663" spans="43:43">
      <c r="AQ849663" s="8"/>
    </row>
    <row r="853174" spans="43:43">
      <c r="AQ853174" s="8"/>
    </row>
    <row r="856685" spans="43:43">
      <c r="AQ856685" s="8"/>
    </row>
    <row r="860196" spans="43:43">
      <c r="AQ860196" s="8"/>
    </row>
    <row r="863707" spans="43:43">
      <c r="AQ863707" s="8"/>
    </row>
    <row r="867218" spans="43:43">
      <c r="AQ867218" s="8"/>
    </row>
    <row r="870729" spans="43:43">
      <c r="AQ870729" s="8"/>
    </row>
    <row r="874240" spans="43:43">
      <c r="AQ874240" s="8"/>
    </row>
    <row r="877751" spans="43:43">
      <c r="AQ877751" s="8"/>
    </row>
    <row r="881262" spans="43:43">
      <c r="AQ881262" s="8"/>
    </row>
    <row r="884773" spans="43:43">
      <c r="AQ884773" s="8"/>
    </row>
    <row r="888284" spans="43:43">
      <c r="AQ888284" s="8"/>
    </row>
    <row r="891795" spans="43:43">
      <c r="AQ891795" s="8"/>
    </row>
    <row r="895306" spans="43:43">
      <c r="AQ895306" s="8"/>
    </row>
    <row r="898817" spans="43:43">
      <c r="AQ898817" s="8"/>
    </row>
    <row r="902328" spans="43:43">
      <c r="AQ902328" s="8"/>
    </row>
    <row r="905839" spans="43:43">
      <c r="AQ905839" s="8"/>
    </row>
    <row r="909350" spans="43:43">
      <c r="AQ909350" s="8"/>
    </row>
    <row r="912861" spans="43:43">
      <c r="AQ912861" s="8"/>
    </row>
    <row r="916372" spans="43:43">
      <c r="AQ916372" s="8"/>
    </row>
    <row r="919883" spans="43:43">
      <c r="AQ919883" s="8"/>
    </row>
    <row r="923394" spans="43:43">
      <c r="AQ923394" s="8"/>
    </row>
    <row r="926905" spans="43:43">
      <c r="AQ926905" s="8"/>
    </row>
    <row r="930416" spans="43:43">
      <c r="AQ930416" s="8"/>
    </row>
    <row r="933927" spans="43:43">
      <c r="AQ933927" s="8"/>
    </row>
    <row r="937438" spans="43:43">
      <c r="AQ937438" s="8"/>
    </row>
    <row r="940949" spans="43:43">
      <c r="AQ940949" s="8"/>
    </row>
    <row r="944460" spans="43:43">
      <c r="AQ944460" s="8"/>
    </row>
    <row r="947971" spans="43:43">
      <c r="AQ947971" s="8"/>
    </row>
    <row r="951482" spans="43:43">
      <c r="AQ951482" s="8"/>
    </row>
    <row r="954993" spans="43:43">
      <c r="AQ954993" s="8"/>
    </row>
    <row r="958504" spans="43:43">
      <c r="AQ958504" s="8"/>
    </row>
    <row r="962015" spans="43:43">
      <c r="AQ962015" s="8"/>
    </row>
    <row r="965526" spans="43:43">
      <c r="AQ965526" s="8"/>
    </row>
    <row r="969037" spans="43:43">
      <c r="AQ969037" s="8"/>
    </row>
    <row r="972548" spans="43:43">
      <c r="AQ972548" s="8"/>
    </row>
    <row r="976059" spans="43:43">
      <c r="AQ976059" s="8"/>
    </row>
    <row r="979570" spans="43:43">
      <c r="AQ979570" s="8"/>
    </row>
    <row r="983081" spans="43:43">
      <c r="AQ983081" s="8"/>
    </row>
    <row r="986592" spans="43:43">
      <c r="AQ986592" s="8"/>
    </row>
    <row r="990103" spans="43:43">
      <c r="AQ990103" s="8"/>
    </row>
    <row r="993614" spans="43:43">
      <c r="AQ993614" s="8"/>
    </row>
    <row r="997125" spans="43:43">
      <c r="AQ997125" s="8"/>
    </row>
    <row r="1000636" spans="43:43">
      <c r="AQ1000636" s="8"/>
    </row>
    <row r="1004147" spans="43:43">
      <c r="AQ1004147" s="8"/>
    </row>
    <row r="1007658" spans="43:43">
      <c r="AQ1007658" s="8"/>
    </row>
    <row r="1011169" spans="43:43">
      <c r="AQ1011169" s="8"/>
    </row>
    <row r="1014680" spans="43:43">
      <c r="AQ1014680" s="8"/>
    </row>
    <row r="1018191" spans="43:43">
      <c r="AQ1018191" s="8"/>
    </row>
    <row r="1021702" spans="43:43">
      <c r="AQ1021702" s="8"/>
    </row>
    <row r="1025213" spans="43:43">
      <c r="AQ1025213" s="8"/>
    </row>
    <row r="1028724" spans="43:43">
      <c r="AQ1028724" s="8"/>
    </row>
    <row r="1032235" spans="43:43">
      <c r="AQ1032235" s="8"/>
    </row>
    <row r="1035746" spans="43:43">
      <c r="AQ1035746" s="8"/>
    </row>
    <row r="1039257" spans="43:43">
      <c r="AQ1039257" s="8"/>
    </row>
    <row r="1042768" spans="43:43">
      <c r="AQ1042768" s="8"/>
    </row>
    <row r="1046279" spans="43:43">
      <c r="AQ1046279" s="8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5" priority="142"/>
  </conditionalFormatting>
  <conditionalFormatting sqref="J3510 J3255:J3508">
    <cfRule type="duplicateValues" dxfId="94" priority="22"/>
  </conditionalFormatting>
  <conditionalFormatting sqref="Z3255:Z3510">
    <cfRule type="cellIs" dxfId="93" priority="20" operator="lessThanOrEqual">
      <formula>0</formula>
    </cfRule>
  </conditionalFormatting>
  <conditionalFormatting sqref="Z3509:Z3510">
    <cfRule type="cellIs" dxfId="92" priority="21" operator="lessThanOrEqual">
      <formula>0</formula>
    </cfRule>
  </conditionalFormatting>
  <conditionalFormatting sqref="J856">
    <cfRule type="duplicateValues" dxfId="91" priority="7"/>
  </conditionalFormatting>
  <conditionalFormatting sqref="J1670:J1673">
    <cfRule type="duplicateValues" dxfId="90" priority="17"/>
  </conditionalFormatting>
  <conditionalFormatting sqref="J2327:J2902">
    <cfRule type="duplicateValues" dxfId="89" priority="19"/>
  </conditionalFormatting>
  <conditionalFormatting sqref="J2910:J2911">
    <cfRule type="duplicateValues" dxfId="88" priority="12"/>
  </conditionalFormatting>
  <conditionalFormatting sqref="J2912">
    <cfRule type="duplicateValues" dxfId="87" priority="16"/>
  </conditionalFormatting>
  <conditionalFormatting sqref="J2913">
    <cfRule type="duplicateValues" dxfId="86" priority="15"/>
  </conditionalFormatting>
  <conditionalFormatting sqref="J2995:J2996">
    <cfRule type="duplicateValues" dxfId="85" priority="11"/>
  </conditionalFormatting>
  <conditionalFormatting sqref="J3018 J3020:J3023">
    <cfRule type="duplicateValues" dxfId="84" priority="14"/>
  </conditionalFormatting>
  <conditionalFormatting sqref="J3019">
    <cfRule type="duplicateValues" dxfId="83" priority="13"/>
  </conditionalFormatting>
  <conditionalFormatting sqref="J3115">
    <cfRule type="duplicateValues" dxfId="82" priority="10"/>
  </conditionalFormatting>
  <conditionalFormatting sqref="J3148">
    <cfRule type="duplicateValues" dxfId="81" priority="9"/>
  </conditionalFormatting>
  <conditionalFormatting sqref="J3191:J3192">
    <cfRule type="duplicateValues" dxfId="80" priority="8"/>
  </conditionalFormatting>
  <conditionalFormatting sqref="J3196:J3201 J3203 J3205:J3213">
    <cfRule type="duplicateValues" dxfId="79" priority="6"/>
  </conditionalFormatting>
  <conditionalFormatting sqref="J3214:J3254 J2931:J3195 J2:J2077 J2079:J2929">
    <cfRule type="duplicateValues" dxfId="78" priority="18"/>
  </conditionalFormatting>
  <conditionalFormatting sqref="Z2:Z3254">
    <cfRule type="cellIs" dxfId="77" priority="5" operator="lessThanOrEqual">
      <formula>0</formula>
    </cfRule>
  </conditionalFormatting>
  <conditionalFormatting sqref="J3202">
    <cfRule type="duplicateValues" dxfId="76" priority="4"/>
  </conditionalFormatting>
  <conditionalFormatting sqref="J2930">
    <cfRule type="duplicateValues" dxfId="75" priority="3"/>
  </conditionalFormatting>
  <conditionalFormatting sqref="J3204">
    <cfRule type="duplicateValues" dxfId="74" priority="2"/>
  </conditionalFormatting>
  <conditionalFormatting sqref="J2078">
    <cfRule type="duplicateValues" dxfId="73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E1" zoomScale="55" zoomScaleNormal="55" workbookViewId="0">
      <selection activeCell="S41" sqref="S41"/>
    </sheetView>
  </sheetViews>
  <sheetFormatPr defaultColWidth="11.19921875" defaultRowHeight="15.6"/>
  <cols>
    <col min="1" max="1" width="22.5" style="51" bestFit="1" customWidth="1"/>
    <col min="2" max="2" width="11.19921875" style="55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6.19921875" style="17" bestFit="1" customWidth="1"/>
    <col min="12" max="12" width="6" style="157" bestFit="1" customWidth="1"/>
    <col min="13" max="13" width="11.19921875" style="17"/>
    <col min="14" max="14" width="11.19921875" style="161"/>
    <col min="15" max="16" width="11.19921875" style="17"/>
    <col min="17" max="17" width="11.19921875" style="13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69921875" style="17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71" bestFit="1" customWidth="1"/>
    <col min="36" max="36" width="18.19921875" style="17" bestFit="1" customWidth="1"/>
    <col min="37" max="37" width="27.296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18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.2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19"/>
      <c r="Q2" s="84" t="s">
        <v>39</v>
      </c>
      <c r="R2" s="112">
        <v>45000</v>
      </c>
      <c r="S2" s="138">
        <v>0.3</v>
      </c>
      <c r="T2" s="74"/>
      <c r="U2" s="75"/>
    </row>
    <row r="3" spans="1:34" ht="16.2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20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.2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20"/>
      <c r="Q4" s="85" t="s">
        <v>37</v>
      </c>
      <c r="R4" s="112">
        <v>94000</v>
      </c>
      <c r="S4" s="138">
        <v>0.3</v>
      </c>
      <c r="T4" s="74"/>
      <c r="U4" s="75"/>
    </row>
    <row r="5" spans="1:34" ht="16.2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20"/>
      <c r="Q5" s="86" t="s">
        <v>36</v>
      </c>
      <c r="R5" s="113">
        <v>193000</v>
      </c>
      <c r="S5" s="139">
        <v>0.3</v>
      </c>
      <c r="T5" s="74"/>
      <c r="U5" s="75"/>
    </row>
    <row r="6" spans="1:34" ht="16.2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.2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.2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.2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.2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30" t="s">
        <v>3066</v>
      </c>
      <c r="Q10" s="231"/>
      <c r="R10" s="231"/>
      <c r="S10" s="231"/>
      <c r="T10" s="231"/>
      <c r="U10" s="231"/>
      <c r="V10" s="231"/>
      <c r="AA10" s="212" t="s">
        <v>3065</v>
      </c>
      <c r="AB10" s="213"/>
      <c r="AC10" s="213"/>
      <c r="AD10" s="213"/>
      <c r="AE10" s="213"/>
      <c r="AF10" s="213"/>
      <c r="AG10" s="213"/>
      <c r="AH10" s="214"/>
    </row>
    <row r="11" spans="1:34" ht="16.2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32"/>
      <c r="Q11" s="233"/>
      <c r="R11" s="233"/>
      <c r="S11" s="233"/>
      <c r="T11" s="233"/>
      <c r="U11" s="233"/>
      <c r="V11" s="233"/>
      <c r="AA11" s="215"/>
      <c r="AB11" s="216"/>
      <c r="AC11" s="216"/>
      <c r="AD11" s="216"/>
      <c r="AE11" s="216"/>
      <c r="AF11" s="216"/>
      <c r="AG11" s="216"/>
      <c r="AH11" s="217"/>
    </row>
    <row r="12" spans="1:34" ht="16.2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.2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8996611.0778761059</v>
      </c>
      <c r="T13" s="97">
        <f>IF(R13="","",SUMIFS(raw_sheet!AB:AB,raw_sheet!E:E,list!P13,raw_sheet!F:F,list!Q13,raw_sheet!G:G,list!R13,raw_sheet!R:R,list!$T$12))</f>
        <v>1222651.3274336285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10219262.405309735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3881915.0088495575</v>
      </c>
      <c r="AE13" s="97">
        <f>IF(AC13="","",SUMIFS(raw_sheet!AB:AB,raw_sheet!A:A,list!AA13,raw_sheet!B:B,list!AB13,raw_sheet!C:C,list!AC13,raw_sheet!S:S,list!$AE$12))</f>
        <v>1948495.5752212394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5830410.5840707961</v>
      </c>
    </row>
    <row r="14" spans="1:34" ht="16.2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.2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.2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.2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.2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9556000</v>
      </c>
      <c r="AJ18" s="178" cm="1">
        <f t="array" ref="AJ18">IFERROR(SUMPRODUCT((AC21:AC150="EAST")*(AI21:AI150)),0)</f>
        <v>2020000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.2" thickBot="1">
      <c r="A19" s="50"/>
      <c r="B19" s="53"/>
      <c r="C19" s="225" t="s">
        <v>3054</v>
      </c>
      <c r="D19" s="226"/>
      <c r="E19" s="227"/>
      <c r="F19" s="51"/>
      <c r="M19" s="60"/>
      <c r="N19" s="159"/>
      <c r="O19" s="52"/>
      <c r="P19" s="221" t="s">
        <v>3074</v>
      </c>
      <c r="Q19" s="222"/>
      <c r="R19" s="222"/>
      <c r="S19" s="222"/>
      <c r="T19" s="222"/>
      <c r="U19" s="222"/>
      <c r="V19" s="222"/>
      <c r="W19" s="222"/>
      <c r="X19" s="222"/>
      <c r="Y19" s="222"/>
      <c r="AA19" s="223" t="s">
        <v>3075</v>
      </c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</row>
    <row r="20" spans="1:38" ht="16.2" thickBot="1">
      <c r="A20" s="50"/>
      <c r="B20" s="53"/>
      <c r="C20" s="225" t="s">
        <v>3055</v>
      </c>
      <c r="D20" s="226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.2" thickBot="1">
      <c r="A21" s="50"/>
      <c r="B21" s="53"/>
      <c r="C21" s="225" t="s">
        <v>3056</v>
      </c>
      <c r="D21" s="226"/>
      <c r="E21" s="43">
        <v>2024</v>
      </c>
      <c r="M21" s="60"/>
      <c r="N21" s="159"/>
      <c r="O21" s="52"/>
      <c r="P21" s="15" cm="1">
        <f t="array" ref="P21:Y36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30">_xlfn.CHOOSECOLS(_xlfn._xlws.FILTER(raw_sheet!A:AY,(raw_sheet!B:B=list!AB13)*(raw_sheet!A:A=list!AA13)*(raw_sheet!C:C=list!AC13)*(raw_sheet!C:C&lt;&gt;"Cancel"),""),2,3,19,10,11,12,14,23,26,27,28)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.2" thickBot="1">
      <c r="A22" s="50"/>
      <c r="B22" s="53"/>
      <c r="C22" s="228" t="s">
        <v>3057</v>
      </c>
      <c r="D22" s="229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SOUTH</v>
      </c>
      <c r="S23" s="13" t="str">
        <v>CG20231204009</v>
      </c>
      <c r="T23" s="13" t="str">
        <v>徕芬</v>
      </c>
      <c r="U23" s="13" t="str">
        <v>YSM20R</v>
      </c>
      <c r="V23" s="13">
        <v>1</v>
      </c>
      <c r="W23" s="111" t="str">
        <v>RMB</v>
      </c>
      <c r="X23" s="128">
        <v>1.0900000000000001</v>
      </c>
      <c r="Y23" s="111">
        <v>868141.5929203541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CG20231204009</v>
      </c>
      <c r="T24" s="13" t="str">
        <v>徕芬</v>
      </c>
      <c r="U24" s="13" t="str">
        <v>YSM20R</v>
      </c>
      <c r="V24" s="13">
        <v>1</v>
      </c>
      <c r="W24" s="111" t="str">
        <v>RMB</v>
      </c>
      <c r="X24" s="128">
        <v>1.0900000000000001</v>
      </c>
      <c r="Y24" s="111">
        <v>868141.5929203541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.2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EAST</v>
      </c>
      <c r="S25" s="13" t="str">
        <v>C28SHA20231121/LQM</v>
      </c>
      <c r="T25" s="13" t="str">
        <v>南京特创</v>
      </c>
      <c r="U25" s="13" t="str">
        <v>YSi-V</v>
      </c>
      <c r="V25" s="13">
        <v>1</v>
      </c>
      <c r="W25" s="111" t="str">
        <v>RMB</v>
      </c>
      <c r="X25" s="128">
        <v>1.0900000000000001</v>
      </c>
      <c r="Y25" s="111">
        <v>337610.61946902657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SOUTH</v>
      </c>
      <c r="S26" s="13" t="str">
        <v>C49SZX20230136JAL</v>
      </c>
      <c r="T26" s="13" t="str">
        <v>TBS</v>
      </c>
      <c r="U26" s="13" t="str">
        <v>YSM20R</v>
      </c>
      <c r="V26" s="13">
        <v>1</v>
      </c>
      <c r="W26" s="111" t="str">
        <v>USD</v>
      </c>
      <c r="X26" s="128">
        <v>7.8</v>
      </c>
      <c r="Y26" s="111">
        <v>1045200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SOUTH</v>
      </c>
      <c r="S27" s="13" t="str">
        <v>C28SZX20230135JAL</v>
      </c>
      <c r="T27" s="13" t="str">
        <v>TBS</v>
      </c>
      <c r="U27" s="13" t="str">
        <v xml:space="preserve">HELLER 1707MK5 </v>
      </c>
      <c r="V27" s="13">
        <v>1</v>
      </c>
      <c r="W27" s="111" t="str">
        <v>USD</v>
      </c>
      <c r="X27" s="128">
        <v>7.8</v>
      </c>
      <c r="Y27" s="111">
        <v>499200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EAST</v>
      </c>
      <c r="S28" s="13" t="str">
        <v>C49SHA20240108/HZY</v>
      </c>
      <c r="T28" s="13" t="str">
        <v>浙江德茵</v>
      </c>
      <c r="U28" s="13" t="str">
        <v>YSM10</v>
      </c>
      <c r="V28" s="13">
        <v>1</v>
      </c>
      <c r="W28" s="111" t="str">
        <v>RMB</v>
      </c>
      <c r="X28" s="128">
        <v>1.0900000000000001</v>
      </c>
      <c r="Y28" s="111">
        <v>506415.92920353991</v>
      </c>
      <c r="AA28" s="13">
        <v>2024</v>
      </c>
      <c r="AB28" s="13">
        <v>2</v>
      </c>
      <c r="AC28" s="13" t="str">
        <v>SOUTH</v>
      </c>
      <c r="AD28" s="13" t="str">
        <v>VNHJD20230226</v>
      </c>
      <c r="AE28" s="13" t="str">
        <v>越南皓吉达</v>
      </c>
      <c r="AF28" s="13" t="str">
        <v>YSM20R</v>
      </c>
      <c r="AG28" s="13">
        <v>1</v>
      </c>
      <c r="AH28" s="111" t="str">
        <v>USD</v>
      </c>
      <c r="AI28" s="172">
        <v>94600</v>
      </c>
      <c r="AJ28" s="128">
        <v>7.8</v>
      </c>
      <c r="AK28" s="111">
        <v>737880</v>
      </c>
    </row>
    <row r="29" spans="1:38">
      <c r="A29" s="50"/>
      <c r="B29" s="53"/>
      <c r="P29" s="13">
        <v>2024</v>
      </c>
      <c r="Q29" s="13">
        <v>2</v>
      </c>
      <c r="R29" s="13" t="str">
        <v>EAST</v>
      </c>
      <c r="S29" s="13" t="str">
        <v>C49SHA20240108/HZY</v>
      </c>
      <c r="T29" s="13" t="str">
        <v>浙江德茵</v>
      </c>
      <c r="U29" s="13" t="str">
        <v>YSM10</v>
      </c>
      <c r="V29" s="13">
        <v>1</v>
      </c>
      <c r="W29" s="111" t="str">
        <v>RMB</v>
      </c>
      <c r="X29" s="128">
        <v>1.0900000000000001</v>
      </c>
      <c r="Y29" s="111">
        <v>506415.92920353991</v>
      </c>
      <c r="AA29" s="13">
        <v>2024</v>
      </c>
      <c r="AB29" s="13">
        <v>2</v>
      </c>
      <c r="AC29" s="13" t="str">
        <v>EAST</v>
      </c>
      <c r="AD29" s="13" t="str">
        <v>C49SHA20240222/HZY</v>
      </c>
      <c r="AE29" s="13" t="str">
        <v>杭州途象</v>
      </c>
      <c r="AF29" s="13" t="str">
        <v>YSM20R</v>
      </c>
      <c r="AG29" s="13">
        <v>1</v>
      </c>
      <c r="AH29" s="111" t="str">
        <v>RMB</v>
      </c>
      <c r="AI29" s="172">
        <v>790000</v>
      </c>
      <c r="AJ29" s="128">
        <v>1.0900000000000001</v>
      </c>
      <c r="AK29" s="111">
        <v>762035.39823008864</v>
      </c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C49SZX20240001JY</v>
      </c>
      <c r="T30" s="13" t="str">
        <v>豫龙辉</v>
      </c>
      <c r="U30" s="13" t="str">
        <v>YSM20R</v>
      </c>
      <c r="V30" s="13">
        <v>1</v>
      </c>
      <c r="W30" s="111" t="str">
        <v>JPY</v>
      </c>
      <c r="X30" s="128">
        <v>5.4100000000000002E-2</v>
      </c>
      <c r="Y30" s="111">
        <v>684906</v>
      </c>
      <c r="AA30" s="13">
        <v>2024</v>
      </c>
      <c r="AB30" s="13">
        <v>2</v>
      </c>
      <c r="AC30" s="13" t="str">
        <v>EAST</v>
      </c>
      <c r="AD30" s="13" t="str">
        <v>C49SHA20240228/ZQR</v>
      </c>
      <c r="AE30" s="13" t="str">
        <v>宁波汉浦</v>
      </c>
      <c r="AF30" s="13" t="str">
        <v>YSM20R</v>
      </c>
      <c r="AG30" s="13">
        <v>1</v>
      </c>
      <c r="AH30" s="111" t="str">
        <v>RMB</v>
      </c>
      <c r="AI30" s="172">
        <v>865000</v>
      </c>
      <c r="AJ30" s="128">
        <v>1.0900000000000001</v>
      </c>
      <c r="AK30" s="111">
        <v>834380.53097345144</v>
      </c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C49SZX20240015DX</v>
      </c>
      <c r="T31" s="13" t="str">
        <v>盟思拓</v>
      </c>
      <c r="U31" s="13" t="str">
        <v>YSM40R</v>
      </c>
      <c r="V31" s="13">
        <v>1</v>
      </c>
      <c r="W31" s="111" t="str">
        <v>RMB</v>
      </c>
      <c r="X31" s="128">
        <v>1.0900000000000001</v>
      </c>
      <c r="Y31" s="111">
        <v>935663.71681415942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C49SZX20240015DX</v>
      </c>
      <c r="T32" s="13" t="str">
        <v>盟思拓</v>
      </c>
      <c r="U32" s="13" t="str">
        <v>YSM40R</v>
      </c>
      <c r="V32" s="13">
        <v>1</v>
      </c>
      <c r="W32" s="111" t="str">
        <v>RMB</v>
      </c>
      <c r="X32" s="128">
        <v>1.0900000000000001</v>
      </c>
      <c r="Y32" s="111">
        <v>935663.71681415942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C49SZX20240013SX</v>
      </c>
      <c r="T33" s="13" t="str">
        <v>江西优控</v>
      </c>
      <c r="U33" s="13" t="str">
        <v>YSM20R</v>
      </c>
      <c r="V33" s="13">
        <v>1</v>
      </c>
      <c r="W33" s="111" t="str">
        <v>JPY</v>
      </c>
      <c r="X33" s="128">
        <v>5.4100000000000002E-2</v>
      </c>
      <c r="Y33" s="111">
        <v>649200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SOUTH</v>
      </c>
      <c r="S34" s="13" t="str">
        <v>C49SZX20240013SX</v>
      </c>
      <c r="T34" s="13" t="str">
        <v>江西优控</v>
      </c>
      <c r="U34" s="13" t="str">
        <v>YSM10</v>
      </c>
      <c r="V34" s="13">
        <v>1</v>
      </c>
      <c r="W34" s="111" t="str">
        <v>JPY</v>
      </c>
      <c r="X34" s="128">
        <v>5.4100000000000002E-2</v>
      </c>
      <c r="Y34" s="111">
        <v>415812.60000000003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>
        <v>2024</v>
      </c>
      <c r="Q35" s="13">
        <v>2</v>
      </c>
      <c r="R35" s="13" t="str">
        <v>SOUTH</v>
      </c>
      <c r="S35" s="13" t="str">
        <v>C49SZX20240021EC</v>
      </c>
      <c r="T35" s="13" t="str">
        <v>格美通</v>
      </c>
      <c r="U35" s="13" t="str">
        <v>YSM20R</v>
      </c>
      <c r="V35" s="13">
        <v>1</v>
      </c>
      <c r="W35" s="111" t="str">
        <v>JPY</v>
      </c>
      <c r="X35" s="128">
        <v>5.4100000000000002E-2</v>
      </c>
      <c r="Y35" s="111">
        <v>676250</v>
      </c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>
        <v>2024</v>
      </c>
      <c r="Q36" s="13">
        <v>2</v>
      </c>
      <c r="R36" s="13" t="str">
        <v>EAST</v>
      </c>
      <c r="S36" s="13" t="str">
        <v>C28SUZ20240122/SZS</v>
      </c>
      <c r="T36" s="13" t="str">
        <v>江苏诚进盛</v>
      </c>
      <c r="U36" s="13" t="str">
        <v>YSi-V</v>
      </c>
      <c r="V36" s="13">
        <v>1</v>
      </c>
      <c r="W36" s="111" t="str">
        <v>RMB</v>
      </c>
      <c r="X36" s="128">
        <v>1.0900000000000001</v>
      </c>
      <c r="Y36" s="111">
        <v>385840.70796460187</v>
      </c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/>
      <c r="T37" s="13"/>
      <c r="U37" s="13"/>
      <c r="V37" s="13"/>
      <c r="W37" s="111"/>
      <c r="X37" s="128"/>
      <c r="Y37" s="111"/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8" operator="containsText" text="SOUTH">
      <formula>NOT(ISERROR(SEARCH("SOUTH",AC1)))</formula>
    </cfRule>
    <cfRule type="containsText" dxfId="6" priority="7" operator="containsText" text="WEST">
      <formula>NOT(ISERROR(SEARCH("WEST",AC1)))</formula>
    </cfRule>
    <cfRule type="containsText" dxfId="5" priority="6" operator="containsText" text="EAST">
      <formula>NOT(ISERROR(SEARCH("EAST",AC1)))</formula>
    </cfRule>
    <cfRule type="containsText" dxfId="4" priority="5" operator="containsText" text="NORTH">
      <formula>NOT(ISERROR(SEARCH("NORTH",AC1)))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0" bestFit="1" customWidth="1"/>
    <col min="2" max="2" width="10.796875" style="15"/>
    <col min="3" max="3" width="17.796875" style="168" bestFit="1" customWidth="1"/>
    <col min="4" max="4" width="20.1992187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  <ds:schemaRef ds:uri="dcec4b07-66e7-4e8f-b2bb-0bd07e3b5177"/>
    <ds:schemaRef ds:uri="http://schemas.microsoft.com/office/2006/documentManagement/types"/>
    <ds:schemaRef ds:uri="efa1766b-290e-4930-94b4-5079da17b09c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2024-03-04T03:56:41Z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