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82" documentId="13_ncr:1_{09AB83A8-F969-4E8F-9034-FBDE56616B19}" xr6:coauthVersionLast="47" xr6:coauthVersionMax="47" xr10:uidLastSave="{AFCE55BC-52ED-4AF5-AA89-3B0AAB2F03BC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96" i="1" l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AI3977" i="1" l="1"/>
  <c r="AJ3977" i="1"/>
  <c r="AK3977" i="1" s="1"/>
  <c r="AJ3983" i="1"/>
  <c r="AK3983" i="1" s="1"/>
  <c r="AI3983" i="1"/>
  <c r="AI3990" i="1"/>
  <c r="AJ3990" i="1"/>
  <c r="AK3990" i="1" s="1"/>
  <c r="AI3982" i="1"/>
  <c r="AJ3982" i="1"/>
  <c r="AK3982" i="1" s="1"/>
  <c r="AI3984" i="1"/>
  <c r="AJ3984" i="1"/>
  <c r="AK3984" i="1" s="1"/>
  <c r="AJ3981" i="1"/>
  <c r="AK3981" i="1" s="1"/>
  <c r="AI3981" i="1"/>
  <c r="AJ3980" i="1"/>
  <c r="AK3980" i="1" s="1"/>
  <c r="AI3980" i="1"/>
  <c r="AI3978" i="1"/>
  <c r="AJ3978" i="1"/>
  <c r="AK3978" i="1" s="1"/>
  <c r="AJ3979" i="1"/>
  <c r="AK3979" i="1" s="1"/>
  <c r="AI3979" i="1"/>
  <c r="E615" i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59" i="1" l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I3989" i="1" l="1"/>
  <c r="AJ3989" i="1"/>
  <c r="AK3989" i="1" s="1"/>
  <c r="AJ3988" i="1"/>
  <c r="AK3988" i="1" s="1"/>
  <c r="AI3988" i="1"/>
  <c r="AI3987" i="1"/>
  <c r="AJ3987" i="1"/>
  <c r="AK3987" i="1" s="1"/>
  <c r="AJ3986" i="1"/>
  <c r="AK3986" i="1" s="1"/>
  <c r="AI3986" i="1"/>
  <c r="AJ3985" i="1"/>
  <c r="AK3985" i="1" s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B3343" i="1"/>
  <c r="AC3343" i="1" s="1"/>
  <c r="AJ3991" i="1"/>
  <c r="AK3991" i="1" s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76" i="1" l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<sst xmlns="http://schemas.openxmlformats.org/spreadsheetml/2006/main" count="47332" uniqueCount="3736">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</sst>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893" activePane="bottomLeft" state="frozen"/>
      <selection activeCell="L1" sqref="L1"/>
      <selection pane="bottomLeft" activeCell="F3909" sqref="F390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16938722.68141593</v>
      </c>
      <c r="AJ80" s="19">
        <f t="shared" si="24"/>
        <v>1963521.6067699119</v>
      </c>
      <c r="AK80" s="20">
        <f t="shared" si="25"/>
        <v>0.11591910698934582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16938722.68141593</v>
      </c>
      <c r="AJ250" s="19">
        <f t="shared" si="77"/>
        <v>1963521.6067699119</v>
      </c>
      <c r="AK250" s="20">
        <f t="shared" si="78"/>
        <v>0.11591910698934582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16938722.68141593</v>
      </c>
      <c r="AJ310" s="19">
        <f t="shared" si="97"/>
        <v>1963521.6067699119</v>
      </c>
      <c r="AK310" s="20">
        <f t="shared" si="98"/>
        <v>0.11591910698934582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16938722.68141593</v>
      </c>
      <c r="AJ311" s="19">
        <f t="shared" si="97"/>
        <v>1963521.6067699119</v>
      </c>
      <c r="AK311" s="20">
        <f t="shared" si="98"/>
        <v>0.11591910698934582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16938722.68141593</v>
      </c>
      <c r="AJ342" s="19">
        <f t="shared" si="116"/>
        <v>1963521.6067699119</v>
      </c>
      <c r="AK342" s="20">
        <f t="shared" si="117"/>
        <v>0.11591910698934582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16938722.68141593</v>
      </c>
      <c r="AJ343" s="19">
        <f t="shared" si="116"/>
        <v>1963521.6067699119</v>
      </c>
      <c r="AK343" s="20">
        <f t="shared" si="117"/>
        <v>0.11591910698934582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16938722.68141593</v>
      </c>
      <c r="AJ505" s="19">
        <f t="shared" si="152"/>
        <v>1963521.6067699119</v>
      </c>
      <c r="AK505" s="20">
        <f t="shared" si="153"/>
        <v>0.11591910698934582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16938722.68141593</v>
      </c>
      <c r="AJ506" s="19">
        <f t="shared" si="152"/>
        <v>1963521.6067699119</v>
      </c>
      <c r="AK506" s="20">
        <f t="shared" si="153"/>
        <v>0.11591910698934582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16938722.68141593</v>
      </c>
      <c r="AJ507" s="19">
        <f t="shared" si="152"/>
        <v>1963521.6067699119</v>
      </c>
      <c r="AK507" s="20">
        <f t="shared" si="153"/>
        <v>0.11591910698934582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16938722.68141593</v>
      </c>
      <c r="AJ508" s="19">
        <f t="shared" si="152"/>
        <v>1963521.6067699119</v>
      </c>
      <c r="AK508" s="20">
        <f t="shared" si="153"/>
        <v>0.11591910698934582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16938722.68141593</v>
      </c>
      <c r="AJ540" s="19">
        <f t="shared" si="170"/>
        <v>1963521.6067699119</v>
      </c>
      <c r="AK540" s="20">
        <f t="shared" si="171"/>
        <v>0.11591910698934582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16938722.68141593</v>
      </c>
      <c r="AJ541" s="19">
        <f t="shared" si="170"/>
        <v>1963521.6067699119</v>
      </c>
      <c r="AK541" s="20">
        <f t="shared" si="171"/>
        <v>0.11591910698934582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16938722.68141593</v>
      </c>
      <c r="AJ542" s="19">
        <f t="shared" si="170"/>
        <v>1963521.6067699119</v>
      </c>
      <c r="AK542" s="20">
        <f t="shared" si="171"/>
        <v>0.11591910698934582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16938722.68141593</v>
      </c>
      <c r="AJ622" s="19">
        <f t="shared" si="189"/>
        <v>1963521.6067699119</v>
      </c>
      <c r="AK622" s="20">
        <f t="shared" si="190"/>
        <v>0.11591910698934582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16938722.68141593</v>
      </c>
      <c r="AJ633" s="19">
        <f t="shared" si="189"/>
        <v>1963521.6067699119</v>
      </c>
      <c r="AK633" s="20">
        <f t="shared" si="190"/>
        <v>0.11591910698934582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16938722.68141593</v>
      </c>
      <c r="AJ634" s="19">
        <f t="shared" si="189"/>
        <v>1963521.6067699119</v>
      </c>
      <c r="AK634" s="20">
        <f t="shared" si="190"/>
        <v>0.11591910698934582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16938722.68141593</v>
      </c>
      <c r="AJ1429" s="19">
        <f t="shared" si="430"/>
        <v>1963521.6067699119</v>
      </c>
      <c r="AK1429" s="20">
        <f t="shared" si="431"/>
        <v>0.11591910698934582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16938722.68141593</v>
      </c>
      <c r="AJ1430" s="19">
        <f t="shared" si="430"/>
        <v>1963521.6067699119</v>
      </c>
      <c r="AK1430" s="20">
        <f t="shared" si="431"/>
        <v>0.11591910698934582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16938722.68141593</v>
      </c>
      <c r="AJ1434" s="19">
        <f t="shared" si="430"/>
        <v>1963521.6067699119</v>
      </c>
      <c r="AK1434" s="20">
        <f t="shared" si="431"/>
        <v>0.11591910698934582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16938722.68141593</v>
      </c>
      <c r="AJ1632" s="19">
        <f t="shared" si="484"/>
        <v>1963521.6067699119</v>
      </c>
      <c r="AK1632" s="20">
        <f t="shared" si="485"/>
        <v>0.11591910698934582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16938722.68141593</v>
      </c>
      <c r="AJ3161" s="19">
        <f t="shared" si="940"/>
        <v>1963521.6067699119</v>
      </c>
      <c r="AK3161" s="20">
        <f t="shared" si="941"/>
        <v>0.11591910698934582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16938722.68141593</v>
      </c>
      <c r="AJ3976" s="200">
        <f t="shared" ref="AJ3976:AJ3990" si="1229">IF(P3976="C66 SERVICE","",SUMIFS(AC:AC,F:F,F3976,G:G,G3976,E:E,E3976))</f>
        <v>1963521.6067699119</v>
      </c>
      <c r="AK3976" s="201">
        <f t="shared" ref="AK3976:AK3990" si="1230">IF(AJ3976&gt;0,AJ3976/AI3976,"")</f>
        <v>0.11591910698934582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/>
      <c r="AT3976" s="24"/>
    </row>
    <row r="3977" spans="1:46">
      <c r="A3977" s="33" t="str">
        <f t="shared" si="1194"/>
        <v/>
      </c>
      <c r="B3977" s="23"/>
      <c r="C3977" s="23"/>
      <c r="D3977" s="202" t="str">
        <f t="shared" ref="D3977:D3994" si="1234">IF(B3977="","",IF(AND(C3977&gt;=10,C3977&lt;=12),"Q3",IF(AND(C3977&gt;=1,C3977&lt;=3),"Q4",IF(AND(C3977&gt;=7,C3977&lt;=9),"Q2",IF(AND(C3977&gt;=4,C3977&lt;=6),"Q1")))))</f>
        <v/>
      </c>
      <c r="E3977" s="33" t="str">
        <f t="shared" ref="E3977:E3994" si="1235">IF(G3977="Cancel","Cancel",IF(G3977="TBA","TBA",IFERROR(IF(I3977="Q4","FY "&amp;RIGHT(F3977,2)-1&amp;"/"&amp;RIGHT(F3977,2),"FY "&amp;RIGHT(F3977,2)&amp;"/"&amp;RIGHT(F3977,2)+1),"")))</f>
        <v/>
      </c>
      <c r="F3977" s="23"/>
      <c r="G3977" s="23"/>
      <c r="H3977" s="29"/>
      <c r="I3977" s="204" t="str">
        <f t="shared" si="1210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22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28"/>
        <v>0</v>
      </c>
      <c r="AJ3977" s="200">
        <f t="shared" si="1229"/>
        <v>0</v>
      </c>
      <c r="AK3977" s="201" t="str">
        <f t="shared" si="1230"/>
        <v/>
      </c>
      <c r="AL3977" s="24"/>
      <c r="AM3977" s="24"/>
      <c r="AN3977" s="24"/>
      <c r="AO3977" s="24"/>
      <c r="AP3977" s="165" t="str">
        <f t="shared" si="1231"/>
        <v/>
      </c>
      <c r="AQ3977" s="203" t="str">
        <f t="shared" si="1232"/>
        <v/>
      </c>
      <c r="AR3977" s="206">
        <f t="shared" si="1233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34"/>
        <v/>
      </c>
      <c r="E3978" s="33" t="str">
        <f t="shared" si="1235"/>
        <v/>
      </c>
      <c r="F3978" s="23"/>
      <c r="G3978" s="23"/>
      <c r="H3978" s="29"/>
      <c r="I3978" s="204" t="str">
        <f t="shared" si="1210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22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28"/>
        <v>0</v>
      </c>
      <c r="AJ3978" s="200">
        <f t="shared" si="1229"/>
        <v>0</v>
      </c>
      <c r="AK3978" s="201" t="str">
        <f t="shared" si="1230"/>
        <v/>
      </c>
      <c r="AL3978" s="24"/>
      <c r="AM3978" s="24"/>
      <c r="AN3978" s="24"/>
      <c r="AO3978" s="24"/>
      <c r="AP3978" s="165" t="str">
        <f t="shared" si="1231"/>
        <v/>
      </c>
      <c r="AQ3978" s="203" t="str">
        <f t="shared" si="1232"/>
        <v/>
      </c>
      <c r="AR3978" s="206">
        <f t="shared" si="1233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34"/>
        <v/>
      </c>
      <c r="E3979" s="33" t="str">
        <f t="shared" si="1235"/>
        <v/>
      </c>
      <c r="F3979" s="23"/>
      <c r="G3979" s="23"/>
      <c r="H3979" s="29"/>
      <c r="I3979" s="204" t="str">
        <f t="shared" si="1210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22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28"/>
        <v>0</v>
      </c>
      <c r="AJ3979" s="200">
        <f t="shared" si="1229"/>
        <v>0</v>
      </c>
      <c r="AK3979" s="201" t="str">
        <f t="shared" si="1230"/>
        <v/>
      </c>
      <c r="AL3979" s="24"/>
      <c r="AM3979" s="24"/>
      <c r="AN3979" s="24"/>
      <c r="AO3979" s="24"/>
      <c r="AP3979" s="165" t="str">
        <f t="shared" si="1231"/>
        <v/>
      </c>
      <c r="AQ3979" s="203" t="str">
        <f t="shared" si="1232"/>
        <v/>
      </c>
      <c r="AR3979" s="206">
        <f t="shared" si="1233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34"/>
        <v/>
      </c>
      <c r="E3980" s="33" t="str">
        <f t="shared" si="1235"/>
        <v/>
      </c>
      <c r="F3980" s="23"/>
      <c r="G3980" s="23"/>
      <c r="H3980" s="29"/>
      <c r="I3980" s="204" t="str">
        <f t="shared" si="1210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22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0</v>
      </c>
      <c r="AJ3980" s="200">
        <f t="shared" si="1229"/>
        <v>0</v>
      </c>
      <c r="AK3980" s="201" t="str">
        <f t="shared" si="1230"/>
        <v/>
      </c>
      <c r="AL3980" s="24"/>
      <c r="AM3980" s="24"/>
      <c r="AN3980" s="24"/>
      <c r="AO3980" s="24"/>
      <c r="AP3980" s="165" t="str">
        <f t="shared" si="1231"/>
        <v/>
      </c>
      <c r="AQ3980" s="203" t="str">
        <f t="shared" si="1232"/>
        <v/>
      </c>
      <c r="AR3980" s="206">
        <f t="shared" si="1233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34"/>
        <v/>
      </c>
      <c r="E3981" s="33" t="str">
        <f t="shared" si="1235"/>
        <v/>
      </c>
      <c r="F3981" s="23"/>
      <c r="G3981" s="23"/>
      <c r="H3981" s="29"/>
      <c r="I3981" s="204" t="str">
        <f t="shared" si="1210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22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0</v>
      </c>
      <c r="AJ3981" s="200">
        <f t="shared" si="1229"/>
        <v>0</v>
      </c>
      <c r="AK3981" s="201" t="str">
        <f t="shared" si="1230"/>
        <v/>
      </c>
      <c r="AL3981" s="24"/>
      <c r="AM3981" s="24"/>
      <c r="AN3981" s="24"/>
      <c r="AO3981" s="24"/>
      <c r="AP3981" s="165" t="str">
        <f t="shared" si="1231"/>
        <v/>
      </c>
      <c r="AQ3981" s="203" t="str">
        <f t="shared" si="1232"/>
        <v/>
      </c>
      <c r="AR3981" s="206">
        <f t="shared" si="1233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34"/>
        <v/>
      </c>
      <c r="E3982" s="33" t="str">
        <f t="shared" si="1235"/>
        <v/>
      </c>
      <c r="F3982" s="23"/>
      <c r="G3982" s="23"/>
      <c r="H3982" s="29"/>
      <c r="I3982" s="204" t="str">
        <f t="shared" si="1210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22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28"/>
        <v>0</v>
      </c>
      <c r="AJ3982" s="200">
        <f t="shared" si="1229"/>
        <v>0</v>
      </c>
      <c r="AK3982" s="201" t="str">
        <f t="shared" si="1230"/>
        <v/>
      </c>
      <c r="AL3982" s="24"/>
      <c r="AM3982" s="24"/>
      <c r="AN3982" s="24"/>
      <c r="AO3982" s="24"/>
      <c r="AP3982" s="165" t="str">
        <f t="shared" si="1231"/>
        <v/>
      </c>
      <c r="AQ3982" s="203" t="str">
        <f t="shared" si="1232"/>
        <v/>
      </c>
      <c r="AR3982" s="206">
        <f t="shared" si="1233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34"/>
        <v/>
      </c>
      <c r="E3983" s="33" t="str">
        <f t="shared" si="1235"/>
        <v/>
      </c>
      <c r="F3983" s="23"/>
      <c r="G3983" s="23"/>
      <c r="H3983" s="29"/>
      <c r="I3983" s="204" t="str">
        <f t="shared" si="1210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22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0</v>
      </c>
      <c r="AJ3983" s="200">
        <f t="shared" si="1229"/>
        <v>0</v>
      </c>
      <c r="AK3983" s="201" t="str">
        <f t="shared" si="1230"/>
        <v/>
      </c>
      <c r="AL3983" s="24"/>
      <c r="AM3983" s="24"/>
      <c r="AN3983" s="24"/>
      <c r="AO3983" s="24"/>
      <c r="AP3983" s="165" t="str">
        <f t="shared" si="1231"/>
        <v/>
      </c>
      <c r="AQ3983" s="203" t="str">
        <f t="shared" si="1232"/>
        <v/>
      </c>
      <c r="AR3983" s="206">
        <f t="shared" si="1233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34"/>
        <v/>
      </c>
      <c r="E3984" s="33" t="str">
        <f t="shared" si="1235"/>
        <v/>
      </c>
      <c r="F3984" s="23"/>
      <c r="G3984" s="23"/>
      <c r="H3984" s="29"/>
      <c r="I3984" s="204" t="str">
        <f t="shared" si="1210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22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0</v>
      </c>
      <c r="AJ3984" s="200">
        <f t="shared" si="1229"/>
        <v>0</v>
      </c>
      <c r="AK3984" s="201" t="str">
        <f t="shared" si="1230"/>
        <v/>
      </c>
      <c r="AL3984" s="24"/>
      <c r="AM3984" s="24"/>
      <c r="AN3984" s="24"/>
      <c r="AO3984" s="24"/>
      <c r="AP3984" s="165" t="str">
        <f t="shared" si="1231"/>
        <v/>
      </c>
      <c r="AQ3984" s="203" t="str">
        <f t="shared" si="1232"/>
        <v/>
      </c>
      <c r="AR3984" s="206">
        <f t="shared" si="1233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34"/>
        <v/>
      </c>
      <c r="E3985" s="33" t="str">
        <f t="shared" si="1235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22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0</v>
      </c>
      <c r="AJ3985" s="200">
        <f t="shared" si="1229"/>
        <v>0</v>
      </c>
      <c r="AK3985" s="201" t="str">
        <f t="shared" si="1230"/>
        <v/>
      </c>
      <c r="AL3985" s="24"/>
      <c r="AM3985" s="24"/>
      <c r="AN3985" s="24"/>
      <c r="AO3985" s="24"/>
      <c r="AP3985" s="165" t="str">
        <f t="shared" si="1231"/>
        <v/>
      </c>
      <c r="AQ3985" s="203" t="str">
        <f t="shared" si="1232"/>
        <v/>
      </c>
      <c r="AR3985" s="206">
        <f t="shared" si="1233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34"/>
        <v/>
      </c>
      <c r="E3986" s="33" t="str">
        <f t="shared" si="1235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36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22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0</v>
      </c>
      <c r="AJ3986" s="200">
        <f t="shared" si="1229"/>
        <v>0</v>
      </c>
      <c r="AK3986" s="201" t="str">
        <f t="shared" si="1230"/>
        <v/>
      </c>
      <c r="AL3986" s="24"/>
      <c r="AM3986" s="24"/>
      <c r="AN3986" s="24"/>
      <c r="AO3986" s="24"/>
      <c r="AP3986" s="165" t="str">
        <f t="shared" si="1231"/>
        <v/>
      </c>
      <c r="AQ3986" s="203" t="str">
        <f t="shared" si="1232"/>
        <v/>
      </c>
      <c r="AR3986" s="206">
        <f t="shared" si="1233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34"/>
        <v/>
      </c>
      <c r="E3987" s="33" t="str">
        <f t="shared" si="1235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36"/>
        <v/>
      </c>
      <c r="AC3987" s="198" t="str">
        <f t="shared" si="1196"/>
        <v/>
      </c>
      <c r="AD3987" s="162"/>
      <c r="AE3987" s="199" t="str">
        <f t="shared" si="122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0</v>
      </c>
      <c r="AJ3987" s="200">
        <f t="shared" si="1229"/>
        <v>0</v>
      </c>
      <c r="AK3987" s="201" t="str">
        <f t="shared" si="1230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34"/>
        <v/>
      </c>
      <c r="E3988" s="33" t="str">
        <f t="shared" si="1235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36"/>
        <v/>
      </c>
      <c r="AC3988" s="198" t="str">
        <f t="shared" si="1196"/>
        <v/>
      </c>
      <c r="AD3988" s="162"/>
      <c r="AE3988" s="199" t="str">
        <f t="shared" si="122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28"/>
        <v>0</v>
      </c>
      <c r="AJ3988" s="200">
        <f t="shared" si="1229"/>
        <v>0</v>
      </c>
      <c r="AK3988" s="201" t="str">
        <f t="shared" si="1230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34"/>
        <v/>
      </c>
      <c r="E3989" s="33" t="str">
        <f t="shared" si="1235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36"/>
        <v/>
      </c>
      <c r="AC3989" s="198" t="str">
        <f t="shared" si="1196"/>
        <v/>
      </c>
      <c r="AD3989" s="162"/>
      <c r="AE3989" s="199" t="str">
        <f t="shared" si="122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28"/>
        <v>0</v>
      </c>
      <c r="AJ3989" s="200">
        <f t="shared" si="1229"/>
        <v>0</v>
      </c>
      <c r="AK3989" s="201" t="str">
        <f t="shared" si="1230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34"/>
        <v/>
      </c>
      <c r="E3990" s="33" t="str">
        <f t="shared" si="1235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36"/>
        <v/>
      </c>
      <c r="AC3990" s="198" t="str">
        <f t="shared" si="1196"/>
        <v/>
      </c>
      <c r="AD3990" s="162"/>
      <c r="AE3990" s="199" t="str">
        <f t="shared" si="122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28"/>
        <v>0</v>
      </c>
      <c r="AJ3990" s="200">
        <f t="shared" si="1229"/>
        <v>0</v>
      </c>
      <c r="AK3990" s="201" t="str">
        <f t="shared" si="1230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34"/>
        <v/>
      </c>
      <c r="E3991" s="33" t="str">
        <f t="shared" si="1235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36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34"/>
        <v/>
      </c>
      <c r="E3992" s="33" t="str">
        <f t="shared" si="1235"/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36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34"/>
        <v/>
      </c>
      <c r="E3993" s="33" t="str">
        <f t="shared" si="1235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36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4"/>
        <v/>
      </c>
      <c r="E3994" s="33" t="str">
        <f t="shared" si="1235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6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7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7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7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E3" zoomScale="55" zoomScaleNormal="55" workbookViewId="0">
      <selection activeCell="Y13" sqref="Y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7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7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7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20128808.310778763</v>
      </c>
      <c r="AF13" s="79">
        <f>IF(AD13="","",SUMIFS(raw_sheet!AB:AB,raw_sheet!A:A,list!AB13,raw_sheet!B:B,list!AC13,raw_sheet!C:C,list!AD13,raw_sheet!S:S,list!$AF$12))</f>
        <v>4110562.4778761063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3621836.2831858406</v>
      </c>
      <c r="AI13" s="80">
        <f>IF(AD13="","",SUMIFS(raw_sheet!AB:AB,raw_sheet!A:A,list!AB13,raw_sheet!B:B,list!AC13,raw_sheet!C:C,list!AD13))</f>
        <v>27861207.071840707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262118962</v>
      </c>
      <c r="AK18" s="124" cm="1">
        <f t="array" ref="AK18">IFERROR(SUMPRODUCT((AD21:AD150="EAST")*(AJ21:AJ150)),0)</f>
        <v>4346800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62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7">
        <v>0.1396</v>
      </c>
    </row>
    <row r="22" spans="1:39" ht="16.2" thickBot="1">
      <c r="A22" s="167"/>
      <c r="B22" s="168"/>
      <c r="C22" s="265" t="s">
        <v>3227</v>
      </c>
      <c r="D22" s="266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5.2999999999999999E-2</v>
      </c>
      <c r="AL22" s="92">
        <v>1581407.4809999999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5.2999999999999999E-2</v>
      </c>
      <c r="AL23" s="92">
        <v>1581407.4809999999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5.2999999999999999E-2</v>
      </c>
      <c r="AL24" s="92">
        <v>1581407.4809999999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5.2999999999999999E-2</v>
      </c>
      <c r="AL25" s="92">
        <v>1581407.4809999999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5.2999999999999999E-2</v>
      </c>
      <c r="AL26" s="92">
        <v>1581407.4809999999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5.2999999999999999E-2</v>
      </c>
      <c r="AL27" s="92">
        <v>1581407.4809999999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1.0669999999999999</v>
      </c>
      <c r="AL28" s="92">
        <v>400172.2123893805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5.2999999999999999E-2</v>
      </c>
      <c r="AL29" s="92">
        <v>795000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5.2999999999999999E-2</v>
      </c>
      <c r="AL30" s="92">
        <v>795000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5.2999999999999999E-2</v>
      </c>
      <c r="AL31" s="92">
        <v>441834.5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5.2999999999999999E-2</v>
      </c>
      <c r="AL32" s="92">
        <v>441834.5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7">
        <v>0.10249999999999999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7">
        <v>6.6799999999999998E-2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7">
        <v>6.6799999999999998E-2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7">
        <v>6.6799999999999998E-2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1.0669999999999999</v>
      </c>
      <c r="AL37" s="92">
        <v>368256.63716814161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1.0669999999999999</v>
      </c>
      <c r="AL38" s="92">
        <v>769561.94690265495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1.0669999999999999</v>
      </c>
      <c r="AL39" s="92">
        <v>679858.40707964601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7">
        <v>0.1109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7">
        <v>8.6300000000000002E-2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7">
        <v>8.6300000000000002E-2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1.0669999999999999</v>
      </c>
      <c r="AL43" s="92">
        <v>849823.00884955749</v>
      </c>
      <c r="AM43" s="227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1.0669999999999999</v>
      </c>
      <c r="AL44" s="92">
        <v>849823.00884955749</v>
      </c>
      <c r="AM44" s="227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>
        <v>2025</v>
      </c>
      <c r="AC45" s="13">
        <v>2</v>
      </c>
      <c r="AD45" s="13" t="str">
        <v>SOUTH</v>
      </c>
      <c r="AE45" s="13" t="str">
        <v>C49SZX20250023JY</v>
      </c>
      <c r="AF45" s="13" t="str">
        <v>晟锦威</v>
      </c>
      <c r="AG45" s="13" t="str">
        <v>YSM10</v>
      </c>
      <c r="AH45" s="13">
        <v>1</v>
      </c>
      <c r="AI45" s="92" t="str">
        <v>RMB</v>
      </c>
      <c r="AJ45" s="118">
        <v>391100</v>
      </c>
      <c r="AK45" s="97">
        <v>1.0669999999999999</v>
      </c>
      <c r="AL45" s="92">
        <v>369295.30973451328</v>
      </c>
      <c r="AM45" s="227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>
        <v>2025</v>
      </c>
      <c r="AC46" s="13">
        <v>2</v>
      </c>
      <c r="AD46" s="13" t="str">
        <v>SOUTH</v>
      </c>
      <c r="AE46" s="13" t="str">
        <v>C49SZX20250023JY</v>
      </c>
      <c r="AF46" s="13" t="str">
        <v>晟锦威</v>
      </c>
      <c r="AG46" s="13" t="str">
        <v>YSM10</v>
      </c>
      <c r="AH46" s="13">
        <v>1</v>
      </c>
      <c r="AI46" s="92" t="str">
        <v>RMB</v>
      </c>
      <c r="AJ46" s="118">
        <v>391100</v>
      </c>
      <c r="AK46" s="97">
        <v>1.0669999999999999</v>
      </c>
      <c r="AL46" s="92">
        <v>369295.30973451328</v>
      </c>
      <c r="AM46" s="227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>
        <v>2025</v>
      </c>
      <c r="AC47" s="13">
        <v>2</v>
      </c>
      <c r="AD47" s="13" t="str">
        <v>SOUTH</v>
      </c>
      <c r="AE47" s="13" t="str">
        <v>C49SZX20250028EC</v>
      </c>
      <c r="AF47" s="13" t="str">
        <v>圣亨</v>
      </c>
      <c r="AG47" s="13" t="str">
        <v>YSM10</v>
      </c>
      <c r="AH47" s="13">
        <v>1</v>
      </c>
      <c r="AI47" s="92" t="str">
        <v>RMB</v>
      </c>
      <c r="AJ47" s="118">
        <v>370000</v>
      </c>
      <c r="AK47" s="97">
        <v>1.0669999999999999</v>
      </c>
      <c r="AL47" s="92">
        <v>349371.68141592923</v>
      </c>
      <c r="AM47" s="227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>
        <v>2025</v>
      </c>
      <c r="AC48" s="13">
        <v>2</v>
      </c>
      <c r="AD48" s="13" t="str">
        <v>SOUTH</v>
      </c>
      <c r="AE48" s="13" t="str">
        <v>C49SZX20250028EC</v>
      </c>
      <c r="AF48" s="13" t="str">
        <v>圣亨</v>
      </c>
      <c r="AG48" s="13" t="str">
        <v>YSM10</v>
      </c>
      <c r="AH48" s="13">
        <v>1</v>
      </c>
      <c r="AI48" s="92" t="str">
        <v>RMB</v>
      </c>
      <c r="AJ48" s="118">
        <v>370000</v>
      </c>
      <c r="AK48" s="97">
        <v>1.0669999999999999</v>
      </c>
      <c r="AL48" s="92">
        <v>349371.68141592923</v>
      </c>
      <c r="AM48" s="227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>
        <v>2025</v>
      </c>
      <c r="AC49" s="13">
        <v>2</v>
      </c>
      <c r="AD49" s="13" t="str">
        <v>SOUTH</v>
      </c>
      <c r="AE49" s="13" t="str">
        <v>C49SZX20250027BH</v>
      </c>
      <c r="AF49" s="13" t="str">
        <v>精速佳</v>
      </c>
      <c r="AG49" s="13" t="str">
        <v>YSM10</v>
      </c>
      <c r="AH49" s="13">
        <v>1</v>
      </c>
      <c r="AI49" s="92" t="str">
        <v>JPY</v>
      </c>
      <c r="AJ49" s="118">
        <v>8180000</v>
      </c>
      <c r="AK49" s="97">
        <v>5.2999999999999999E-2</v>
      </c>
      <c r="AL49" s="92">
        <v>433540</v>
      </c>
      <c r="AM49" s="227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>
        <v>2025</v>
      </c>
      <c r="AC50" s="13">
        <v>2</v>
      </c>
      <c r="AD50" s="13" t="str">
        <v>SOUTH</v>
      </c>
      <c r="AE50" s="13" t="str">
        <v>C49SZX20250030SX</v>
      </c>
      <c r="AF50" s="13" t="str">
        <v>锐诚</v>
      </c>
      <c r="AG50" s="13" t="str">
        <v>YSM10</v>
      </c>
      <c r="AH50" s="13">
        <v>1</v>
      </c>
      <c r="AI50" s="92" t="str">
        <v>RMB</v>
      </c>
      <c r="AJ50" s="118">
        <v>453250</v>
      </c>
      <c r="AK50" s="97">
        <v>1.0669999999999999</v>
      </c>
      <c r="AL50" s="92">
        <v>427980.30973451328</v>
      </c>
      <c r="AM50" s="227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>
        <v>2025</v>
      </c>
      <c r="AC51" s="13">
        <v>2</v>
      </c>
      <c r="AD51" s="13" t="str">
        <v>SOUTH</v>
      </c>
      <c r="AE51" s="13" t="str">
        <v>C49SZX20250030SX</v>
      </c>
      <c r="AF51" s="13" t="str">
        <v>锐诚</v>
      </c>
      <c r="AG51" s="13" t="str">
        <v>YSM10</v>
      </c>
      <c r="AH51" s="13">
        <v>1</v>
      </c>
      <c r="AI51" s="92" t="str">
        <v>RMB</v>
      </c>
      <c r="AJ51" s="118">
        <v>453250</v>
      </c>
      <c r="AK51" s="97">
        <v>1.0669999999999999</v>
      </c>
      <c r="AL51" s="92">
        <v>427980.30973451328</v>
      </c>
      <c r="AM51" s="227">
        <v>0.12</v>
      </c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>
        <v>2025</v>
      </c>
      <c r="AC52" s="13">
        <v>2</v>
      </c>
      <c r="AD52" s="13" t="str">
        <v>EAST</v>
      </c>
      <c r="AE52" s="13" t="str">
        <v>C49SHA20250221/TWB</v>
      </c>
      <c r="AF52" s="13" t="str">
        <v>宁波朗能</v>
      </c>
      <c r="AG52" s="13" t="str">
        <v>YSM20R</v>
      </c>
      <c r="AH52" s="13">
        <v>1</v>
      </c>
      <c r="AI52" s="92" t="str">
        <v>RMB</v>
      </c>
      <c r="AJ52" s="118">
        <v>650000</v>
      </c>
      <c r="AK52" s="97">
        <v>1.0669999999999999</v>
      </c>
      <c r="AL52" s="92">
        <v>613761.06194690266</v>
      </c>
      <c r="AM52" s="227">
        <v>0.12</v>
      </c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>
        <v>2025</v>
      </c>
      <c r="AC53" s="13">
        <v>2</v>
      </c>
      <c r="AD53" s="13" t="str">
        <v>EAST</v>
      </c>
      <c r="AE53" s="13" t="str">
        <v>C49SHA20250221/TWB</v>
      </c>
      <c r="AF53" s="13" t="str">
        <v>宁波朗能</v>
      </c>
      <c r="AG53" s="13" t="str">
        <v>YSM10</v>
      </c>
      <c r="AH53" s="13">
        <v>1</v>
      </c>
      <c r="AI53" s="92" t="str">
        <v>RMB</v>
      </c>
      <c r="AJ53" s="118">
        <v>389000</v>
      </c>
      <c r="AK53" s="97">
        <v>1.0669999999999999</v>
      </c>
      <c r="AL53" s="92">
        <v>367312.38938053098</v>
      </c>
      <c r="AM53" s="227">
        <v>0.12</v>
      </c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>
        <v>2025</v>
      </c>
      <c r="AC54" s="13">
        <v>2</v>
      </c>
      <c r="AD54" s="13" t="str">
        <v>EAST</v>
      </c>
      <c r="AE54" s="13" t="str">
        <v>C49SHA20250221/TWB</v>
      </c>
      <c r="AF54" s="13" t="str">
        <v>宁波朗能</v>
      </c>
      <c r="AG54" s="13" t="str">
        <v>Feeder</v>
      </c>
      <c r="AH54" s="13">
        <v>0</v>
      </c>
      <c r="AI54" s="92" t="str">
        <v>RMB</v>
      </c>
      <c r="AJ54" s="118">
        <v>161000</v>
      </c>
      <c r="AK54" s="97">
        <v>1.0669999999999999</v>
      </c>
      <c r="AL54" s="92">
        <v>152023.89380530975</v>
      </c>
      <c r="AM54" s="227">
        <v>0.12</v>
      </c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>
        <v>2025</v>
      </c>
      <c r="AC55" s="13">
        <v>2</v>
      </c>
      <c r="AD55" s="13" t="str">
        <v>EAST</v>
      </c>
      <c r="AE55" s="13" t="str">
        <v>C49SHA20250225/HZY</v>
      </c>
      <c r="AF55" s="13" t="str">
        <v>浙江科至</v>
      </c>
      <c r="AG55" s="13" t="str">
        <v>YRM20R</v>
      </c>
      <c r="AH55" s="13">
        <v>1</v>
      </c>
      <c r="AI55" s="92" t="str">
        <v>RMB</v>
      </c>
      <c r="AJ55" s="118">
        <v>750000</v>
      </c>
      <c r="AK55" s="97">
        <v>1.0669999999999999</v>
      </c>
      <c r="AL55" s="92">
        <v>708185.84070796473</v>
      </c>
      <c r="AM55" s="227">
        <v>0.12</v>
      </c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>
        <v>2025</v>
      </c>
      <c r="AC56" s="13">
        <v>2</v>
      </c>
      <c r="AD56" s="13" t="str">
        <v>EAST</v>
      </c>
      <c r="AE56" s="13" t="str">
        <v>C49SHA20250225/HZY</v>
      </c>
      <c r="AF56" s="13" t="str">
        <v>浙江科至</v>
      </c>
      <c r="AG56" s="13" t="str">
        <v>YSM10</v>
      </c>
      <c r="AH56" s="13">
        <v>1</v>
      </c>
      <c r="AI56" s="92" t="str">
        <v>RMB</v>
      </c>
      <c r="AJ56" s="118">
        <v>420000</v>
      </c>
      <c r="AK56" s="97">
        <v>1.0669999999999999</v>
      </c>
      <c r="AL56" s="92">
        <v>396584.0707964602</v>
      </c>
      <c r="AM56" s="227">
        <v>0.12</v>
      </c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>
        <v>2025</v>
      </c>
      <c r="AC57" s="13">
        <v>2</v>
      </c>
      <c r="AD57" s="13" t="str">
        <v>SOUTH</v>
      </c>
      <c r="AE57" s="13" t="str">
        <v>C49SZX20250029JY</v>
      </c>
      <c r="AF57" s="13" t="str">
        <v>建航</v>
      </c>
      <c r="AG57" s="13" t="str">
        <v>YSM10</v>
      </c>
      <c r="AH57" s="13">
        <v>1</v>
      </c>
      <c r="AI57" s="92" t="str">
        <v>RMB</v>
      </c>
      <c r="AJ57" s="118">
        <v>402500</v>
      </c>
      <c r="AK57" s="97">
        <v>1.0669999999999999</v>
      </c>
      <c r="AL57" s="92">
        <v>380059.73451327439</v>
      </c>
      <c r="AM57" s="227">
        <v>0.12</v>
      </c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>
        <v>2025</v>
      </c>
      <c r="AC58" s="13">
        <v>2</v>
      </c>
      <c r="AD58" s="13" t="str">
        <v>SOUTH</v>
      </c>
      <c r="AE58" s="13" t="str">
        <v>C49SZX20250029JY</v>
      </c>
      <c r="AF58" s="13" t="str">
        <v>建航</v>
      </c>
      <c r="AG58" s="13" t="str">
        <v>YSM10</v>
      </c>
      <c r="AH58" s="13">
        <v>1</v>
      </c>
      <c r="AI58" s="92" t="str">
        <v>RMB</v>
      </c>
      <c r="AJ58" s="118">
        <v>402500</v>
      </c>
      <c r="AK58" s="97">
        <v>1.0669999999999999</v>
      </c>
      <c r="AL58" s="92">
        <v>380059.73451327439</v>
      </c>
      <c r="AM58" s="227">
        <v>0.12</v>
      </c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>
        <v>2025</v>
      </c>
      <c r="AC59" s="13">
        <v>2</v>
      </c>
      <c r="AD59" s="13" t="str">
        <v>SOUTH</v>
      </c>
      <c r="AE59" s="13" t="str">
        <v>C49SZX20250026JY</v>
      </c>
      <c r="AF59" s="13" t="str">
        <v>捷舜诚</v>
      </c>
      <c r="AG59" s="13" t="str">
        <v>YSM10</v>
      </c>
      <c r="AH59" s="13">
        <v>1</v>
      </c>
      <c r="AI59" s="92" t="str">
        <v>RMB</v>
      </c>
      <c r="AJ59" s="118">
        <v>375000</v>
      </c>
      <c r="AK59" s="97">
        <v>1.0669999999999999</v>
      </c>
      <c r="AL59" s="92">
        <v>354092.92035398236</v>
      </c>
      <c r="AM59" s="227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>
        <v>2025</v>
      </c>
      <c r="AC60" s="13">
        <v>2</v>
      </c>
      <c r="AD60" s="13" t="str">
        <v>SOUTH</v>
      </c>
      <c r="AE60" s="13" t="str">
        <v>C49SZX20250032SX</v>
      </c>
      <c r="AF60" s="13" t="str">
        <v>众一卓越</v>
      </c>
      <c r="AG60" s="13" t="str">
        <v>YSM10</v>
      </c>
      <c r="AH60" s="13">
        <v>1</v>
      </c>
      <c r="AI60" s="92" t="str">
        <v>RMB</v>
      </c>
      <c r="AJ60" s="118">
        <v>480000</v>
      </c>
      <c r="AK60" s="97">
        <v>1.0669999999999999</v>
      </c>
      <c r="AL60" s="92">
        <v>453238.93805309734</v>
      </c>
      <c r="AM60" s="227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>
        <v>2025</v>
      </c>
      <c r="AC61" s="13">
        <v>2</v>
      </c>
      <c r="AD61" s="13" t="str">
        <v>SOUTH</v>
      </c>
      <c r="AE61" s="13" t="str">
        <v>C49SZX20250032SX</v>
      </c>
      <c r="AF61" s="13" t="str">
        <v>众一卓越</v>
      </c>
      <c r="AG61" s="13" t="str">
        <v>YSM10</v>
      </c>
      <c r="AH61" s="13">
        <v>1</v>
      </c>
      <c r="AI61" s="92" t="str">
        <v>RMB</v>
      </c>
      <c r="AJ61" s="118">
        <v>480000</v>
      </c>
      <c r="AK61" s="97">
        <v>1.0669999999999999</v>
      </c>
      <c r="AL61" s="92">
        <v>453238.93805309734</v>
      </c>
      <c r="AM61" s="227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>
        <v>2025</v>
      </c>
      <c r="AC62" s="13">
        <v>2</v>
      </c>
      <c r="AD62" s="13" t="str">
        <v>EAST</v>
      </c>
      <c r="AE62" s="13" t="str">
        <v>C49SHA20250228ZQR</v>
      </c>
      <c r="AF62" s="13" t="str">
        <v>宁波月立</v>
      </c>
      <c r="AG62" s="13" t="str">
        <v>YSM10</v>
      </c>
      <c r="AH62" s="13">
        <v>1</v>
      </c>
      <c r="AI62" s="92" t="str">
        <v>RMB</v>
      </c>
      <c r="AJ62" s="118">
        <v>403000</v>
      </c>
      <c r="AK62" s="97">
        <v>1.0669999999999999</v>
      </c>
      <c r="AL62" s="92">
        <v>380531.85840707965</v>
      </c>
      <c r="AM62" s="227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2025-03-05T09:34:30Z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