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6607" documentId="13_ncr:1_{D7B31631-9EC2-A043-AB5E-59F176544080}" xr6:coauthVersionLast="47" xr6:coauthVersionMax="47" xr10:uidLastSave="{CF9B0C4A-4A5E-44F6-9CC5-6AB63852B6B5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71" i="1"/>
  <c r="AB3772" i="1"/>
  <c r="AB3773" i="1"/>
  <c r="AB3774" i="1"/>
  <c r="AB3775" i="1"/>
  <c r="AB3776" i="1"/>
  <c r="AB3777" i="1"/>
  <c r="AB3778" i="1"/>
  <c r="AB3779" i="1"/>
  <c r="AB3780" i="1"/>
  <c r="AB3781" i="1"/>
  <c r="AB3782" i="1"/>
  <c r="AB3783" i="1"/>
  <c r="AB3784" i="1"/>
  <c r="AB3785" i="1"/>
  <c r="AB3786" i="1"/>
  <c r="AB3787" i="1"/>
  <c r="AB3788" i="1"/>
  <c r="AB3789" i="1"/>
  <c r="AB3790" i="1"/>
  <c r="AB3791" i="1"/>
  <c r="AB3792" i="1"/>
  <c r="AB3793" i="1"/>
  <c r="AB3794" i="1"/>
  <c r="AB3795" i="1"/>
  <c r="AB3796" i="1"/>
  <c r="AB3797" i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1" i="1"/>
  <c r="AC3772" i="1"/>
  <c r="AC3773" i="1"/>
  <c r="AC3774" i="1"/>
  <c r="AC3775" i="1"/>
  <c r="AC3776" i="1"/>
  <c r="AC3777" i="1"/>
  <c r="AC3778" i="1"/>
  <c r="AC3779" i="1"/>
  <c r="AC3780" i="1"/>
  <c r="AC3781" i="1"/>
  <c r="AC3782" i="1"/>
  <c r="AC3783" i="1"/>
  <c r="AC3784" i="1"/>
  <c r="AC3785" i="1"/>
  <c r="AC3786" i="1"/>
  <c r="AC3787" i="1"/>
  <c r="AC3788" i="1"/>
  <c r="AC3789" i="1"/>
  <c r="AC3790" i="1"/>
  <c r="AC3791" i="1"/>
  <c r="AC3792" i="1"/>
  <c r="AC3793" i="1"/>
  <c r="AC3794" i="1"/>
  <c r="AC3795" i="1"/>
  <c r="AC3796" i="1"/>
  <c r="AC3797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2476" i="1"/>
  <c r="Z3675" i="1"/>
  <c r="Z3676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70" i="1" l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420" i="1"/>
  <c r="AC420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62" i="1"/>
  <c r="AC262" i="1" s="1"/>
  <c r="AB2560" i="1"/>
  <c r="AC2560" i="1" s="1"/>
  <c r="AB2504" i="1"/>
  <c r="AC2504" i="1" s="1"/>
  <c r="AB964" i="1"/>
  <c r="AC964" i="1" s="1"/>
  <c r="AB2325" i="1"/>
  <c r="AC2325" i="1" s="1"/>
  <c r="AB1565" i="1"/>
  <c r="AC1565" i="1" s="1"/>
  <c r="AB444" i="1"/>
  <c r="AC444" i="1" s="1"/>
  <c r="AB1435" i="1"/>
  <c r="AC1435" i="1" s="1"/>
  <c r="AB504" i="1"/>
  <c r="AC504" i="1" s="1"/>
  <c r="AB1033" i="1"/>
  <c r="AC1033" i="1" s="1"/>
  <c r="AB1220" i="1"/>
  <c r="AC1220" i="1" s="1"/>
  <c r="AB1484" i="1"/>
  <c r="AC1484" i="1" s="1"/>
  <c r="AB1568" i="1"/>
  <c r="AC1568" i="1" s="1"/>
  <c r="AB2103" i="1"/>
  <c r="AC2103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202" i="1"/>
  <c r="AC202" i="1" s="1"/>
  <c r="AB1611" i="1"/>
  <c r="AC1611" i="1" s="1"/>
  <c r="AB1980" i="1"/>
  <c r="AC1980" i="1" s="1"/>
  <c r="AB2793" i="1"/>
  <c r="AC2793" i="1" s="1"/>
  <c r="AB2669" i="1"/>
  <c r="AC2669" i="1" s="1"/>
  <c r="AB2116" i="1"/>
  <c r="AC2116" i="1" s="1"/>
  <c r="AB2126" i="1"/>
  <c r="AC2126" i="1" s="1"/>
  <c r="AB201" i="1"/>
  <c r="AC201" i="1" s="1"/>
  <c r="AB2414" i="1"/>
  <c r="AB928" i="1"/>
  <c r="AC928" i="1" s="1"/>
  <c r="AB2243" i="1"/>
  <c r="AC2243" i="1" s="1"/>
  <c r="AB3144" i="1"/>
  <c r="AC3144" i="1" s="1"/>
  <c r="AB2144" i="1"/>
  <c r="AC2144" i="1" s="1"/>
  <c r="AB1942" i="1"/>
  <c r="AC1942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671" i="1"/>
  <c r="AC2671" i="1" s="1"/>
  <c r="AB878" i="1"/>
  <c r="AC878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710" i="1"/>
  <c r="AC1710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807" i="1"/>
  <c r="AC1807" i="1" s="1"/>
  <c r="AB1413" i="1"/>
  <c r="AC1413" i="1" s="1"/>
  <c r="AB1973" i="1"/>
  <c r="AC1973" i="1" s="1"/>
  <c r="AB1976" i="1"/>
  <c r="AC1976" i="1" s="1"/>
  <c r="AB1489" i="1"/>
  <c r="AC1489" i="1" s="1"/>
  <c r="AB884" i="1"/>
  <c r="AC884" i="1" s="1"/>
  <c r="AB2004" i="1"/>
  <c r="AC2004" i="1" s="1"/>
  <c r="AB3042" i="1"/>
  <c r="AC3042" i="1" s="1"/>
  <c r="AB676" i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1968" i="1"/>
  <c r="AC1968" i="1" s="1"/>
  <c r="AB229" i="1"/>
  <c r="AC229" i="1" s="1"/>
  <c r="AB2688" i="1"/>
  <c r="AC2688" i="1" s="1"/>
  <c r="AB180" i="1"/>
  <c r="AC180" i="1" s="1"/>
  <c r="AB2647" i="1"/>
  <c r="AC2647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719" i="1"/>
  <c r="AC2719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1538" i="1"/>
  <c r="AC1538" i="1" s="1"/>
  <c r="AB2930" i="1"/>
  <c r="AC2930" i="1" s="1"/>
  <c r="AB1458" i="1"/>
  <c r="AC1458" i="1" s="1"/>
  <c r="AB1442" i="1"/>
  <c r="AC1442" i="1" s="1"/>
  <c r="AB1341" i="1"/>
  <c r="AC1341" i="1" s="1"/>
  <c r="AB1486" i="1"/>
  <c r="AC1486" i="1" s="1"/>
  <c r="AB3146" i="1"/>
  <c r="AC3146" i="1" s="1"/>
  <c r="AB191" i="1"/>
  <c r="AC191" i="1" s="1"/>
  <c r="AB1309" i="1"/>
  <c r="AC1309" i="1" s="1"/>
  <c r="AB174" i="1"/>
  <c r="AB1263" i="1"/>
  <c r="AC1263" i="1" s="1"/>
  <c r="AB3038" i="1"/>
  <c r="AC3038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3212" i="1"/>
  <c r="AC3212" i="1" s="1"/>
  <c r="AB2494" i="1"/>
  <c r="AB784" i="1"/>
  <c r="AB432" i="1"/>
  <c r="AC432" i="1" s="1"/>
  <c r="AB117" i="1"/>
  <c r="AC117" i="1" s="1"/>
  <c r="AB929" i="1"/>
  <c r="AC929" i="1" s="1"/>
  <c r="AB930" i="1"/>
  <c r="AC930" i="1" s="1"/>
  <c r="AB437" i="1"/>
  <c r="AC437" i="1" s="1"/>
  <c r="AB2869" i="1"/>
  <c r="AC2869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2502" i="1"/>
  <c r="AC2502" i="1" s="1"/>
  <c r="AB543" i="1"/>
  <c r="AC543" i="1" s="1"/>
  <c r="AB2146" i="1"/>
  <c r="AC2146" i="1" s="1"/>
  <c r="AB2535" i="1"/>
  <c r="AC2535" i="1" s="1"/>
  <c r="AB877" i="1"/>
  <c r="AC877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616" i="1"/>
  <c r="AC616" i="1" s="1"/>
  <c r="AB1593" i="1"/>
  <c r="AC1593" i="1" s="1"/>
  <c r="AB2929" i="1"/>
  <c r="AC2929" i="1" s="1"/>
  <c r="AB808" i="1"/>
  <c r="AC808" i="1" s="1"/>
  <c r="AB2932" i="1"/>
  <c r="AC2932" i="1" s="1"/>
  <c r="AB2920" i="1"/>
  <c r="AC2920" i="1" s="1"/>
  <c r="AB1632" i="1"/>
  <c r="AC1632" i="1" s="1"/>
  <c r="AB668" i="1"/>
  <c r="AC668" i="1" s="1"/>
  <c r="AB336" i="1"/>
  <c r="AC336" i="1" s="1"/>
  <c r="AB540" i="1"/>
  <c r="AC540" i="1" s="1"/>
  <c r="AB2644" i="1"/>
  <c r="AC2644" i="1" s="1"/>
  <c r="AB2215" i="1"/>
  <c r="AC2215" i="1" s="1"/>
  <c r="AB1367" i="1"/>
  <c r="AC1367" i="1" s="1"/>
  <c r="AB669" i="1"/>
  <c r="AC669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1118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463" i="1"/>
  <c r="AC1463" i="1" s="1"/>
  <c r="AB1786" i="1"/>
  <c r="AC1786" i="1" s="1"/>
  <c r="AB3037" i="1"/>
  <c r="AC3037" i="1" s="1"/>
  <c r="AB1905" i="1"/>
  <c r="AC1905" i="1" s="1"/>
  <c r="AB3041" i="1"/>
  <c r="AC3041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583" i="1"/>
  <c r="AC583" i="1" s="1"/>
  <c r="AB2670" i="1"/>
  <c r="AC2670" i="1" s="1"/>
  <c r="AB1096" i="1"/>
  <c r="AC1096" i="1" s="1"/>
  <c r="AB192" i="1"/>
  <c r="AC192" i="1" s="1"/>
  <c r="AB1099" i="1"/>
  <c r="AC1099" i="1" s="1"/>
  <c r="AB589" i="1"/>
  <c r="AC58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2147" i="1"/>
  <c r="AC2147" i="1" s="1"/>
  <c r="AB1908" i="1"/>
  <c r="AC1908" i="1" s="1"/>
  <c r="AB2127" i="1"/>
  <c r="AC2127" i="1" s="1"/>
  <c r="AB998" i="1"/>
  <c r="AC998" i="1" s="1"/>
  <c r="AB3141" i="1"/>
  <c r="AC3141" i="1" s="1"/>
  <c r="AB678" i="1"/>
  <c r="AC678" i="1" s="1"/>
  <c r="AB1104" i="1"/>
  <c r="AC1104" i="1" s="1"/>
  <c r="AB2240" i="1"/>
  <c r="AC2240" i="1" s="1"/>
  <c r="AB258" i="1"/>
  <c r="AC258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3084" i="1"/>
  <c r="AC3084" i="1" s="1"/>
  <c r="AB3055" i="1"/>
  <c r="AC3055" i="1" s="1"/>
  <c r="AB130" i="1"/>
  <c r="AC130" i="1" s="1"/>
  <c r="AB535" i="1"/>
  <c r="AC535" i="1" s="1"/>
  <c r="AB2158" i="1"/>
  <c r="AC2158" i="1" s="1"/>
  <c r="AB1310" i="1"/>
  <c r="AC1310" i="1" s="1"/>
  <c r="AB988" i="1"/>
  <c r="AC98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AI3792" i="1" s="1"/>
  <c r="E3784" i="1"/>
  <c r="AI3784" i="1" s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AJ3791" i="1" s="1"/>
  <c r="AK3791" i="1" s="1"/>
  <c r="E3783" i="1"/>
  <c r="AI3783" i="1" s="1"/>
  <c r="E3775" i="1"/>
  <c r="AI3775" i="1" s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AJ3790" i="1" s="1"/>
  <c r="AK3790" i="1" s="1"/>
  <c r="E3782" i="1"/>
  <c r="AI3782" i="1" s="1"/>
  <c r="E3774" i="1"/>
  <c r="AJ3774" i="1" s="1"/>
  <c r="AK3774" i="1" s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AJ3773" i="1" s="1"/>
  <c r="AK3773" i="1" s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AK3796" i="1" s="1"/>
  <c r="E3788" i="1"/>
  <c r="AI3788" i="1" s="1"/>
  <c r="E3780" i="1"/>
  <c r="AI3780" i="1" s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AJ3795" i="1" s="1"/>
  <c r="AK3795" i="1" s="1"/>
  <c r="E3787" i="1"/>
  <c r="AJ3787" i="1" s="1"/>
  <c r="AK3787" i="1" s="1"/>
  <c r="E3779" i="1"/>
  <c r="AI3779" i="1" s="1"/>
  <c r="E3771" i="1"/>
  <c r="AI3771" i="1" s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AI3786" i="1" s="1"/>
  <c r="E3778" i="1"/>
  <c r="AJ3778" i="1" s="1"/>
  <c r="AK3778" i="1" s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77" i="1"/>
  <c r="AJ3777" i="1" s="1"/>
  <c r="AK3777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K3793" i="1" s="1"/>
  <c r="AI3793" i="1"/>
  <c r="AI3785" i="1"/>
  <c r="AJ3785" i="1"/>
  <c r="AK378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I3776" i="1"/>
  <c r="AJ3776" i="1"/>
  <c r="AK3776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K3797" i="1" s="1"/>
  <c r="AI3789" i="1"/>
  <c r="AJ3789" i="1"/>
  <c r="AK3789" i="1" s="1"/>
  <c r="AJ3781" i="1"/>
  <c r="AK3781" i="1" s="1"/>
  <c r="AI378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I3772" i="1"/>
  <c r="AJ3772" i="1"/>
  <c r="AK377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763" i="1" l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K3792" i="1" s="1"/>
  <c r="AJ3856" i="1"/>
  <c r="AK3856" i="1" s="1"/>
  <c r="AI3851" i="1"/>
  <c r="AI3719" i="1"/>
  <c r="AI3717" i="1"/>
  <c r="AI350" i="1"/>
  <c r="U13" i="2"/>
  <c r="AJ3911" i="1"/>
  <c r="AK3911" i="1" s="1"/>
  <c r="AJ3780" i="1"/>
  <c r="AK3780" i="1" s="1"/>
  <c r="AI3751" i="1"/>
  <c r="AI3868" i="1"/>
  <c r="AI3935" i="1"/>
  <c r="AI3796" i="1"/>
  <c r="AI3853" i="1"/>
  <c r="AJ3775" i="1"/>
  <c r="AK3775" i="1" s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784" i="1"/>
  <c r="AK3784" i="1" s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J3783" i="1"/>
  <c r="AK3783" i="1" s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771" i="1"/>
  <c r="AK3771" i="1" s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K3779" i="1" s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J3786" i="1"/>
  <c r="AK3786" i="1" s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J3782" i="1"/>
  <c r="AK3782" i="1" s="1"/>
  <c r="AI2476" i="1"/>
  <c r="AJ3802" i="1"/>
  <c r="AK3802" i="1" s="1"/>
  <c r="AJ3871" i="1"/>
  <c r="AK3871" i="1" s="1"/>
  <c r="AJ3788" i="1"/>
  <c r="AK3788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K3400" i="1" s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K1645" i="1" s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K1620" i="1" s="1"/>
  <c r="AJ3020" i="1"/>
  <c r="AK3020" i="1" s="1"/>
  <c r="AJ497" i="1"/>
  <c r="AJ1644" i="1"/>
  <c r="AK1644" i="1" s="1"/>
  <c r="AJ1527" i="1"/>
  <c r="AJ1524" i="1"/>
  <c r="AK1524" i="1" s="1"/>
  <c r="AJ3199" i="1"/>
  <c r="AK3199" i="1" s="1"/>
  <c r="AJ2190" i="1"/>
  <c r="AJ2192" i="1"/>
  <c r="AJ3018" i="1"/>
  <c r="AK3018" i="1" s="1"/>
  <c r="AJ3294" i="1"/>
  <c r="AJ2830" i="1"/>
  <c r="AJ2437" i="1"/>
  <c r="AJ3200" i="1"/>
  <c r="AJ136" i="1"/>
  <c r="AK136" i="1" s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K1350" i="1" s="1"/>
  <c r="AJ605" i="1"/>
  <c r="AJ2746" i="1"/>
  <c r="AJ486" i="1"/>
  <c r="AK486" i="1" s="1"/>
  <c r="AJ1643" i="1"/>
  <c r="AJ3293" i="1"/>
  <c r="AJ1496" i="1"/>
  <c r="AJ3201" i="1"/>
  <c r="AJ1619" i="1"/>
  <c r="AJ2191" i="1"/>
  <c r="AJ3297" i="1"/>
  <c r="AJ2745" i="1"/>
  <c r="AJ3198" i="1"/>
  <c r="AK3198" i="1" s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K1552" i="1" s="1"/>
  <c r="AJ3259" i="1"/>
  <c r="AJ1346" i="1"/>
  <c r="AJ658" i="1"/>
  <c r="AJ3310" i="1"/>
  <c r="AJ3256" i="1"/>
  <c r="AJ3311" i="1"/>
  <c r="AK3311" i="1" s="1"/>
  <c r="AJ1710" i="1"/>
  <c r="AJ2554" i="1"/>
  <c r="AJ1074" i="1"/>
  <c r="AK1074" i="1" s="1"/>
  <c r="AJ1103" i="1"/>
  <c r="AJ677" i="1"/>
  <c r="AK677" i="1" s="1"/>
  <c r="AJ1553" i="1"/>
  <c r="AK1553" i="1" s="1"/>
  <c r="AJ3385" i="1"/>
  <c r="AK3385" i="1" s="1"/>
  <c r="AJ1490" i="1"/>
  <c r="AJ656" i="1"/>
  <c r="AK656" i="1" s="1"/>
  <c r="AJ3386" i="1"/>
  <c r="AK3386" i="1" s="1"/>
  <c r="AJ1100" i="1"/>
  <c r="AJ1312" i="1"/>
  <c r="AJ3257" i="1"/>
  <c r="AK3257" i="1" s="1"/>
  <c r="AJ679" i="1"/>
  <c r="AK679" i="1" s="1"/>
  <c r="AJ865" i="1"/>
  <c r="AK865" i="1" s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K3258" i="1" s="1"/>
  <c r="AJ111" i="1"/>
  <c r="AJ1073" i="1"/>
  <c r="AJ432" i="1"/>
  <c r="AJ676" i="1"/>
  <c r="AJ2943" i="1"/>
  <c r="AK2943" i="1" s="1"/>
  <c r="AJ2942" i="1"/>
  <c r="AJ2112" i="1"/>
  <c r="AK2112" i="1" s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K2218" i="1" s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K3113" i="1" s="1"/>
  <c r="AJ2424" i="1"/>
  <c r="AK2424" i="1" s="1"/>
  <c r="AJ350" i="1"/>
  <c r="AK350" i="1" s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K1243" i="1" s="1"/>
  <c r="AJ348" i="1"/>
  <c r="AK348" i="1" s="1"/>
  <c r="AJ530" i="1"/>
  <c r="AK530" i="1" s="1"/>
  <c r="AJ360" i="1"/>
  <c r="AK360" i="1" s="1"/>
  <c r="AJ359" i="1"/>
  <c r="AK359" i="1" s="1"/>
  <c r="AJ1495" i="1"/>
  <c r="AK1495" i="1" s="1"/>
  <c r="AJ1072" i="1"/>
  <c r="AK1072" i="1" s="1"/>
  <c r="AJ187" i="1"/>
  <c r="AJ1279" i="1"/>
  <c r="AJ1667" i="1"/>
  <c r="AJ364" i="1"/>
  <c r="AK364" i="1" s="1"/>
  <c r="AJ531" i="1"/>
  <c r="AK531" i="1" s="1"/>
  <c r="AJ349" i="1"/>
  <c r="AK349" i="1" s="1"/>
  <c r="AJ1278" i="1"/>
  <c r="AK1278" i="1" s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764" i="1" l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<sst xmlns="http://schemas.openxmlformats.org/spreadsheetml/2006/main" count="45100" uniqueCount="3605">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</sst>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</cellXfs>
  <cellStyles count="3">
    <cellStyle name="Comma" xfId="1" builtinId="3"/>
    <cellStyle name="Normal" xfId="0" builtinId="0"/>
    <cellStyle name="Percent" xfId="2" builtinId="5"/>
  </cellStyles>
  <dxfs count="106"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105" dataDxfId="103" headerRowBorderDxfId="104" tableBorderDxfId="102">
  <autoFilter ref="A1:AT3997" xr:uid="{A45583E2-F1E3-414A-85B7-FCF03CE7C6FC}"/>
  <tableColumns count="46">
    <tableColumn id="1" xr3:uid="{AAE9CE7A-6EE5-684B-BD8B-6FB306BD4AA2}" name="FY_Contract" dataDxfId="101"/>
    <tableColumn id="2" xr3:uid="{6DD04691-AC56-2D44-8010-202EFF160852}" name="Contract_Yr" dataDxfId="100"/>
    <tableColumn id="3" xr3:uid="{5DA8E0A0-39FB-BB4F-8D7D-511A2970B9E7}" name="Contract_Month" dataDxfId="99"/>
    <tableColumn id="41" xr3:uid="{2ACA8F28-14CE-5F4D-B426-8592D3E37B68}" name="FQ(Contract)" dataDxfId="98"/>
    <tableColumn id="4" xr3:uid="{EAA0CFF9-B844-6E4F-AE8E-FDFAF111D1EA}" name="FY_INV" dataDxfId="97"/>
    <tableColumn id="5" xr3:uid="{1925BE00-6C62-5C40-8C03-E61BE8CBFBDA}" name="Inv_Yr" dataDxfId="96"/>
    <tableColumn id="6" xr3:uid="{CE663C22-ACEB-1F44-89EA-16CBA3F75EE8}" name="Inv_Month" dataDxfId="95"/>
    <tableColumn id="7" xr3:uid="{FA7DE3F2-58FD-5A4B-98EA-C85A23C795DD}" name="Contract Cancelled_x000a_Month(due to YAMAHA delivery)" dataDxfId="94"/>
    <tableColumn id="8" xr3:uid="{E9D14EAF-764F-7948-AA3A-467F3CA849CA}" name="FQ(Invoice)" dataDxfId="93"/>
    <tableColumn id="9" xr3:uid="{80BEA84F-85F1-EF45-B44A-E7A29335712A}" name="Contract_No." dataDxfId="92"/>
    <tableColumn id="10" xr3:uid="{1A61F2DF-64BD-CE4F-9A6D-6D912C9FCD60}" name="Customer_Name" dataDxfId="91"/>
    <tableColumn id="42" xr3:uid="{CEBF68FB-82CA-C241-B227-C6C1FCCABFE1}" name="Ordered_Items" dataDxfId="90"/>
    <tableColumn id="12" xr3:uid="{58A21035-FFFC-FE4D-932C-573A25109147}" name="BRAND" dataDxfId="89"/>
    <tableColumn id="13" xr3:uid="{0BD97201-BE7C-5947-A031-9B9E32363AEC}" name="Item Qty" dataDxfId="88"/>
    <tableColumn id="14" xr3:uid="{CD8B0CF5-AC6D-9C44-823D-894FA3996830}" name="QTY(Feeder/ Nozzle/Accessories)" dataDxfId="87"/>
    <tableColumn id="15" xr3:uid="{D596FB67-9716-E34E-83F3-E9B087FC9D78}" name="Product_Type" dataDxfId="86"/>
    <tableColumn id="16" xr3:uid="{3755E707-C533-EB4B-B691-9D181F5F4D00}" name="New_Customer" dataDxfId="85"/>
    <tableColumn id="17" xr3:uid="{38980276-396A-2741-9309-A7FAC3105339}" name="COST_CENTRE" dataDxfId="84"/>
    <tableColumn id="18" xr3:uid="{D808C100-E07E-1043-B266-076B2B30BB2D}" name="Region" dataDxfId="83"/>
    <tableColumn id="19" xr3:uid="{0D51CAF2-B0C9-B347-8B82-CABB6DF0A0FF}" name="Location" dataDxfId="82"/>
    <tableColumn id="20" xr3:uid="{54FB57A7-B461-1742-9E6E-62E4E17CCB33}" name="Territeries" dataDxfId="81"/>
    <tableColumn id="21" xr3:uid="{32EA7D3E-9A57-1346-833B-BCC6DE2B9CDA}" name="Salesman" dataDxfId="80"/>
    <tableColumn id="22" xr3:uid="{2B115E8E-C749-874C-A1EA-00343DFA4914}" name="Curr" dataDxfId="79"/>
    <tableColumn id="23" xr3:uid="{C8303ADB-7A05-B644-A090-0C48B3042F89}" name="Contract Unit Price" dataDxfId="78"/>
    <tableColumn id="24" xr3:uid="{5BE49477-DF64-D049-96E2-6CAD890E2EA4}" name="VAT" dataDxfId="77"/>
    <tableColumn id="25" xr3:uid="{3D797418-8B29-A649-8BC4-E04C6619DE2E}" name="Signed Contract_x000a_Amt" dataDxfId="76"/>
    <tableColumn id="26" xr3:uid="{476E64A9-124A-9548-85A7-6108450DFAAF}" name="Rate" dataDxfId="75"/>
    <tableColumn id="27" xr3:uid="{8FCA62EF-C920-A146-90F6-505F525E7A60}" name="Before tax Inv Amt (HKD)" dataDxfId="74"/>
    <tableColumn id="28" xr3:uid="{4EF416A5-534F-F543-AE13-B9B0B589096F}" name="G.P.  (HKD)" dataDxfId="73"/>
    <tableColumn id="29" xr3:uid="{BD20A655-677C-B84F-A51A-041C90BF7E67}" name="G.P. %" dataDxfId="72"/>
    <tableColumn id="30" xr3:uid="{242FB1B0-5A85-CD4B-A9E1-126C07CDA70F}" name="New Customer Qty" dataDxfId="71"/>
    <tableColumn id="31" xr3:uid="{58F4A1A1-47C9-1E43-8A95-625FF6547678}" name="New Customer Qty(Contract month)" dataDxfId="70"/>
    <tableColumn id="32" xr3:uid="{F3D4DEEC-53C2-6349-9CE2-E268DD946B2A}" name="Signed Contract Qty" dataDxfId="69"/>
    <tableColumn id="33" xr3:uid="{C8185536-B203-AA45-B0E4-36800B70926F}" name="Invoiced Contract Qty" dataDxfId="68"/>
    <tableColumn id="34" xr3:uid="{1EC37648-CC4C-C142-A616-BA9753252F28}" name="INVOICE  AMOUNT HKD of month" dataDxfId="67"/>
    <tableColumn id="35" xr3:uid="{5F4522B6-EAD9-F04E-A867-6287622DEAF3}" name="GP ( HKD) of month" dataDxfId="66"/>
    <tableColumn id="36" xr3:uid="{6AA1D995-9017-FB4E-A3AB-C846363DF78E}" name="GP%_of_month" dataDxfId="65"/>
    <tableColumn id="37" xr3:uid="{F4748927-DC9C-454F-8008-8C1DE3849D97}" name="INV NO." dataDxfId="64"/>
    <tableColumn id="38" xr3:uid="{B17BF2DE-1699-AC4A-ACB4-8EF428F40280}" name="ISSUED INV_x000a_AMOUNT_x000a_" dataDxfId="63"/>
    <tableColumn id="39" xr3:uid="{455EA308-FF47-914C-8AA3-88C9FDBB59F1}" name="S/N" dataDxfId="62"/>
    <tableColumn id="40" xr3:uid="{AF10112C-DE0C-CE4E-9895-A3798FA91332}" name="Remarks" dataDxfId="61"/>
    <tableColumn id="11" xr3:uid="{924118CF-3456-B642-A0DE-075C50629FEE}" name="INV YR&amp;MONTH" dataDxfId="60">
      <calculatedColumnFormula>IF(F2="","",F2&amp;G2)</calculatedColumnFormula>
    </tableColumn>
    <tableColumn id="43" xr3:uid="{EF9680DE-D49E-A147-8E74-0FBC400753FC}" name="INV YR&amp;MONTH&amp;CUR" dataDxfId="59">
      <calculatedColumnFormula>IF(W2="","",F2&amp;G2&amp;W2)</calculatedColumnFormula>
    </tableColumn>
    <tableColumn id="45" xr3:uid="{447CD2C3-FCAB-1146-B89C-8D8D9D128FC5}" name="BRAND_Details" dataDxfId="58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57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56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725" activePane="bottomLeft" state="frozen"/>
      <selection activeCell="L1" sqref="L1"/>
      <selection pane="bottomLeft" activeCell="J3735" sqref="J3735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39030469.725769907</v>
      </c>
      <c r="AJ80" s="19">
        <f t="shared" si="24"/>
        <v>4614531.2520923913</v>
      </c>
      <c r="AK80" s="20">
        <f t="shared" si="25"/>
        <v>0.11822894483500521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39030469.725769907</v>
      </c>
      <c r="AJ250" s="19">
        <f t="shared" si="77"/>
        <v>4614531.2520923913</v>
      </c>
      <c r="AK250" s="20">
        <f t="shared" si="78"/>
        <v>0.11822894483500521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39030469.725769907</v>
      </c>
      <c r="AJ310" s="19">
        <f t="shared" si="97"/>
        <v>4614531.2520923913</v>
      </c>
      <c r="AK310" s="20">
        <f t="shared" si="98"/>
        <v>0.11822894483500521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39030469.725769907</v>
      </c>
      <c r="AJ311" s="19">
        <f t="shared" si="97"/>
        <v>4614531.2520923913</v>
      </c>
      <c r="AK311" s="20">
        <f t="shared" si="98"/>
        <v>0.11822894483500521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39030469.725769907</v>
      </c>
      <c r="AJ342" s="19">
        <f t="shared" si="116"/>
        <v>4614531.2520923913</v>
      </c>
      <c r="AK342" s="20">
        <f t="shared" si="117"/>
        <v>0.11822894483500521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39030469.725769907</v>
      </c>
      <c r="AJ343" s="19">
        <f t="shared" si="116"/>
        <v>4614531.2520923913</v>
      </c>
      <c r="AK343" s="20">
        <f t="shared" si="117"/>
        <v>0.11822894483500521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39030469.725769907</v>
      </c>
      <c r="AJ505" s="19">
        <f t="shared" si="152"/>
        <v>4614531.2520923913</v>
      </c>
      <c r="AK505" s="20">
        <f t="shared" si="153"/>
        <v>0.11822894483500521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39030469.725769907</v>
      </c>
      <c r="AJ506" s="19">
        <f t="shared" si="152"/>
        <v>4614531.2520923913</v>
      </c>
      <c r="AK506" s="20">
        <f t="shared" si="153"/>
        <v>0.11822894483500521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39030469.725769907</v>
      </c>
      <c r="AJ507" s="19">
        <f t="shared" si="152"/>
        <v>4614531.2520923913</v>
      </c>
      <c r="AK507" s="20">
        <f t="shared" si="153"/>
        <v>0.11822894483500521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39030469.725769907</v>
      </c>
      <c r="AJ508" s="19">
        <f t="shared" si="152"/>
        <v>4614531.2520923913</v>
      </c>
      <c r="AK508" s="20">
        <f t="shared" si="153"/>
        <v>0.11822894483500521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39030469.725769907</v>
      </c>
      <c r="AJ540" s="19">
        <f t="shared" si="170"/>
        <v>4614531.2520923913</v>
      </c>
      <c r="AK540" s="20">
        <f t="shared" si="171"/>
        <v>0.11822894483500521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39030469.725769907</v>
      </c>
      <c r="AJ541" s="19">
        <f t="shared" si="170"/>
        <v>4614531.2520923913</v>
      </c>
      <c r="AK541" s="20">
        <f t="shared" si="171"/>
        <v>0.11822894483500521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39030469.725769907</v>
      </c>
      <c r="AJ542" s="19">
        <f t="shared" si="170"/>
        <v>4614531.2520923913</v>
      </c>
      <c r="AK542" s="20">
        <f t="shared" si="171"/>
        <v>0.11822894483500521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39030469.725769907</v>
      </c>
      <c r="AJ622" s="19">
        <f t="shared" si="189"/>
        <v>4614531.2520923913</v>
      </c>
      <c r="AK622" s="20">
        <f t="shared" si="190"/>
        <v>0.11822894483500521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39030469.725769907</v>
      </c>
      <c r="AJ633" s="19">
        <f t="shared" si="189"/>
        <v>4614531.2520923913</v>
      </c>
      <c r="AK633" s="20">
        <f t="shared" si="190"/>
        <v>0.11822894483500521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39030469.725769907</v>
      </c>
      <c r="AJ634" s="19">
        <f t="shared" si="189"/>
        <v>4614531.2520923913</v>
      </c>
      <c r="AK634" s="20">
        <f t="shared" si="190"/>
        <v>0.11822894483500521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39030469.725769907</v>
      </c>
      <c r="AJ1429" s="19">
        <f t="shared" si="430"/>
        <v>4614531.2520923913</v>
      </c>
      <c r="AK1429" s="20">
        <f t="shared" si="431"/>
        <v>0.11822894483500521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39030469.725769907</v>
      </c>
      <c r="AJ1430" s="19">
        <f t="shared" si="430"/>
        <v>4614531.2520923913</v>
      </c>
      <c r="AK1430" s="20">
        <f t="shared" si="431"/>
        <v>0.11822894483500521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39030469.725769907</v>
      </c>
      <c r="AJ1434" s="19">
        <f t="shared" si="430"/>
        <v>4614531.2520923913</v>
      </c>
      <c r="AK1434" s="20">
        <f t="shared" si="431"/>
        <v>0.11822894483500521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39030469.725769907</v>
      </c>
      <c r="AJ1632" s="19">
        <f t="shared" si="484"/>
        <v>4614531.2520923913</v>
      </c>
      <c r="AK1632" s="20">
        <f t="shared" si="485"/>
        <v>0.11822894483500521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52041.599999999999</v>
      </c>
      <c r="AD2299" s="169">
        <v>0.12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22425519.598258231</v>
      </c>
      <c r="AJ2299" s="27">
        <f t="shared" si="669"/>
        <v>2564305.5151630216</v>
      </c>
      <c r="AK2299" s="28">
        <f t="shared" si="670"/>
        <v>0.114347652188277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52041.599999999999</v>
      </c>
      <c r="AD2300" s="169">
        <v>0.12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22425519.598258231</v>
      </c>
      <c r="AJ2300" s="27">
        <f t="shared" si="669"/>
        <v>2564305.5151630216</v>
      </c>
      <c r="AK2300" s="28">
        <f t="shared" si="670"/>
        <v>0.114347652188277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f t="shared" si="738"/>
        <v>358000</v>
      </c>
      <c r="AA2476" s="22">
        <v>1.1080000000000001</v>
      </c>
      <c r="AB2476" s="197">
        <f t="shared" si="740"/>
        <v>351030.0884955753</v>
      </c>
      <c r="AC2476" s="198">
        <f t="shared" si="728"/>
        <v>58902.848849557537</v>
      </c>
      <c r="AD2476" s="173">
        <v>0.1678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22425519.598258231</v>
      </c>
      <c r="AJ2476" s="200">
        <f t="shared" si="731"/>
        <v>2564305.5151630216</v>
      </c>
      <c r="AK2476" s="201">
        <f t="shared" si="732"/>
        <v>0.114347652188277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39030469.725769907</v>
      </c>
      <c r="AJ2612" s="27">
        <f t="shared" si="768"/>
        <v>4614531.2520923913</v>
      </c>
      <c r="AK2612" s="28">
        <f t="shared" si="769"/>
        <v>0.11822894483500521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39030469.725769907</v>
      </c>
      <c r="AJ2613" s="27">
        <f t="shared" si="768"/>
        <v>4614531.2520923913</v>
      </c>
      <c r="AK2613" s="28">
        <f t="shared" si="769"/>
        <v>0.11822894483500521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5.5599999999999997E-2</v>
      </c>
      <c r="AB2619" s="21">
        <f t="shared" ref="AB2619:AB2647" si="780">IF(AND(R2619&lt;&gt;"C66",R2619&lt;&gt;""),Z2619/Y2619*AA2619,"")</f>
        <v>494839.99999999994</v>
      </c>
      <c r="AC2619" s="130">
        <f t="shared" si="765"/>
        <v>59380.799999999988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21488094.503362831</v>
      </c>
      <c r="AJ2619" s="19">
        <f t="shared" si="768"/>
        <v>2578571.3404035401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5.5599999999999997E-2</v>
      </c>
      <c r="AB2679" s="21">
        <f>IF(AND(R2679&lt;&gt;"C66",R2679&lt;&gt;""),Z2679/Y2679*AA2679,"")</f>
        <v>639400</v>
      </c>
      <c r="AC2679" s="130">
        <f t="shared" si="784"/>
        <v>76728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21488094.503362831</v>
      </c>
      <c r="AJ2679" s="19">
        <f t="shared" si="787"/>
        <v>2578571.3404035401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5.5599999999999997E-2</v>
      </c>
      <c r="AB2680" s="197">
        <f>IF(AND(R2680&lt;&gt;"C66",R2680&lt;&gt;""),Z2680/Y2680*AA2680,"")</f>
        <v>722800</v>
      </c>
      <c r="AC2680" s="198">
        <f t="shared" si="784"/>
        <v>86736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21488094.503362831</v>
      </c>
      <c r="AJ2680" s="200">
        <f t="shared" si="787"/>
        <v>2578571.3404035401</v>
      </c>
      <c r="AK2680" s="201">
        <f t="shared" si="788"/>
        <v>0.12000000000000002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5.5599999999999997E-2</v>
      </c>
      <c r="AB2681" s="197">
        <f>IF(AND(R2681&lt;&gt;"C66",R2681&lt;&gt;""),Z2681/Y2681*AA2681,"")</f>
        <v>722800</v>
      </c>
      <c r="AC2681" s="198">
        <f t="shared" si="784"/>
        <v>86736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21488094.503362831</v>
      </c>
      <c r="AJ2681" s="200">
        <f t="shared" si="787"/>
        <v>2578571.3404035401</v>
      </c>
      <c r="AK2681" s="201">
        <f t="shared" si="788"/>
        <v>0.12000000000000002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5.5599999999999997E-2</v>
      </c>
      <c r="AB2682" s="197">
        <f>IF(AND(R2682&lt;&gt;"C66",R2682&lt;&gt;""),Z2682/Y2682*AA2682,"")</f>
        <v>562672</v>
      </c>
      <c r="AC2682" s="198">
        <f t="shared" si="784"/>
        <v>67520.639999999999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21488094.503362831</v>
      </c>
      <c r="AJ2682" s="200">
        <f t="shared" si="787"/>
        <v>2578571.3404035401</v>
      </c>
      <c r="AK2682" s="201">
        <f t="shared" si="788"/>
        <v>0.12000000000000002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3027878.5311884549</v>
      </c>
      <c r="AK2720" s="201">
        <f t="shared" si="810"/>
        <v>0.11942391061910851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3027878.5311884549</v>
      </c>
      <c r="AK2739" s="28">
        <f t="shared" si="810"/>
        <v>0.11942391061910851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3027878.5311884549</v>
      </c>
      <c r="AK2740" s="28">
        <f t="shared" si="810"/>
        <v>0.11942391061910851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3027878.5311884549</v>
      </c>
      <c r="AK2741" s="28">
        <f t="shared" si="810"/>
        <v>0.11942391061910851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3027878.5311884549</v>
      </c>
      <c r="AK2748" s="28">
        <f t="shared" si="810"/>
        <v>0.11942391061910851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3027878.5311884549</v>
      </c>
      <c r="AK2749" s="28">
        <f t="shared" si="810"/>
        <v>0.11942391061910851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3027878.5311884549</v>
      </c>
      <c r="AK2750" s="28">
        <f t="shared" si="810"/>
        <v>0.11942391061910851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3027878.5311884549</v>
      </c>
      <c r="AK2751" s="28">
        <f t="shared" si="810"/>
        <v>0.11942391061910851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3027878.5311884549</v>
      </c>
      <c r="AK2790" s="28">
        <f t="shared" si="827"/>
        <v>0.11942391061910851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11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1.1080000000000001</v>
      </c>
      <c r="AB2791" s="21">
        <f t="shared" si="819"/>
        <v>588318.58407079661</v>
      </c>
      <c r="AC2791" s="25">
        <f t="shared" si="823"/>
        <v>70598.230088495591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33430914.377415929</v>
      </c>
      <c r="AJ2791" s="27">
        <f t="shared" si="826"/>
        <v>4011709.7252899115</v>
      </c>
      <c r="AK2791" s="28">
        <f t="shared" si="827"/>
        <v>0.12</v>
      </c>
      <c r="AL2791" s="24"/>
      <c r="AM2791" s="24"/>
      <c r="AN2791" s="24"/>
      <c r="AO2791" s="24"/>
      <c r="AP2791" s="28" t="str">
        <f t="shared" si="828"/>
        <v>202411</v>
      </c>
      <c r="AQ2791" s="28" t="str">
        <f t="shared" si="829"/>
        <v>202411RMB</v>
      </c>
      <c r="AR2791" s="206" t="str">
        <f t="shared" si="830"/>
        <v>YAMAHA_Mounter</v>
      </c>
      <c r="AS2791" s="22">
        <f t="shared" si="831"/>
        <v>10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3027878.5311884549</v>
      </c>
      <c r="AK2841" s="28">
        <f t="shared" si="845"/>
        <v>0.11942391061910851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3027878.5311884549</v>
      </c>
      <c r="AK2842" s="201">
        <f t="shared" si="845"/>
        <v>0.11942391061910851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3027878.5311884549</v>
      </c>
      <c r="AK2843" s="28">
        <f t="shared" si="845"/>
        <v>0.11942391061910851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3027878.5311884549</v>
      </c>
      <c r="AK2844" s="28">
        <f t="shared" si="845"/>
        <v>0.11942391061910851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3027878.5311884549</v>
      </c>
      <c r="AK2845" s="28">
        <f t="shared" si="845"/>
        <v>0.11942391061910851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1.1080000000000001</v>
      </c>
      <c r="AB2846" s="21">
        <f t="shared" si="837"/>
        <v>519681.41592920362</v>
      </c>
      <c r="AC2846" s="25">
        <f t="shared" si="841"/>
        <v>62361.769911504431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21488094.503362831</v>
      </c>
      <c r="AJ2846" s="27">
        <f t="shared" si="844"/>
        <v>2578571.3404035401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1.1080000000000001</v>
      </c>
      <c r="AB2847" s="21">
        <f t="shared" si="837"/>
        <v>833451.3274336285</v>
      </c>
      <c r="AC2847" s="25">
        <f t="shared" si="841"/>
        <v>100014.15929203542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21488094.503362831</v>
      </c>
      <c r="AJ2847" s="27">
        <f t="shared" si="844"/>
        <v>2578571.3404035401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3027878.5311884549</v>
      </c>
      <c r="AK2848" s="28">
        <f t="shared" si="845"/>
        <v>0.11942391061910851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3027878.5311884549</v>
      </c>
      <c r="AK2849" s="28">
        <f t="shared" si="845"/>
        <v>0.11942391061910851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56712</v>
      </c>
      <c r="AD2850" s="169">
        <v>0.12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22425519.598258231</v>
      </c>
      <c r="AJ2850" s="200">
        <f t="shared" si="844"/>
        <v>2564305.5151630216</v>
      </c>
      <c r="AK2850" s="201">
        <f t="shared" si="845"/>
        <v>0.114347652188277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3027878.5311884549</v>
      </c>
      <c r="AK2871" s="28">
        <f t="shared" si="845"/>
        <v>0.11942391061910851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3027878.5311884549</v>
      </c>
      <c r="AK2872" s="201">
        <f t="shared" si="845"/>
        <v>0.11942391061910851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56712</v>
      </c>
      <c r="AD2898" s="169">
        <v>0.12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22425519.598258231</v>
      </c>
      <c r="AJ2898" s="200">
        <f t="shared" si="865"/>
        <v>2564305.5151630216</v>
      </c>
      <c r="AK2898" s="201">
        <f t="shared" si="866"/>
        <v>0.114347652188277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3027878.5311884549</v>
      </c>
      <c r="AK3001" s="201">
        <f t="shared" si="886"/>
        <v>0.11942391061910851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3027878.5311884549</v>
      </c>
      <c r="AK3002" s="201">
        <f t="shared" si="886"/>
        <v>0.11942391061910851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3027878.5311884549</v>
      </c>
      <c r="AK3003" s="201">
        <f t="shared" si="886"/>
        <v>0.11942391061910851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3027878.5311884549</v>
      </c>
      <c r="AK3087" s="201">
        <f t="shared" si="922"/>
        <v>0.11942391061910851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3027878.5311884549</v>
      </c>
      <c r="AK3088" s="201">
        <f t="shared" si="922"/>
        <v>0.11942391061910851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3027878.5311884549</v>
      </c>
      <c r="AK3089" s="201">
        <f t="shared" si="922"/>
        <v>0.11942391061910851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3027878.5311884549</v>
      </c>
      <c r="AK3090" s="201">
        <f t="shared" si="922"/>
        <v>0.11942391061910851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3027878.5311884549</v>
      </c>
      <c r="AK3091" s="201">
        <f t="shared" si="922"/>
        <v>0.11942391061910851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3027878.5311884549</v>
      </c>
      <c r="AK3092" s="201">
        <f t="shared" si="922"/>
        <v>0.11942391061910851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3027878.5311884549</v>
      </c>
      <c r="AK3149" s="201">
        <f t="shared" si="941"/>
        <v>0.11942391061910851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3027878.5311884549</v>
      </c>
      <c r="AK3150" s="201">
        <f t="shared" si="941"/>
        <v>0.11942391061910851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3027878.5311884549</v>
      </c>
      <c r="AK3151" s="201">
        <f t="shared" si="941"/>
        <v>0.11942391061910851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3027878.5311884549</v>
      </c>
      <c r="AK3152" s="201">
        <f t="shared" si="941"/>
        <v>0.11942391061910851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84400.8</v>
      </c>
      <c r="AD3153" s="169">
        <v>0.12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22425519.598258231</v>
      </c>
      <c r="AJ3153" s="200">
        <f t="shared" si="940"/>
        <v>2564305.5151630216</v>
      </c>
      <c r="AK3153" s="201">
        <f t="shared" si="941"/>
        <v>0.114347652188277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84400.8</v>
      </c>
      <c r="AD3154" s="169">
        <v>0.12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22425519.598258231</v>
      </c>
      <c r="AJ3154" s="200">
        <f t="shared" si="940"/>
        <v>2564305.5151630216</v>
      </c>
      <c r="AK3154" s="201">
        <f t="shared" si="941"/>
        <v>0.114347652188277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3027878.5311884549</v>
      </c>
      <c r="AK3155" s="201">
        <f t="shared" si="941"/>
        <v>0.11942391061910851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3027878.5311884549</v>
      </c>
      <c r="AK3156" s="201">
        <f t="shared" si="941"/>
        <v>0.11942391061910851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39030469.725769907</v>
      </c>
      <c r="AJ3161" s="19">
        <f t="shared" si="940"/>
        <v>4614531.2520923913</v>
      </c>
      <c r="AK3161" s="20">
        <f t="shared" si="941"/>
        <v>0.11822894483500521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3027878.5311884549</v>
      </c>
      <c r="AK3188" s="201">
        <f t="shared" si="941"/>
        <v>0.11942391061910851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3027878.5311884549</v>
      </c>
      <c r="AK3189" s="28">
        <f t="shared" si="941"/>
        <v>0.11942391061910851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3027878.5311884549</v>
      </c>
      <c r="AK3190" s="28">
        <f t="shared" si="941"/>
        <v>0.11942391061910851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3027878.5311884549</v>
      </c>
      <c r="AK3191" s="201">
        <f t="shared" si="941"/>
        <v>0.11942391061910851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3027878.5311884549</v>
      </c>
      <c r="AK3192" s="201">
        <f t="shared" si="941"/>
        <v>0.11942391061910851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3027878.5311884549</v>
      </c>
      <c r="AK3193" s="201">
        <f t="shared" si="941"/>
        <v>0.11942391061910851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5.5599999999999997E-2</v>
      </c>
      <c r="AB3194" s="21">
        <f t="shared" si="933"/>
        <v>426340.8</v>
      </c>
      <c r="AC3194" s="25">
        <f t="shared" si="937"/>
        <v>51160.895999999993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21488094.503362831</v>
      </c>
      <c r="AJ3194" s="27">
        <f t="shared" si="940"/>
        <v>2578571.3404035401</v>
      </c>
      <c r="AK3194" s="28">
        <f t="shared" si="941"/>
        <v>0.12000000000000002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5.5599999999999997E-2</v>
      </c>
      <c r="AB3195" s="21">
        <f t="shared" si="933"/>
        <v>426340.8</v>
      </c>
      <c r="AC3195" s="25">
        <f t="shared" si="937"/>
        <v>51160.895999999993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21488094.503362831</v>
      </c>
      <c r="AJ3195" s="27">
        <f t="shared" si="940"/>
        <v>2578571.3404035401</v>
      </c>
      <c r="AK3195" s="28">
        <f t="shared" si="941"/>
        <v>0.12000000000000002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5.5599999999999997E-2</v>
      </c>
      <c r="AB3253" s="21">
        <f t="shared" si="952"/>
        <v>426340.8</v>
      </c>
      <c r="AC3253" s="25">
        <f t="shared" si="956"/>
        <v>51160.895999999993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21488094.503362831</v>
      </c>
      <c r="AJ3253" s="27">
        <f t="shared" si="959"/>
        <v>2578571.3404035401</v>
      </c>
      <c r="AK3253" s="28">
        <f t="shared" si="960"/>
        <v>0.12000000000000002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5.5599999999999997E-2</v>
      </c>
      <c r="AB3277" s="21">
        <f t="shared" si="971"/>
        <v>426340.8</v>
      </c>
      <c r="AC3277" s="25">
        <f t="shared" si="976"/>
        <v>51160.895999999993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21488094.503362831</v>
      </c>
      <c r="AJ3277" s="27">
        <f t="shared" si="979"/>
        <v>2578571.3404035401</v>
      </c>
      <c r="AK3277" s="28">
        <f t="shared" si="980"/>
        <v>0.12000000000000002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11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1.1080000000000001</v>
      </c>
      <c r="AB3278" s="197">
        <f t="shared" si="971"/>
        <v>411823.00884955761</v>
      </c>
      <c r="AC3278" s="198">
        <f t="shared" si="976"/>
        <v>49418.761061946912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33430914.377415929</v>
      </c>
      <c r="AJ3278" s="200">
        <f t="shared" si="979"/>
        <v>4011709.7252899115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202411</v>
      </c>
      <c r="AQ3278" s="28" t="str">
        <f t="shared" si="982"/>
        <v>202411RMB</v>
      </c>
      <c r="AR3278" s="206" t="str">
        <f t="shared" si="983"/>
        <v>YAMAHA_Mounter</v>
      </c>
      <c r="AS3278" s="22">
        <f t="shared" si="984"/>
        <v>7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3027878.5311884549</v>
      </c>
      <c r="AK3302" s="201">
        <f t="shared" si="980"/>
        <v>0.11942391061910851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11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1.1080000000000001</v>
      </c>
      <c r="AB3343" s="197">
        <f t="shared" si="991"/>
        <v>627539.82300884963</v>
      </c>
      <c r="AC3343" s="198">
        <f t="shared" si="996"/>
        <v>75304.778761061956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33430914.377415929</v>
      </c>
      <c r="AJ3343" s="200">
        <f t="shared" si="999"/>
        <v>4011709.7252899115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202411</v>
      </c>
      <c r="AQ3343" s="208" t="str">
        <f t="shared" si="1002"/>
        <v>202411RMB</v>
      </c>
      <c r="AR3343" s="206" t="str">
        <f t="shared" si="1003"/>
        <v>YAMAHA_Mounter</v>
      </c>
      <c r="AS3343" s="22">
        <f t="shared" si="1004"/>
        <v>7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57414.329203539841</v>
      </c>
      <c r="AD3562" s="173">
        <v>0.1678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3027878.5311884549</v>
      </c>
      <c r="AK3562" s="201">
        <f t="shared" si="1046"/>
        <v>0.11942391061910851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3027878.5311884549</v>
      </c>
      <c r="AK3563" s="201">
        <f t="shared" si="1046"/>
        <v>0.11942391061910851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3027878.5311884549</v>
      </c>
      <c r="AK3564" s="201">
        <f t="shared" si="1046"/>
        <v>0.11942391061910851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3027878.5311884549</v>
      </c>
      <c r="AK3565" s="201">
        <f t="shared" si="1046"/>
        <v>0.11942391061910851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11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1.1080000000000001</v>
      </c>
      <c r="AB3566" s="21">
        <f t="shared" si="1055"/>
        <v>49026.607504424785</v>
      </c>
      <c r="AC3566" s="25">
        <f t="shared" si="1042"/>
        <v>5883.1929005309739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33430914.377415929</v>
      </c>
      <c r="AJ3566" s="27">
        <f t="shared" si="1045"/>
        <v>4011709.7252899115</v>
      </c>
      <c r="AK3566" s="28">
        <f t="shared" si="1046"/>
        <v>0.12</v>
      </c>
      <c r="AL3566" s="24"/>
      <c r="AM3566" s="24"/>
      <c r="AN3566" s="24"/>
      <c r="AO3566" s="24"/>
      <c r="AP3566" s="95" t="str">
        <f t="shared" si="1047"/>
        <v>202411</v>
      </c>
      <c r="AQ3566" s="203" t="str">
        <f t="shared" si="1048"/>
        <v>202411RMB</v>
      </c>
      <c r="AR3566" s="206" t="str">
        <f t="shared" si="1049"/>
        <v>YAMAHA_Mounter</v>
      </c>
      <c r="AS3566" s="22">
        <f t="shared" si="1050"/>
        <v>8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55511.62364601771</v>
      </c>
      <c r="AD3567" s="169">
        <v>0.12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22425519.598258231</v>
      </c>
      <c r="AJ3567" s="27">
        <f t="shared" si="1045"/>
        <v>2564305.5151630216</v>
      </c>
      <c r="AK3567" s="28">
        <f t="shared" si="1046"/>
        <v>0.114347652188277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3027878.5311884549</v>
      </c>
      <c r="AK3568" s="201">
        <f t="shared" si="1046"/>
        <v>0.11942391061910851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3027878.5311884549</v>
      </c>
      <c r="AK3569" s="201">
        <f t="shared" si="1046"/>
        <v>0.11942391061910851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11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1.1080000000000001</v>
      </c>
      <c r="AB3570" s="21">
        <f t="shared" ref="AB3570:AB3577" si="1059">IF(AND(R3570&lt;&gt;"C66",R3570&lt;&gt;""),Z3570/Y3570*AA3570,"")</f>
        <v>1376175.2212389384</v>
      </c>
      <c r="AC3570" s="130">
        <f t="shared" si="1042"/>
        <v>165141.02654867261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33430914.377415929</v>
      </c>
      <c r="AJ3570" s="19">
        <f t="shared" si="1045"/>
        <v>4011709.7252899115</v>
      </c>
      <c r="AK3570" s="20">
        <f t="shared" si="1046"/>
        <v>0.12</v>
      </c>
      <c r="AL3570" s="17"/>
      <c r="AM3570" s="17"/>
      <c r="AN3570" s="17"/>
      <c r="AO3570" s="17"/>
      <c r="AP3570" s="95" t="str">
        <f t="shared" si="1047"/>
        <v>202411</v>
      </c>
      <c r="AQ3570" s="203" t="str">
        <f t="shared" si="1048"/>
        <v>202411RMB</v>
      </c>
      <c r="AR3570" s="206" t="str">
        <f t="shared" si="1049"/>
        <v>YAMAHA_Mounter</v>
      </c>
      <c r="AS3570" s="22">
        <f t="shared" si="1050"/>
        <v>16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11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1.1080000000000001</v>
      </c>
      <c r="AB3571" s="21">
        <f t="shared" si="1059"/>
        <v>864828.31858407101</v>
      </c>
      <c r="AC3571" s="130">
        <f t="shared" si="1042"/>
        <v>103779.39823008851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33430914.377415929</v>
      </c>
      <c r="AJ3571" s="19">
        <f t="shared" si="1045"/>
        <v>4011709.7252899115</v>
      </c>
      <c r="AK3571" s="20">
        <f t="shared" si="1046"/>
        <v>0.12</v>
      </c>
      <c r="AL3571" s="17"/>
      <c r="AM3571" s="17"/>
      <c r="AN3571" s="17"/>
      <c r="AO3571" s="17"/>
      <c r="AP3571" s="95" t="str">
        <f t="shared" si="1047"/>
        <v>202411</v>
      </c>
      <c r="AQ3571" s="203" t="str">
        <f t="shared" si="1048"/>
        <v>202411RMB</v>
      </c>
      <c r="AR3571" s="206" t="str">
        <f t="shared" si="1049"/>
        <v>YAMAHA_Mounter</v>
      </c>
      <c r="AS3571" s="22">
        <f t="shared" si="1050"/>
        <v>16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2024</v>
      </c>
      <c r="G3572" s="23">
        <v>12</v>
      </c>
      <c r="H3572" s="29"/>
      <c r="I3572" s="93" t="str">
        <f t="shared" si="1041"/>
        <v>Q3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5.5599999999999997E-2</v>
      </c>
      <c r="AB3572" s="21">
        <f t="shared" si="1059"/>
        <v>706120</v>
      </c>
      <c r="AC3572" s="25">
        <f t="shared" si="1042"/>
        <v>84734.399999999994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21488094.503362831</v>
      </c>
      <c r="AJ3572" s="27">
        <f t="shared" si="1045"/>
        <v>2578571.3404035401</v>
      </c>
      <c r="AK3572" s="28">
        <f t="shared" si="1046"/>
        <v>0.12000000000000002</v>
      </c>
      <c r="AL3572" s="24"/>
      <c r="AM3572" s="24"/>
      <c r="AN3572" s="24"/>
      <c r="AO3572" s="24"/>
      <c r="AP3572" s="95" t="str">
        <f t="shared" si="1047"/>
        <v>202412</v>
      </c>
      <c r="AQ3572" s="203" t="str">
        <f t="shared" si="1048"/>
        <v>202412JPY</v>
      </c>
      <c r="AR3572" s="206" t="str">
        <f t="shared" si="1049"/>
        <v>YAMAHA_Mounter</v>
      </c>
      <c r="AS3572" s="22">
        <f t="shared" si="1050"/>
        <v>11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2024</v>
      </c>
      <c r="G3573" s="23">
        <v>12</v>
      </c>
      <c r="H3573" s="29"/>
      <c r="I3573" s="93" t="str">
        <f t="shared" si="1041"/>
        <v>Q3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5.5599999999999997E-2</v>
      </c>
      <c r="AB3573" s="21">
        <f t="shared" si="1059"/>
        <v>706120</v>
      </c>
      <c r="AC3573" s="25">
        <f t="shared" si="1042"/>
        <v>84734.399999999994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21488094.503362831</v>
      </c>
      <c r="AJ3573" s="27">
        <f t="shared" si="1045"/>
        <v>2578571.3404035401</v>
      </c>
      <c r="AK3573" s="28">
        <f t="shared" si="1046"/>
        <v>0.12000000000000002</v>
      </c>
      <c r="AL3573" s="24"/>
      <c r="AM3573" s="24"/>
      <c r="AN3573" s="24"/>
      <c r="AO3573" s="24"/>
      <c r="AP3573" s="95" t="str">
        <f t="shared" si="1047"/>
        <v>202412</v>
      </c>
      <c r="AQ3573" s="203" t="str">
        <f t="shared" si="1048"/>
        <v>202412JPY</v>
      </c>
      <c r="AR3573" s="206" t="str">
        <f t="shared" si="1049"/>
        <v>YAMAHA_Mounter</v>
      </c>
      <c r="AS3573" s="22">
        <f t="shared" si="1050"/>
        <v>11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2024</v>
      </c>
      <c r="G3574" s="23">
        <v>12</v>
      </c>
      <c r="H3574" s="29"/>
      <c r="I3574" s="93" t="str">
        <f t="shared" si="1041"/>
        <v>Q3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5.5599999999999997E-2</v>
      </c>
      <c r="AB3574" s="21">
        <f t="shared" si="1059"/>
        <v>444800</v>
      </c>
      <c r="AC3574" s="25">
        <f t="shared" si="1042"/>
        <v>53376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21488094.503362831</v>
      </c>
      <c r="AJ3574" s="27">
        <f t="shared" si="1045"/>
        <v>2578571.3404035401</v>
      </c>
      <c r="AK3574" s="28">
        <f t="shared" si="1046"/>
        <v>0.12000000000000002</v>
      </c>
      <c r="AL3574" s="24"/>
      <c r="AM3574" s="24"/>
      <c r="AN3574" s="24"/>
      <c r="AO3574" s="24"/>
      <c r="AP3574" s="95" t="str">
        <f t="shared" si="1047"/>
        <v>202412</v>
      </c>
      <c r="AQ3574" s="203" t="str">
        <f t="shared" si="1048"/>
        <v>202412JPY</v>
      </c>
      <c r="AR3574" s="206" t="str">
        <f t="shared" si="1049"/>
        <v>YAMAHA_Mounter</v>
      </c>
      <c r="AS3574" s="22">
        <f t="shared" si="1050"/>
        <v>11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2024</v>
      </c>
      <c r="G3575" s="23">
        <v>12</v>
      </c>
      <c r="H3575" s="29"/>
      <c r="I3575" s="93" t="str">
        <f t="shared" si="1041"/>
        <v>Q3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5.5599999999999997E-2</v>
      </c>
      <c r="AB3575" s="21">
        <f t="shared" si="1059"/>
        <v>444800</v>
      </c>
      <c r="AC3575" s="25">
        <f t="shared" si="1042"/>
        <v>53376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21488094.503362831</v>
      </c>
      <c r="AJ3575" s="27">
        <f t="shared" si="1045"/>
        <v>2578571.3404035401</v>
      </c>
      <c r="AK3575" s="28">
        <f t="shared" si="1046"/>
        <v>0.12000000000000002</v>
      </c>
      <c r="AL3575" s="24"/>
      <c r="AM3575" s="24"/>
      <c r="AN3575" s="24"/>
      <c r="AO3575" s="24"/>
      <c r="AP3575" s="95" t="str">
        <f t="shared" si="1047"/>
        <v>202412</v>
      </c>
      <c r="AQ3575" s="203" t="str">
        <f t="shared" si="1048"/>
        <v>202412JPY</v>
      </c>
      <c r="AR3575" s="206" t="str">
        <f t="shared" si="1049"/>
        <v>YAMAHA_Mounter</v>
      </c>
      <c r="AS3575" s="22">
        <f t="shared" si="1050"/>
        <v>11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23">
        <v>11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5.5599999999999997E-2</v>
      </c>
      <c r="AB3576" s="197">
        <f t="shared" si="1059"/>
        <v>661640</v>
      </c>
      <c r="AC3576" s="198">
        <f t="shared" si="1042"/>
        <v>79396.800000000003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33430914.377415929</v>
      </c>
      <c r="AJ3576" s="200">
        <f t="shared" si="1045"/>
        <v>4011709.7252899115</v>
      </c>
      <c r="AK3576" s="201">
        <f t="shared" si="1046"/>
        <v>0.12</v>
      </c>
      <c r="AL3576" s="24"/>
      <c r="AM3576" s="24"/>
      <c r="AN3576" s="24"/>
      <c r="AO3576" s="24"/>
      <c r="AP3576" s="95" t="str">
        <f t="shared" si="1047"/>
        <v>202411</v>
      </c>
      <c r="AQ3576" s="203" t="str">
        <f t="shared" si="1048"/>
        <v>202411JPY</v>
      </c>
      <c r="AR3576" s="206" t="str">
        <f t="shared" si="1049"/>
        <v>YAMAHA_Mounter</v>
      </c>
      <c r="AS3576" s="22">
        <f t="shared" si="1050"/>
        <v>7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23">
        <v>11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5.5599999999999997E-2</v>
      </c>
      <c r="AB3577" s="197">
        <f t="shared" si="1059"/>
        <v>389200</v>
      </c>
      <c r="AC3577" s="198">
        <f t="shared" si="1042"/>
        <v>46704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33430914.377415929</v>
      </c>
      <c r="AJ3577" s="200">
        <f t="shared" si="1045"/>
        <v>4011709.7252899115</v>
      </c>
      <c r="AK3577" s="201">
        <f t="shared" si="1046"/>
        <v>0.12</v>
      </c>
      <c r="AL3577" s="22"/>
      <c r="AM3577" s="22"/>
      <c r="AN3577" s="22"/>
      <c r="AO3577" s="22"/>
      <c r="AP3577" s="95" t="str">
        <f t="shared" si="1047"/>
        <v>202411</v>
      </c>
      <c r="AQ3577" s="203" t="str">
        <f t="shared" si="1048"/>
        <v>202411JPY</v>
      </c>
      <c r="AR3577" s="206" t="str">
        <f t="shared" si="1049"/>
        <v>YAMAHA_Mounter</v>
      </c>
      <c r="AS3577" s="22">
        <f t="shared" si="1050"/>
        <v>7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3027878.5311884549</v>
      </c>
      <c r="AK3578" s="201">
        <f t="shared" si="1046"/>
        <v>0.11942391061910851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5.5599999999999997E-2</v>
      </c>
      <c r="AB3579" s="21">
        <f t="shared" ref="AB3579:AB3590" si="1062">IF(AND(R3579&lt;&gt;"C66",R3579&lt;&gt;""),Z3579/Y3579*AA3579,"")</f>
        <v>667200</v>
      </c>
      <c r="AC3579" s="25">
        <f t="shared" si="1042"/>
        <v>80064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21488094.503362831</v>
      </c>
      <c r="AJ3579" s="27">
        <f t="shared" si="1045"/>
        <v>2578571.3404035401</v>
      </c>
      <c r="AK3579" s="28">
        <f t="shared" si="1046"/>
        <v>0.12000000000000002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5.5599999999999997E-2</v>
      </c>
      <c r="AB3580" s="21">
        <f t="shared" si="1062"/>
        <v>667200</v>
      </c>
      <c r="AC3580" s="25">
        <f t="shared" si="1042"/>
        <v>80064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21488094.503362831</v>
      </c>
      <c r="AJ3580" s="27">
        <f t="shared" si="1045"/>
        <v>2578571.3404035401</v>
      </c>
      <c r="AK3580" s="28">
        <f t="shared" si="1046"/>
        <v>0.12000000000000002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5.5599999999999997E-2</v>
      </c>
      <c r="AB3581" s="21">
        <f t="shared" si="1062"/>
        <v>667200</v>
      </c>
      <c r="AC3581" s="25">
        <f t="shared" si="1042"/>
        <v>80064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21488094.503362831</v>
      </c>
      <c r="AJ3581" s="27">
        <f t="shared" si="1045"/>
        <v>2578571.3404035401</v>
      </c>
      <c r="AK3581" s="28">
        <f t="shared" si="1046"/>
        <v>0.12000000000000002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5.5599999999999997E-2</v>
      </c>
      <c r="AB3582" s="21">
        <f t="shared" si="1062"/>
        <v>667200</v>
      </c>
      <c r="AC3582" s="25">
        <f t="shared" si="1042"/>
        <v>80064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21488094.503362831</v>
      </c>
      <c r="AJ3582" s="27">
        <f t="shared" si="1045"/>
        <v>2578571.3404035401</v>
      </c>
      <c r="AK3582" s="28">
        <f t="shared" si="1046"/>
        <v>0.12000000000000002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5.5599999999999997E-2</v>
      </c>
      <c r="AB3583" s="21">
        <f t="shared" si="1062"/>
        <v>426340.8</v>
      </c>
      <c r="AC3583" s="25">
        <f t="shared" si="1042"/>
        <v>51160.895999999993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21488094.503362831</v>
      </c>
      <c r="AJ3583" s="27">
        <f t="shared" si="1045"/>
        <v>2578571.3404035401</v>
      </c>
      <c r="AK3583" s="28">
        <f t="shared" si="1046"/>
        <v>0.12000000000000002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5.5599999999999997E-2</v>
      </c>
      <c r="AB3584" s="21">
        <f t="shared" si="1062"/>
        <v>426340.8</v>
      </c>
      <c r="AC3584" s="25">
        <f t="shared" si="1042"/>
        <v>51160.895999999993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21488094.503362831</v>
      </c>
      <c r="AJ3584" s="27">
        <f t="shared" si="1045"/>
        <v>2578571.3404035401</v>
      </c>
      <c r="AK3584" s="28">
        <f t="shared" si="1046"/>
        <v>0.12000000000000002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5.5599999999999997E-2</v>
      </c>
      <c r="AB3585" s="21">
        <f t="shared" si="1062"/>
        <v>611600</v>
      </c>
      <c r="AC3585" s="25">
        <f t="shared" si="1042"/>
        <v>73392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21488094.503362831</v>
      </c>
      <c r="AJ3585" s="27">
        <f t="shared" si="1045"/>
        <v>2578571.3404035401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5.5599999999999997E-2</v>
      </c>
      <c r="AB3586" s="21">
        <f t="shared" si="1062"/>
        <v>611600</v>
      </c>
      <c r="AC3586" s="25">
        <f t="shared" si="1042"/>
        <v>73392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21488094.503362831</v>
      </c>
      <c r="AJ3586" s="27">
        <f t="shared" si="1045"/>
        <v>2578571.3404035401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5.5599999999999997E-2</v>
      </c>
      <c r="AB3587" s="21">
        <f t="shared" si="1062"/>
        <v>611600</v>
      </c>
      <c r="AC3587" s="25">
        <f t="shared" si="1042"/>
        <v>73392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21488094.503362831</v>
      </c>
      <c r="AJ3587" s="27">
        <f t="shared" si="1045"/>
        <v>2578571.3404035401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5.5599999999999997E-2</v>
      </c>
      <c r="AB3588" s="21">
        <f t="shared" si="1062"/>
        <v>611600</v>
      </c>
      <c r="AC3588" s="25">
        <f t="shared" si="1042"/>
        <v>73392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21488094.503362831</v>
      </c>
      <c r="AJ3588" s="27">
        <f t="shared" si="1045"/>
        <v>2578571.3404035401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5.5599999999999997E-2</v>
      </c>
      <c r="AB3589" s="21">
        <f t="shared" si="1062"/>
        <v>611600</v>
      </c>
      <c r="AC3589" s="25">
        <f t="shared" si="1042"/>
        <v>73392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21488094.503362831</v>
      </c>
      <c r="AJ3589" s="27">
        <f t="shared" si="1045"/>
        <v>2578571.3404035401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5.5599999999999997E-2</v>
      </c>
      <c r="AB3590" s="21">
        <f t="shared" si="1062"/>
        <v>611600</v>
      </c>
      <c r="AC3590" s="25">
        <f t="shared" ref="AC3590:AC3653" si="1065">IF(R3590&lt;&gt;"",AB3590*AD3590,"")</f>
        <v>73392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21488094.503362831</v>
      </c>
      <c r="AJ3590" s="27">
        <f t="shared" ref="AJ3590:AJ3653" si="1068">IF(P3590="C66 SERVICE","",SUMIFS(AC:AC,F:F,F3590,G:G,G3590,E:E,E3590))</f>
        <v>2578571.3404035401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3027878.5311884549</v>
      </c>
      <c r="AK3591" s="201">
        <f t="shared" si="1069"/>
        <v>0.11942391061910851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3027878.5311884549</v>
      </c>
      <c r="AK3592" s="201">
        <f t="shared" si="1069"/>
        <v>0.11942391061910851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5.5599999999999997E-2</v>
      </c>
      <c r="AB3593" s="21">
        <f t="shared" ref="AB3593:AB3624" si="1075">IF(AND(R3593&lt;&gt;"C66",R3593&lt;&gt;""),Z3593/Y3593*AA3593,"")</f>
        <v>536701.24</v>
      </c>
      <c r="AC3593" s="25">
        <f t="shared" si="1065"/>
        <v>64404.148799999995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21488094.503362831</v>
      </c>
      <c r="AJ3593" s="27">
        <f t="shared" si="1068"/>
        <v>2578571.3404035401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5.5599999999999997E-2</v>
      </c>
      <c r="AB3594" s="21">
        <f t="shared" si="1075"/>
        <v>536701.24</v>
      </c>
      <c r="AC3594" s="25">
        <f t="shared" si="1065"/>
        <v>64404.148799999995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21488094.503362831</v>
      </c>
      <c r="AJ3594" s="27">
        <f t="shared" si="1068"/>
        <v>2578571.3404035401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5.5599999999999997E-2</v>
      </c>
      <c r="AB3595" s="21">
        <f t="shared" si="1075"/>
        <v>536701.24</v>
      </c>
      <c r="AC3595" s="25">
        <f t="shared" si="1065"/>
        <v>64404.148799999995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21488094.503362831</v>
      </c>
      <c r="AJ3595" s="27">
        <f t="shared" si="1068"/>
        <v>2578571.3404035401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5.5599999999999997E-2</v>
      </c>
      <c r="AB3596" s="21">
        <f t="shared" si="1075"/>
        <v>536701.24</v>
      </c>
      <c r="AC3596" s="25">
        <f t="shared" si="1065"/>
        <v>64404.148799999995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21488094.503362831</v>
      </c>
      <c r="AJ3596" s="27">
        <f t="shared" si="1068"/>
        <v>2578571.3404035401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4346699.6584161064</v>
      </c>
      <c r="AK3597" s="201">
        <f t="shared" si="1069"/>
        <v>0.12097322771769156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4346699.6584161064</v>
      </c>
      <c r="AK3598" s="201">
        <f t="shared" si="1069"/>
        <v>0.12097322771769156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4346699.6584161064</v>
      </c>
      <c r="AK3599" s="201">
        <f t="shared" si="1069"/>
        <v>0.12097322771769156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4346699.6584161064</v>
      </c>
      <c r="AK3600" s="201">
        <f t="shared" si="1069"/>
        <v>0.12097322771769156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4346699.6584161064</v>
      </c>
      <c r="AK3601" s="201">
        <f t="shared" si="1069"/>
        <v>0.12097322771769156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11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1.1080000000000001</v>
      </c>
      <c r="AB3602" s="21">
        <f t="shared" si="1075"/>
        <v>755008.84955752222</v>
      </c>
      <c r="AC3602" s="25">
        <f t="shared" si="1065"/>
        <v>90601.061946902657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33430914.377415929</v>
      </c>
      <c r="AJ3602" s="27">
        <f t="shared" si="1068"/>
        <v>4011709.7252899115</v>
      </c>
      <c r="AK3602" s="28">
        <f t="shared" si="1069"/>
        <v>0.12</v>
      </c>
      <c r="AL3602" s="24"/>
      <c r="AM3602" s="24"/>
      <c r="AN3602" s="24"/>
      <c r="AO3602" s="24"/>
      <c r="AP3602" s="95" t="str">
        <f t="shared" si="1070"/>
        <v>202411</v>
      </c>
      <c r="AQ3602" s="203" t="str">
        <f t="shared" si="1071"/>
        <v>202411RMB</v>
      </c>
      <c r="AR3602" s="206" t="str">
        <f t="shared" si="1072"/>
        <v>YAMAHA_Mounter</v>
      </c>
      <c r="AS3602" s="22">
        <f t="shared" si="1073"/>
        <v>10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4346699.6584161064</v>
      </c>
      <c r="AK3603" s="201">
        <f t="shared" si="1069"/>
        <v>0.12097322771769156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4346699.6584161064</v>
      </c>
      <c r="AK3604" s="201">
        <f t="shared" si="1069"/>
        <v>0.12097322771769156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88303.92</v>
      </c>
      <c r="AD3605" s="169">
        <v>0.12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22425519.598258231</v>
      </c>
      <c r="AJ3605" s="200">
        <f t="shared" si="1068"/>
        <v>2564305.5151630216</v>
      </c>
      <c r="AK3605" s="201">
        <f t="shared" si="1069"/>
        <v>0.114347652188277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23">
        <v>11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5.5599999999999997E-2</v>
      </c>
      <c r="AB3606" s="197">
        <f t="shared" si="1075"/>
        <v>764500</v>
      </c>
      <c r="AC3606" s="198">
        <f t="shared" si="1065"/>
        <v>91740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33430914.377415929</v>
      </c>
      <c r="AJ3606" s="200">
        <f t="shared" si="1068"/>
        <v>4011709.7252899115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202411</v>
      </c>
      <c r="AQ3606" s="203" t="str">
        <f t="shared" si="1071"/>
        <v>202411JPY</v>
      </c>
      <c r="AR3606" s="206" t="str">
        <f t="shared" si="1072"/>
        <v>YAMAHA_Mounter</v>
      </c>
      <c r="AS3606" s="22">
        <f t="shared" si="1073"/>
        <v>6</v>
      </c>
      <c r="AT3606" s="24" t="str">
        <f t="shared" si="1074"/>
        <v>4-6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23">
        <v>11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5.5599999999999997E-2</v>
      </c>
      <c r="AB3607" s="197">
        <f t="shared" si="1075"/>
        <v>764500</v>
      </c>
      <c r="AC3607" s="198">
        <f t="shared" si="1065"/>
        <v>91740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33430914.377415929</v>
      </c>
      <c r="AJ3607" s="200">
        <f t="shared" si="1068"/>
        <v>4011709.7252899115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202411</v>
      </c>
      <c r="AQ3607" s="203" t="str">
        <f t="shared" si="1071"/>
        <v>202411JPY</v>
      </c>
      <c r="AR3607" s="206" t="str">
        <f t="shared" si="1072"/>
        <v>YAMAHA_Mounter</v>
      </c>
      <c r="AS3607" s="22">
        <f t="shared" si="1073"/>
        <v>6</v>
      </c>
      <c r="AT3607" s="24" t="str">
        <f t="shared" si="1074"/>
        <v>4-6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4346699.6584161064</v>
      </c>
      <c r="AK3608" s="201">
        <f t="shared" si="1069"/>
        <v>0.12097322771769156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4346699.6584161064</v>
      </c>
      <c r="AK3609" s="201">
        <f t="shared" si="1069"/>
        <v>0.12097322771769156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4346699.6584161064</v>
      </c>
      <c r="AK3610" s="201">
        <f t="shared" si="1069"/>
        <v>0.12097322771769156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4346699.6584161064</v>
      </c>
      <c r="AK3611" s="201">
        <f t="shared" si="1069"/>
        <v>0.12097322771769156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4346699.6584161064</v>
      </c>
      <c r="AK3612" s="201">
        <f t="shared" si="1069"/>
        <v>0.12097322771769156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4346699.6584161064</v>
      </c>
      <c r="AK3613" s="201">
        <f t="shared" si="1069"/>
        <v>0.12097322771769156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4346699.6584161064</v>
      </c>
      <c r="AK3614" s="201">
        <f t="shared" si="1069"/>
        <v>0.12097322771769156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4346699.6584161064</v>
      </c>
      <c r="AK3615" s="201">
        <f t="shared" si="1069"/>
        <v>0.12097322771769156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4346699.6584161064</v>
      </c>
      <c r="AK3616" s="201">
        <f t="shared" si="1069"/>
        <v>0.12097322771769156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4346699.6584161064</v>
      </c>
      <c r="AK3617" s="201">
        <f t="shared" si="1069"/>
        <v>0.12097322771769156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4346699.6584161064</v>
      </c>
      <c r="AK3618" s="201">
        <f t="shared" si="1069"/>
        <v>0.12097322771769156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4346699.6584161064</v>
      </c>
      <c r="AK3619" s="201">
        <f t="shared" si="1069"/>
        <v>0.12097322771769156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4346699.6584161064</v>
      </c>
      <c r="AK3620" s="201">
        <f t="shared" si="1069"/>
        <v>0.12097322771769156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23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33430914.377415929</v>
      </c>
      <c r="AJ3621" s="200">
        <f t="shared" si="1068"/>
        <v>4011709.7252899115</v>
      </c>
      <c r="AK3621" s="201">
        <f t="shared" si="1069"/>
        <v>0.12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4346699.6584161064</v>
      </c>
      <c r="AK3622" s="201">
        <f t="shared" si="1069"/>
        <v>0.12097322771769156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4346699.6584161064</v>
      </c>
      <c r="AK3623" s="20">
        <f t="shared" si="1069"/>
        <v>0.12097322771769156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4346699.6584161064</v>
      </c>
      <c r="AK3624" s="201">
        <f t="shared" si="1069"/>
        <v>0.12097322771769156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4346699.6584161064</v>
      </c>
      <c r="AK3625" s="201">
        <f t="shared" si="1069"/>
        <v>0.12097322771769156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4346699.6584161064</v>
      </c>
      <c r="AK3626" s="201">
        <f t="shared" si="1069"/>
        <v>0.12097322771769156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2024</v>
      </c>
      <c r="G3627" s="23">
        <v>12</v>
      </c>
      <c r="H3627" s="29"/>
      <c r="I3627" s="204" t="str">
        <f t="shared" si="1064"/>
        <v>Q3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5.5599999999999997E-2</v>
      </c>
      <c r="AB3627" s="197">
        <f t="shared" si="1080"/>
        <v>683880</v>
      </c>
      <c r="AC3627" s="198">
        <f t="shared" si="1065"/>
        <v>82065.599999999991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21488094.503362831</v>
      </c>
      <c r="AJ3627" s="200">
        <f t="shared" si="1068"/>
        <v>2578571.3404035401</v>
      </c>
      <c r="AK3627" s="201">
        <f t="shared" si="1069"/>
        <v>0.12000000000000002</v>
      </c>
      <c r="AL3627" s="24"/>
      <c r="AM3627" s="24"/>
      <c r="AN3627" s="24"/>
      <c r="AO3627" s="24"/>
      <c r="AP3627" s="165" t="str">
        <f t="shared" si="1070"/>
        <v>202412</v>
      </c>
      <c r="AQ3627" s="203" t="str">
        <f t="shared" si="1071"/>
        <v>202412JPY</v>
      </c>
      <c r="AR3627" s="206" t="str">
        <f t="shared" si="1072"/>
        <v>YAMAHA_Mounter</v>
      </c>
      <c r="AS3627" s="22">
        <f t="shared" si="1073"/>
        <v>5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2024</v>
      </c>
      <c r="G3628" s="23">
        <v>12</v>
      </c>
      <c r="H3628" s="29"/>
      <c r="I3628" s="204" t="str">
        <f t="shared" si="1064"/>
        <v>Q3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5.5599999999999997E-2</v>
      </c>
      <c r="AB3628" s="197">
        <f t="shared" si="1080"/>
        <v>683880</v>
      </c>
      <c r="AC3628" s="198">
        <f t="shared" si="1065"/>
        <v>82065.599999999991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21488094.503362831</v>
      </c>
      <c r="AJ3628" s="200">
        <f t="shared" si="1068"/>
        <v>2578571.3404035401</v>
      </c>
      <c r="AK3628" s="201">
        <f t="shared" si="1069"/>
        <v>0.12000000000000002</v>
      </c>
      <c r="AL3628" s="24"/>
      <c r="AM3628" s="24"/>
      <c r="AN3628" s="24"/>
      <c r="AO3628" s="24"/>
      <c r="AP3628" s="165" t="str">
        <f t="shared" si="1070"/>
        <v>202412</v>
      </c>
      <c r="AQ3628" s="203" t="str">
        <f t="shared" si="1071"/>
        <v>202412JPY</v>
      </c>
      <c r="AR3628" s="206" t="str">
        <f t="shared" si="1072"/>
        <v>YAMAHA_Mounter</v>
      </c>
      <c r="AS3628" s="22">
        <f t="shared" si="1073"/>
        <v>5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2024</v>
      </c>
      <c r="G3629" s="23">
        <v>12</v>
      </c>
      <c r="H3629" s="29"/>
      <c r="I3629" s="204" t="str">
        <f t="shared" si="1064"/>
        <v>Q3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5.5599999999999997E-2</v>
      </c>
      <c r="AB3629" s="197">
        <f t="shared" si="1080"/>
        <v>683880</v>
      </c>
      <c r="AC3629" s="198">
        <f t="shared" si="1065"/>
        <v>82065.599999999991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21488094.503362831</v>
      </c>
      <c r="AJ3629" s="200">
        <f t="shared" si="1068"/>
        <v>2578571.3404035401</v>
      </c>
      <c r="AK3629" s="201">
        <f t="shared" si="1069"/>
        <v>0.12000000000000002</v>
      </c>
      <c r="AL3629" s="24"/>
      <c r="AM3629" s="24"/>
      <c r="AN3629" s="24"/>
      <c r="AO3629" s="24"/>
      <c r="AP3629" s="165" t="str">
        <f t="shared" si="1070"/>
        <v>202412</v>
      </c>
      <c r="AQ3629" s="203" t="str">
        <f t="shared" si="1071"/>
        <v>202412JPY</v>
      </c>
      <c r="AR3629" s="206" t="str">
        <f t="shared" si="1072"/>
        <v>YAMAHA_Mounter</v>
      </c>
      <c r="AS3629" s="22">
        <f t="shared" si="1073"/>
        <v>5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2024</v>
      </c>
      <c r="G3630" s="23">
        <v>12</v>
      </c>
      <c r="H3630" s="29"/>
      <c r="I3630" s="204" t="str">
        <f t="shared" si="1064"/>
        <v>Q3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5.5599999999999997E-2</v>
      </c>
      <c r="AB3630" s="197">
        <f t="shared" si="1080"/>
        <v>683880</v>
      </c>
      <c r="AC3630" s="198">
        <f t="shared" si="1065"/>
        <v>82065.599999999991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21488094.503362831</v>
      </c>
      <c r="AJ3630" s="200">
        <f t="shared" si="1068"/>
        <v>2578571.3404035401</v>
      </c>
      <c r="AK3630" s="201">
        <f t="shared" si="1069"/>
        <v>0.12000000000000002</v>
      </c>
      <c r="AL3630" s="24"/>
      <c r="AM3630" s="24"/>
      <c r="AN3630" s="24"/>
      <c r="AO3630" s="24"/>
      <c r="AP3630" s="165" t="str">
        <f t="shared" si="1070"/>
        <v>202412</v>
      </c>
      <c r="AQ3630" s="203" t="str">
        <f t="shared" si="1071"/>
        <v>202412JPY</v>
      </c>
      <c r="AR3630" s="206" t="str">
        <f t="shared" si="1072"/>
        <v>YAMAHA_Mounter</v>
      </c>
      <c r="AS3630" s="22">
        <f t="shared" si="1073"/>
        <v>5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23">
        <v>11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1.1080000000000001</v>
      </c>
      <c r="AB3631" s="197">
        <f t="shared" si="1080"/>
        <v>446141.59292035404</v>
      </c>
      <c r="AC3631" s="198">
        <f t="shared" si="1065"/>
        <v>53536.991150442482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33430914.377415929</v>
      </c>
      <c r="AJ3631" s="200">
        <f t="shared" si="1068"/>
        <v>4011709.7252899115</v>
      </c>
      <c r="AK3631" s="201">
        <f t="shared" si="1069"/>
        <v>0.12</v>
      </c>
      <c r="AL3631" s="24"/>
      <c r="AM3631" s="24"/>
      <c r="AN3631" s="24"/>
      <c r="AO3631" s="24"/>
      <c r="AP3631" s="165" t="str">
        <f t="shared" si="1070"/>
        <v>202411</v>
      </c>
      <c r="AQ3631" s="203" t="str">
        <f t="shared" si="1071"/>
        <v>202411RMB</v>
      </c>
      <c r="AR3631" s="206" t="str">
        <f t="shared" si="1072"/>
        <v>YAMAHA_Mounter</v>
      </c>
      <c r="AS3631" s="22">
        <f t="shared" si="1073"/>
        <v>4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23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33430914.377415929</v>
      </c>
      <c r="AJ3632" s="200">
        <f t="shared" si="1068"/>
        <v>4011709.7252899115</v>
      </c>
      <c r="AK3632" s="201">
        <f t="shared" si="1069"/>
        <v>0.12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4346699.6584161064</v>
      </c>
      <c r="AK3633" s="201">
        <f t="shared" si="1069"/>
        <v>0.12097322771769156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1.0980000000000001</v>
      </c>
      <c r="AB3634" s="197">
        <f t="shared" si="1080"/>
        <v>420737.08141592931</v>
      </c>
      <c r="AC3634" s="198">
        <f t="shared" si="1065"/>
        <v>35846.799336637174</v>
      </c>
      <c r="AD3634" s="170">
        <v>8.5199999999999998E-2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22425519.598258231</v>
      </c>
      <c r="AJ3634" s="200">
        <f t="shared" si="1068"/>
        <v>2564305.5151630216</v>
      </c>
      <c r="AK3634" s="201">
        <f t="shared" si="1069"/>
        <v>0.114347652188277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1.1080000000000001</v>
      </c>
      <c r="AB3635" s="197">
        <f t="shared" si="1080"/>
        <v>588318.58407079661</v>
      </c>
      <c r="AC3635" s="198">
        <f t="shared" si="1065"/>
        <v>70598.230088495591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33430914.377415929</v>
      </c>
      <c r="AJ3635" s="200">
        <f t="shared" si="1068"/>
        <v>4011709.7252899115</v>
      </c>
      <c r="AK3635" s="201">
        <f t="shared" si="1069"/>
        <v>0.12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1.1080000000000001</v>
      </c>
      <c r="AB3636" s="197">
        <f t="shared" si="1080"/>
        <v>588318.58407079661</v>
      </c>
      <c r="AC3636" s="198">
        <f t="shared" si="1065"/>
        <v>70598.230088495591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33430914.377415929</v>
      </c>
      <c r="AJ3636" s="200">
        <f t="shared" si="1068"/>
        <v>4011709.7252899115</v>
      </c>
      <c r="AK3636" s="201">
        <f t="shared" si="1069"/>
        <v>0.12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4346699.6584161064</v>
      </c>
      <c r="AK3637" s="201">
        <f t="shared" si="1069"/>
        <v>0.12097322771769156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4346699.6584161064</v>
      </c>
      <c r="AK3638" s="201">
        <f t="shared" si="1069"/>
        <v>0.12097322771769156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52560.382300884965</v>
      </c>
      <c r="AD3639" s="169">
        <v>0.12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22425519.598258231</v>
      </c>
      <c r="AJ3639" s="200">
        <f t="shared" si="1068"/>
        <v>2564305.5151630216</v>
      </c>
      <c r="AK3639" s="201">
        <f t="shared" si="1069"/>
        <v>0.114347652188277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52560.382300884965</v>
      </c>
      <c r="AD3640" s="169">
        <v>0.12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22425519.598258231</v>
      </c>
      <c r="AJ3640" s="200">
        <f t="shared" si="1068"/>
        <v>2564305.5151630216</v>
      </c>
      <c r="AK3640" s="201">
        <f t="shared" si="1069"/>
        <v>0.114347652188277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4346699.6584161064</v>
      </c>
      <c r="AK3641" s="201">
        <f t="shared" si="1069"/>
        <v>0.12097322771769156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4346699.6584161064</v>
      </c>
      <c r="AK3642" s="201">
        <f t="shared" si="1069"/>
        <v>0.12097322771769156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4346699.6584161064</v>
      </c>
      <c r="AK3643" s="201">
        <f t="shared" si="1069"/>
        <v>0.12097322771769156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4346699.6584161064</v>
      </c>
      <c r="AK3644" s="201">
        <f t="shared" si="1069"/>
        <v>0.12097322771769156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33430914.377415929</v>
      </c>
      <c r="AJ3645" s="200">
        <f t="shared" si="1068"/>
        <v>4011709.7252899115</v>
      </c>
      <c r="AK3645" s="201">
        <f t="shared" si="1069"/>
        <v>0.12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33430914.377415929</v>
      </c>
      <c r="AJ3646" s="200">
        <f t="shared" si="1068"/>
        <v>4011709.7252899115</v>
      </c>
      <c r="AK3646" s="201">
        <f t="shared" si="1069"/>
        <v>0.12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33430914.377415929</v>
      </c>
      <c r="AJ3647" s="200">
        <f t="shared" si="1068"/>
        <v>4011709.7252899115</v>
      </c>
      <c r="AK3647" s="201">
        <f t="shared" si="1069"/>
        <v>0.12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33430914.377415929</v>
      </c>
      <c r="AJ3648" s="200">
        <f t="shared" si="1068"/>
        <v>4011709.7252899115</v>
      </c>
      <c r="AK3648" s="201">
        <f t="shared" si="1069"/>
        <v>0.12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33430914.377415929</v>
      </c>
      <c r="AJ3649" s="200">
        <f t="shared" si="1068"/>
        <v>4011709.7252899115</v>
      </c>
      <c r="AK3649" s="201">
        <f t="shared" si="1069"/>
        <v>0.12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33430914.377415929</v>
      </c>
      <c r="AJ3650" s="200">
        <f t="shared" si="1068"/>
        <v>4011709.7252899115</v>
      </c>
      <c r="AK3650" s="201">
        <f t="shared" si="1069"/>
        <v>0.12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33430914.377415929</v>
      </c>
      <c r="AJ3651" s="200">
        <f t="shared" si="1068"/>
        <v>4011709.7252899115</v>
      </c>
      <c r="AK3651" s="201">
        <f t="shared" si="1069"/>
        <v>0.12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23">
        <v>11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5.5599999999999997E-2</v>
      </c>
      <c r="AB3652" s="197">
        <f t="shared" si="1080"/>
        <v>722800</v>
      </c>
      <c r="AC3652" s="198">
        <f t="shared" si="1065"/>
        <v>86736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33430914.377415929</v>
      </c>
      <c r="AJ3652" s="200">
        <f t="shared" si="1068"/>
        <v>4011709.7252899115</v>
      </c>
      <c r="AK3652" s="201">
        <f t="shared" si="1069"/>
        <v>0.12</v>
      </c>
      <c r="AL3652" s="24"/>
      <c r="AM3652" s="24"/>
      <c r="AN3652" s="24"/>
      <c r="AO3652" s="24"/>
      <c r="AP3652" s="165" t="str">
        <f t="shared" si="1070"/>
        <v>202411</v>
      </c>
      <c r="AQ3652" s="203" t="str">
        <f t="shared" si="1071"/>
        <v>202411JPY</v>
      </c>
      <c r="AR3652" s="206" t="str">
        <f t="shared" si="1072"/>
        <v>YAMAHA_Mounter</v>
      </c>
      <c r="AS3652" s="22">
        <f t="shared" si="1073"/>
        <v>3</v>
      </c>
      <c r="AT3652" s="24" t="str">
        <f t="shared" si="1074"/>
        <v>0-3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5.5599999999999997E-2</v>
      </c>
      <c r="AB3653" s="197">
        <f t="shared" si="1080"/>
        <v>889600</v>
      </c>
      <c r="AC3653" s="198">
        <f t="shared" si="1065"/>
        <v>106752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33430914.377415929</v>
      </c>
      <c r="AJ3653" s="200">
        <f t="shared" si="1068"/>
        <v>4011709.7252899115</v>
      </c>
      <c r="AK3653" s="201">
        <f t="shared" si="1069"/>
        <v>0.12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5.5599999999999997E-2</v>
      </c>
      <c r="AB3654" s="197">
        <f t="shared" si="1080"/>
        <v>889600</v>
      </c>
      <c r="AC3654" s="198">
        <f t="shared" ref="AC3654:AC3717" si="1087">IF(R3654&lt;&gt;"",AB3654*AD3654,"")</f>
        <v>106752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33430914.377415929</v>
      </c>
      <c r="AJ3654" s="200">
        <f t="shared" ref="AJ3654:AJ3717" si="1090">IF(P3654="C66 SERVICE","",SUMIFS(AC:AC,F:F,F3654,G:G,G3654,E:E,E3654))</f>
        <v>4011709.7252899115</v>
      </c>
      <c r="AK3654" s="201">
        <f t="shared" ref="AK3654:AK3717" si="1091">IF(AJ3654&gt;0,AJ3654/AI3654,"")</f>
        <v>0.12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5.5599999999999997E-2</v>
      </c>
      <c r="AB3655" s="197">
        <f t="shared" si="1080"/>
        <v>889600</v>
      </c>
      <c r="AC3655" s="198">
        <f t="shared" si="1087"/>
        <v>106752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33430914.377415929</v>
      </c>
      <c r="AJ3655" s="200">
        <f t="shared" si="1090"/>
        <v>4011709.7252899115</v>
      </c>
      <c r="AK3655" s="201">
        <f t="shared" si="1091"/>
        <v>0.12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5.5599999999999997E-2</v>
      </c>
      <c r="AB3656" s="197">
        <f t="shared" si="1080"/>
        <v>597700</v>
      </c>
      <c r="AC3656" s="198">
        <f t="shared" si="1087"/>
        <v>71724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33430914.377415929</v>
      </c>
      <c r="AJ3656" s="200">
        <f t="shared" si="1090"/>
        <v>4011709.7252899115</v>
      </c>
      <c r="AK3656" s="201">
        <f t="shared" si="1091"/>
        <v>0.12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5.5599999999999997E-2</v>
      </c>
      <c r="AB3657" s="197">
        <f t="shared" ref="AB3657:AB3688" si="1098">IF(AND(R3657&lt;&gt;"C66",R3657&lt;&gt;""),Z3657/Y3657*AA3657,"")</f>
        <v>597700</v>
      </c>
      <c r="AC3657" s="198">
        <f t="shared" si="1087"/>
        <v>71724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33430914.377415929</v>
      </c>
      <c r="AJ3657" s="200">
        <f t="shared" si="1090"/>
        <v>4011709.7252899115</v>
      </c>
      <c r="AK3657" s="201">
        <f t="shared" si="1091"/>
        <v>0.12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5.5599999999999997E-2</v>
      </c>
      <c r="AB3658" s="197">
        <f t="shared" si="1098"/>
        <v>597700</v>
      </c>
      <c r="AC3658" s="198">
        <f t="shared" si="1087"/>
        <v>71724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33430914.377415929</v>
      </c>
      <c r="AJ3658" s="200">
        <f t="shared" si="1090"/>
        <v>4011709.7252899115</v>
      </c>
      <c r="AK3658" s="201">
        <f t="shared" si="1091"/>
        <v>0.12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5.5599999999999997E-2</v>
      </c>
      <c r="AB3659" s="197">
        <f t="shared" si="1098"/>
        <v>597700</v>
      </c>
      <c r="AC3659" s="198">
        <f t="shared" si="1087"/>
        <v>71724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33430914.377415929</v>
      </c>
      <c r="AJ3659" s="200">
        <f t="shared" si="1090"/>
        <v>4011709.7252899115</v>
      </c>
      <c r="AK3659" s="201">
        <f t="shared" si="1091"/>
        <v>0.12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90072</v>
      </c>
      <c r="AD3660" s="169">
        <v>0.12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22425519.598258231</v>
      </c>
      <c r="AJ3660" s="200">
        <f t="shared" si="1090"/>
        <v>2564305.5151630216</v>
      </c>
      <c r="AK3660" s="201">
        <f t="shared" si="1091"/>
        <v>0.114347652188277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23">
        <v>11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1.1080000000000001</v>
      </c>
      <c r="AB3661" s="197">
        <f t="shared" si="1098"/>
        <v>519681.41592920362</v>
      </c>
      <c r="AC3661" s="198">
        <f t="shared" si="1087"/>
        <v>62361.769911504431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33430914.377415929</v>
      </c>
      <c r="AJ3661" s="200">
        <f t="shared" si="1090"/>
        <v>4011709.7252899115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202411</v>
      </c>
      <c r="AQ3661" s="203" t="str">
        <f t="shared" si="1093"/>
        <v>202411RMB</v>
      </c>
      <c r="AR3661" s="206" t="str">
        <f t="shared" si="1094"/>
        <v>YAMAHA_Mounter</v>
      </c>
      <c r="AS3661" s="22">
        <f t="shared" si="1095"/>
        <v>3</v>
      </c>
      <c r="AT3661" s="24" t="str">
        <f t="shared" si="1096"/>
        <v>0-3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10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1.1080000000000001</v>
      </c>
      <c r="AB3662" s="197">
        <f t="shared" si="1098"/>
        <v>607929.20353982318</v>
      </c>
      <c r="AC3662" s="198">
        <f t="shared" si="1087"/>
        <v>72951.504424778774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22425519.598258231</v>
      </c>
      <c r="AJ3662" s="200">
        <f t="shared" si="1090"/>
        <v>2564305.5151630216</v>
      </c>
      <c r="AK3662" s="201">
        <f t="shared" si="1091"/>
        <v>0.114347652188277</v>
      </c>
      <c r="AL3662" s="24"/>
      <c r="AM3662" s="24"/>
      <c r="AN3662" s="24"/>
      <c r="AO3662" s="24"/>
      <c r="AP3662" s="165" t="str">
        <f t="shared" si="1092"/>
        <v>202410</v>
      </c>
      <c r="AQ3662" s="203" t="str">
        <f t="shared" si="1093"/>
        <v>202410RMB</v>
      </c>
      <c r="AR3662" s="206" t="str">
        <f t="shared" si="1094"/>
        <v>YAMAHA_Mounter</v>
      </c>
      <c r="AS3662" s="22">
        <f t="shared" si="1095"/>
        <v>2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23">
        <v>11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1.1080000000000001</v>
      </c>
      <c r="AB3663" s="197">
        <f t="shared" si="1098"/>
        <v>833451.3274336285</v>
      </c>
      <c r="AC3663" s="198">
        <f t="shared" si="1087"/>
        <v>100014.15929203542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33430914.377415929</v>
      </c>
      <c r="AJ3663" s="200">
        <f t="shared" si="1090"/>
        <v>4011709.7252899115</v>
      </c>
      <c r="AK3663" s="201">
        <f t="shared" si="1091"/>
        <v>0.12</v>
      </c>
      <c r="AL3663" s="24"/>
      <c r="AM3663" s="24"/>
      <c r="AN3663" s="24"/>
      <c r="AO3663" s="24"/>
      <c r="AP3663" s="165" t="str">
        <f t="shared" si="1092"/>
        <v>202411</v>
      </c>
      <c r="AQ3663" s="203" t="str">
        <f t="shared" si="1093"/>
        <v>202411RMB</v>
      </c>
      <c r="AR3663" s="206" t="str">
        <f t="shared" si="1094"/>
        <v>YAMAHA_Mounter</v>
      </c>
      <c r="AS3663" s="22">
        <f t="shared" si="1095"/>
        <v>3</v>
      </c>
      <c r="AT3663" s="24" t="str">
        <f t="shared" si="1096"/>
        <v>0-3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4346699.6584161064</v>
      </c>
      <c r="AK3664" s="201">
        <f t="shared" si="1091"/>
        <v>0.12097322771769156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4346699.6584161064</v>
      </c>
      <c r="AK3665" s="201">
        <f t="shared" si="1091"/>
        <v>0.12097322771769156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4346699.6584161064</v>
      </c>
      <c r="AK3666" s="201">
        <f t="shared" si="1091"/>
        <v>0.12097322771769156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11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1.1080000000000001</v>
      </c>
      <c r="AB3667" s="197">
        <f t="shared" si="1098"/>
        <v>642247.78761061956</v>
      </c>
      <c r="AC3667" s="198">
        <f t="shared" si="1087"/>
        <v>77069.73451327435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33430914.377415929</v>
      </c>
      <c r="AJ3667" s="200">
        <f t="shared" si="1090"/>
        <v>4011709.7252899115</v>
      </c>
      <c r="AK3667" s="201">
        <f t="shared" si="1091"/>
        <v>0.12</v>
      </c>
      <c r="AL3667" s="24"/>
      <c r="AM3667" s="24"/>
      <c r="AN3667" s="24"/>
      <c r="AO3667" s="24" t="s">
        <v>3570</v>
      </c>
      <c r="AP3667" s="165" t="str">
        <f t="shared" si="1092"/>
        <v>202411</v>
      </c>
      <c r="AQ3667" s="203" t="str">
        <f t="shared" si="1093"/>
        <v>202411RMB</v>
      </c>
      <c r="AR3667" s="206" t="str">
        <f t="shared" si="1094"/>
        <v>YAMAHA_Mounter</v>
      </c>
      <c r="AS3667" s="22">
        <f t="shared" si="1095"/>
        <v>2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4346699.6584161064</v>
      </c>
      <c r="AK3668" s="201">
        <f t="shared" si="1091"/>
        <v>0.12097322771769156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4346699.6584161064</v>
      </c>
      <c r="AK3669" s="201">
        <f t="shared" si="1091"/>
        <v>0.12097322771769156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4346699.6584161064</v>
      </c>
      <c r="AK3670" s="201">
        <f t="shared" si="1091"/>
        <v>0.12097322771769156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35846.799336637174</v>
      </c>
      <c r="AD3671" s="170">
        <v>8.5199999999999998E-2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4346699.6584161064</v>
      </c>
      <c r="AK3671" s="201">
        <f t="shared" si="1091"/>
        <v>0.12097322771769156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46830.159292035401</v>
      </c>
      <c r="AD3672" s="169">
        <v>0.12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22425519.598258231</v>
      </c>
      <c r="AJ3672" s="200">
        <f t="shared" si="1090"/>
        <v>2564305.5151630216</v>
      </c>
      <c r="AK3672" s="201">
        <f t="shared" si="1091"/>
        <v>0.114347652188277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4346699.6584161064</v>
      </c>
      <c r="AK3673" s="201">
        <f t="shared" si="1091"/>
        <v>0.12097322771769156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4346699.6584161064</v>
      </c>
      <c r="AK3674" s="201">
        <f t="shared" si="1091"/>
        <v>0.12097322771769156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f t="shared" si="1082"/>
        <v>358000</v>
      </c>
      <c r="AA3675" s="22">
        <v>1.1080000000000001</v>
      </c>
      <c r="AB3675" s="197">
        <f t="shared" si="1098"/>
        <v>351030.0884955753</v>
      </c>
      <c r="AC3675" s="198">
        <f t="shared" si="1087"/>
        <v>58902.848849557537</v>
      </c>
      <c r="AD3675" s="170">
        <v>0.1678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22425519.598258231</v>
      </c>
      <c r="AJ3675" s="200">
        <f t="shared" si="1090"/>
        <v>2564305.5151630216</v>
      </c>
      <c r="AK3675" s="201">
        <f t="shared" si="1091"/>
        <v>0.114347652188277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f t="shared" si="1082"/>
        <v>358000</v>
      </c>
      <c r="AA3676" s="22">
        <v>1.1080000000000001</v>
      </c>
      <c r="AB3676" s="197">
        <f t="shared" si="1098"/>
        <v>351030.0884955753</v>
      </c>
      <c r="AC3676" s="198">
        <f t="shared" si="1087"/>
        <v>58902.848849557537</v>
      </c>
      <c r="AD3676" s="170">
        <v>0.1678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22425519.598258231</v>
      </c>
      <c r="AJ3676" s="200">
        <f t="shared" si="1090"/>
        <v>2564305.5151630216</v>
      </c>
      <c r="AK3676" s="201">
        <f t="shared" si="1091"/>
        <v>0.114347652188277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4346699.6584161064</v>
      </c>
      <c r="AK3677" s="201">
        <f t="shared" si="1091"/>
        <v>0.12097322771769156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4346699.6584161064</v>
      </c>
      <c r="AK3678" s="201">
        <f t="shared" si="1091"/>
        <v>0.12097322771769156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4346699.6584161064</v>
      </c>
      <c r="AK3679" s="201">
        <f t="shared" si="1091"/>
        <v>0.12097322771769156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4346699.6584161064</v>
      </c>
      <c r="AK3680" s="201">
        <f t="shared" si="1091"/>
        <v>0.12097322771769156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4346699.6584161064</v>
      </c>
      <c r="AK3681" s="201">
        <f t="shared" si="1091"/>
        <v>0.12097322771769156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5.5599999999999997E-2</v>
      </c>
      <c r="AB3682" s="197">
        <f t="shared" si="1098"/>
        <v>678320</v>
      </c>
      <c r="AC3682" s="198">
        <f t="shared" si="1087"/>
        <v>81398.399999999994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33430914.377415929</v>
      </c>
      <c r="AJ3682" s="200">
        <f t="shared" si="1090"/>
        <v>4011709.7252899115</v>
      </c>
      <c r="AK3682" s="201">
        <f t="shared" si="1091"/>
        <v>0.12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5.5599999999999997E-2</v>
      </c>
      <c r="AB3683" s="197">
        <f t="shared" si="1098"/>
        <v>678320</v>
      </c>
      <c r="AC3683" s="198">
        <f t="shared" si="1087"/>
        <v>81398.399999999994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33430914.377415929</v>
      </c>
      <c r="AJ3683" s="200">
        <f t="shared" si="1090"/>
        <v>4011709.7252899115</v>
      </c>
      <c r="AK3683" s="201">
        <f t="shared" si="1091"/>
        <v>0.12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5.5599999999999997E-2</v>
      </c>
      <c r="AB3684" s="197">
        <f t="shared" si="1098"/>
        <v>678320</v>
      </c>
      <c r="AC3684" s="198">
        <f t="shared" si="1087"/>
        <v>81398.399999999994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33430914.377415929</v>
      </c>
      <c r="AJ3684" s="200">
        <f t="shared" si="1090"/>
        <v>4011709.7252899115</v>
      </c>
      <c r="AK3684" s="201">
        <f t="shared" si="1091"/>
        <v>0.12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5.5599999999999997E-2</v>
      </c>
      <c r="AB3685" s="197">
        <f t="shared" si="1098"/>
        <v>400320</v>
      </c>
      <c r="AC3685" s="198">
        <f t="shared" si="1087"/>
        <v>48038.400000000001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33430914.377415929</v>
      </c>
      <c r="AJ3685" s="200">
        <f t="shared" si="1090"/>
        <v>4011709.7252899115</v>
      </c>
      <c r="AK3685" s="201">
        <f t="shared" si="1091"/>
        <v>0.12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5.5599999999999997E-2</v>
      </c>
      <c r="AB3686" s="197">
        <f t="shared" si="1098"/>
        <v>400320</v>
      </c>
      <c r="AC3686" s="198">
        <f t="shared" si="1087"/>
        <v>48038.400000000001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33430914.377415929</v>
      </c>
      <c r="AJ3686" s="200">
        <f t="shared" si="1090"/>
        <v>4011709.7252899115</v>
      </c>
      <c r="AK3686" s="201">
        <f t="shared" si="1091"/>
        <v>0.12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11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5.5599999999999997E-2</v>
      </c>
      <c r="AB3687" s="197">
        <f t="shared" si="1098"/>
        <v>863468</v>
      </c>
      <c r="AC3687" s="198">
        <f t="shared" si="1087"/>
        <v>103616.15999999999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33430914.377415929</v>
      </c>
      <c r="AJ3687" s="200">
        <f t="shared" si="1090"/>
        <v>4011709.7252899115</v>
      </c>
      <c r="AK3687" s="201">
        <f t="shared" si="1091"/>
        <v>0.12</v>
      </c>
      <c r="AL3687" s="24"/>
      <c r="AM3687" s="24"/>
      <c r="AN3687" s="24"/>
      <c r="AO3687" s="24"/>
      <c r="AP3687" s="165" t="str">
        <f t="shared" si="1092"/>
        <v>202411</v>
      </c>
      <c r="AQ3687" s="203" t="str">
        <f t="shared" si="1093"/>
        <v>202411JPY</v>
      </c>
      <c r="AR3687" s="206" t="str">
        <f t="shared" si="1094"/>
        <v>YAMAHA_Mounter</v>
      </c>
      <c r="AS3687" s="22">
        <f t="shared" si="1095"/>
        <v>3</v>
      </c>
      <c r="AT3687" s="24" t="str">
        <f t="shared" si="1096"/>
        <v>0-3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11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5.5599999999999997E-2</v>
      </c>
      <c r="AB3688" s="197">
        <f t="shared" si="1098"/>
        <v>454252</v>
      </c>
      <c r="AC3688" s="198">
        <f t="shared" si="1087"/>
        <v>54510.239999999998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33430914.377415929</v>
      </c>
      <c r="AJ3688" s="200">
        <f t="shared" si="1090"/>
        <v>4011709.7252899115</v>
      </c>
      <c r="AK3688" s="201">
        <f t="shared" si="1091"/>
        <v>0.12</v>
      </c>
      <c r="AL3688" s="24"/>
      <c r="AM3688" s="24"/>
      <c r="AN3688" s="24"/>
      <c r="AO3688" s="24"/>
      <c r="AP3688" s="165" t="str">
        <f t="shared" si="1092"/>
        <v>202411</v>
      </c>
      <c r="AQ3688" s="203" t="str">
        <f t="shared" si="1093"/>
        <v>202411JPY</v>
      </c>
      <c r="AR3688" s="206" t="str">
        <f t="shared" si="1094"/>
        <v>YAMAHA_Mounter</v>
      </c>
      <c r="AS3688" s="22">
        <f t="shared" si="1095"/>
        <v>3</v>
      </c>
      <c r="AT3688" s="24" t="str">
        <f t="shared" si="1096"/>
        <v>0-3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4346699.6584161064</v>
      </c>
      <c r="AK3689" s="201">
        <f t="shared" si="1091"/>
        <v>0.12097322771769156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4346699.6584161064</v>
      </c>
      <c r="AK3690" s="201">
        <f t="shared" si="1091"/>
        <v>0.12097322771769156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4346699.6584161064</v>
      </c>
      <c r="AK3691" s="28">
        <f t="shared" si="1091"/>
        <v>0.12097322771769156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4346699.6584161064</v>
      </c>
      <c r="AK3692" s="201">
        <f t="shared" si="1091"/>
        <v>0.12097322771769156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12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5.5599999999999997E-2</v>
      </c>
      <c r="AB3693" s="197">
        <f t="shared" si="1102"/>
        <v>911840</v>
      </c>
      <c r="AC3693" s="198">
        <f t="shared" si="1087"/>
        <v>109420.8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21488094.503362831</v>
      </c>
      <c r="AJ3693" s="200">
        <f t="shared" si="1090"/>
        <v>2578571.3404035401</v>
      </c>
      <c r="AK3693" s="201">
        <f t="shared" si="1091"/>
        <v>0.12000000000000002</v>
      </c>
      <c r="AL3693" s="24"/>
      <c r="AM3693" s="24"/>
      <c r="AN3693" s="24"/>
      <c r="AO3693" s="24"/>
      <c r="AP3693" s="165" t="str">
        <f t="shared" si="1092"/>
        <v>202412</v>
      </c>
      <c r="AQ3693" s="203" t="str">
        <f t="shared" si="1093"/>
        <v>202412JPY</v>
      </c>
      <c r="AR3693" s="206" t="str">
        <f t="shared" si="1094"/>
        <v>YAMAHA_Mounter</v>
      </c>
      <c r="AS3693" s="22">
        <f t="shared" si="1095"/>
        <v>3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109427.25663716816</v>
      </c>
      <c r="AD3694" s="169">
        <v>0.12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22425519.598258231</v>
      </c>
      <c r="AJ3694" s="200">
        <f t="shared" si="1090"/>
        <v>2564305.5151630216</v>
      </c>
      <c r="AK3694" s="201">
        <f t="shared" si="1091"/>
        <v>0.114347652188277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4346699.6584161064</v>
      </c>
      <c r="AK3695" s="201">
        <f t="shared" si="1091"/>
        <v>0.12097322771769156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49418.761061946912</v>
      </c>
      <c r="AD3696" s="169">
        <v>0.12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22425519.598258231</v>
      </c>
      <c r="AJ3696" s="200">
        <f t="shared" si="1090"/>
        <v>2564305.5151630216</v>
      </c>
      <c r="AK3696" s="201">
        <f t="shared" si="1091"/>
        <v>0.114347652188277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49418.761061946912</v>
      </c>
      <c r="AD3697" s="169">
        <v>0.12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22425519.598258231</v>
      </c>
      <c r="AJ3697" s="200">
        <f t="shared" si="1090"/>
        <v>2564305.5151630216</v>
      </c>
      <c r="AK3697" s="201">
        <f t="shared" si="1091"/>
        <v>0.114347652188277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33430914.377415929</v>
      </c>
      <c r="AJ3698" s="200">
        <f t="shared" si="1090"/>
        <v>4011709.7252899115</v>
      </c>
      <c r="AK3698" s="201">
        <f t="shared" si="1091"/>
        <v>0.12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33430914.377415929</v>
      </c>
      <c r="AJ3699" s="200">
        <f t="shared" si="1090"/>
        <v>4011709.7252899115</v>
      </c>
      <c r="AK3699" s="201">
        <f t="shared" si="1091"/>
        <v>0.12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44123.893805309744</v>
      </c>
      <c r="AD3700" s="169">
        <v>0.12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22425519.598258231</v>
      </c>
      <c r="AJ3700" s="200">
        <f t="shared" si="1090"/>
        <v>2564305.5151630216</v>
      </c>
      <c r="AK3700" s="201">
        <f t="shared" si="1091"/>
        <v>0.114347652188277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44123.893805309744</v>
      </c>
      <c r="AD3701" s="169">
        <v>0.12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22425519.598258231</v>
      </c>
      <c r="AJ3701" s="200">
        <f t="shared" si="1090"/>
        <v>2564305.5151630216</v>
      </c>
      <c r="AK3701" s="201">
        <f t="shared" si="1091"/>
        <v>0.114347652188277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87071.150442854414</v>
      </c>
      <c r="AD3702" s="169">
        <v>0.12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22425519.598258231</v>
      </c>
      <c r="AJ3702" s="200">
        <f t="shared" si="1090"/>
        <v>2564305.5151630216</v>
      </c>
      <c r="AK3702" s="201">
        <f t="shared" si="1091"/>
        <v>0.114347652188277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87071.150442854414</v>
      </c>
      <c r="AD3703" s="169">
        <v>0.12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22425519.598258231</v>
      </c>
      <c r="AJ3703" s="200">
        <f t="shared" si="1090"/>
        <v>2564305.5151630216</v>
      </c>
      <c r="AK3703" s="201">
        <f t="shared" si="1091"/>
        <v>0.114347652188277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61185.1327446336</v>
      </c>
      <c r="AD3704" s="169">
        <v>0.12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22425519.598258231</v>
      </c>
      <c r="AJ3704" s="200">
        <f t="shared" si="1090"/>
        <v>2564305.5151630216</v>
      </c>
      <c r="AK3704" s="201">
        <f t="shared" si="1091"/>
        <v>0.114347652188277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61185.1327446336</v>
      </c>
      <c r="AD3705" s="169">
        <v>0.12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22425519.598258231</v>
      </c>
      <c r="AJ3705" s="200">
        <f t="shared" si="1090"/>
        <v>2564305.5151630216</v>
      </c>
      <c r="AK3705" s="201">
        <f t="shared" si="1091"/>
        <v>0.114347652188277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51183.716814240484</v>
      </c>
      <c r="AD3706" s="169">
        <v>0.12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22425519.598258231</v>
      </c>
      <c r="AJ3706" s="200">
        <f t="shared" si="1090"/>
        <v>2564305.5151630216</v>
      </c>
      <c r="AK3706" s="201">
        <f t="shared" si="1091"/>
        <v>0.114347652188277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1.1080000000000001</v>
      </c>
      <c r="AB3707" s="197">
        <f t="shared" si="1102"/>
        <v>504973.45132743369</v>
      </c>
      <c r="AC3707" s="198">
        <f t="shared" si="1087"/>
        <v>60596.814159292044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33430914.377415929</v>
      </c>
      <c r="AJ3707" s="200">
        <f t="shared" si="1090"/>
        <v>4011709.7252899115</v>
      </c>
      <c r="AK3707" s="201">
        <f t="shared" si="1091"/>
        <v>0.12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1.1080000000000001</v>
      </c>
      <c r="AB3708" s="197">
        <f t="shared" si="1102"/>
        <v>784424.77876106207</v>
      </c>
      <c r="AC3708" s="198">
        <f t="shared" si="1087"/>
        <v>94130.973451327445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33430914.377415929</v>
      </c>
      <c r="AJ3708" s="200">
        <f t="shared" si="1090"/>
        <v>4011709.7252899115</v>
      </c>
      <c r="AK3708" s="201">
        <f t="shared" si="1091"/>
        <v>0.12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1.1080000000000001</v>
      </c>
      <c r="AB3709" s="197">
        <f t="shared" si="1102"/>
        <v>784424.77876106207</v>
      </c>
      <c r="AC3709" s="198">
        <f t="shared" si="1087"/>
        <v>94130.973451327445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33430914.377415929</v>
      </c>
      <c r="AJ3709" s="200">
        <f t="shared" si="1090"/>
        <v>4011709.7252899115</v>
      </c>
      <c r="AK3709" s="201">
        <f t="shared" si="1091"/>
        <v>0.12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1.1080000000000001</v>
      </c>
      <c r="AB3710" s="197">
        <f t="shared" si="1102"/>
        <v>529486.7256637169</v>
      </c>
      <c r="AC3710" s="198">
        <f t="shared" si="1087"/>
        <v>63538.407079646029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33430914.377415929</v>
      </c>
      <c r="AJ3710" s="200">
        <f t="shared" si="1090"/>
        <v>4011709.7252899115</v>
      </c>
      <c r="AK3710" s="201">
        <f t="shared" si="1091"/>
        <v>0.12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1.1080000000000001</v>
      </c>
      <c r="AB3711" s="197">
        <f t="shared" si="1102"/>
        <v>529486.7256637169</v>
      </c>
      <c r="AC3711" s="198">
        <f t="shared" si="1087"/>
        <v>63538.407079646029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33430914.377415929</v>
      </c>
      <c r="AJ3711" s="200">
        <f t="shared" si="1090"/>
        <v>4011709.7252899115</v>
      </c>
      <c r="AK3711" s="201">
        <f t="shared" si="1091"/>
        <v>0.12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1.1080000000000001</v>
      </c>
      <c r="AB3712" s="197">
        <f t="shared" si="1102"/>
        <v>343185.84070796461</v>
      </c>
      <c r="AC3712" s="198">
        <f t="shared" si="1087"/>
        <v>41182.300884955752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33430914.377415929</v>
      </c>
      <c r="AJ3712" s="200">
        <f t="shared" si="1090"/>
        <v>4011709.7252899115</v>
      </c>
      <c r="AK3712" s="201">
        <f t="shared" si="1091"/>
        <v>0.12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1.1080000000000001</v>
      </c>
      <c r="AB3713" s="197">
        <f t="shared" si="1102"/>
        <v>343185.84070796461</v>
      </c>
      <c r="AC3713" s="198">
        <f t="shared" si="1087"/>
        <v>41182.300884955752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33430914.377415929</v>
      </c>
      <c r="AJ3713" s="200">
        <f t="shared" si="1090"/>
        <v>4011709.7252899115</v>
      </c>
      <c r="AK3713" s="201">
        <f t="shared" si="1091"/>
        <v>0.12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80632.356530973469</v>
      </c>
      <c r="AD3715" s="169">
        <v>0.12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22425519.598258231</v>
      </c>
      <c r="AJ3715" s="200">
        <f t="shared" si="1090"/>
        <v>2564305.5151630216</v>
      </c>
      <c r="AK3715" s="201">
        <f t="shared" si="1091"/>
        <v>0.114347652188277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80632.356530973469</v>
      </c>
      <c r="AD3716" s="169">
        <v>0.12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22425519.598258231</v>
      </c>
      <c r="AJ3716" s="200">
        <f t="shared" si="1090"/>
        <v>2564305.5151630216</v>
      </c>
      <c r="AK3716" s="201">
        <f t="shared" si="1091"/>
        <v>0.114347652188277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1.1080000000000001</v>
      </c>
      <c r="AB3717" s="197">
        <f t="shared" si="1102"/>
        <v>804035.39823008876</v>
      </c>
      <c r="AC3717" s="198">
        <f t="shared" si="1087"/>
        <v>96484.247787610642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33430914.377415929</v>
      </c>
      <c r="AJ3717" s="200">
        <f t="shared" si="1090"/>
        <v>4011709.7252899115</v>
      </c>
      <c r="AK3717" s="201">
        <f t="shared" si="1091"/>
        <v>0.12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1.1080000000000001</v>
      </c>
      <c r="AB3718" s="197">
        <f t="shared" si="1102"/>
        <v>709276.88495575229</v>
      </c>
      <c r="AC3718" s="198">
        <f t="shared" ref="AC3718:AC3724" si="1109">IF(R3718&lt;&gt;"",AB3718*AD3718,"")</f>
        <v>85113.226194690273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33430914.377415929</v>
      </c>
      <c r="AJ3718" s="200">
        <f t="shared" ref="AJ3718:AJ3724" si="1112">IF(P3718="C66 SERVICE","",SUMIFS(AC:AC,F:F,F3718,G:G,G3718,E:E,E3718))</f>
        <v>4011709.7252899115</v>
      </c>
      <c r="AK3718" s="201">
        <f t="shared" ref="AK3718:AK3724" si="1113">IF(AJ3718&gt;0,AJ3718/AI3718,"")</f>
        <v>0.12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75893.097345132745</v>
      </c>
      <c r="AD3719" s="169">
        <v>0.12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22425519.598258231</v>
      </c>
      <c r="AJ3719" s="200">
        <f t="shared" si="1112"/>
        <v>2564305.5151630216</v>
      </c>
      <c r="AK3719" s="201">
        <f t="shared" si="1113"/>
        <v>0.114347652188277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75893.097345132745</v>
      </c>
      <c r="AD3720" s="169">
        <v>0.12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22425519.598258231</v>
      </c>
      <c r="AJ3720" s="200">
        <f t="shared" si="1112"/>
        <v>2564305.5151630216</v>
      </c>
      <c r="AK3720" s="201">
        <f t="shared" si="1113"/>
        <v>0.114347652188277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4346699.6584161064</v>
      </c>
      <c r="AK3721" s="201">
        <f t="shared" si="1113"/>
        <v>0.12097322771769156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4346699.6584161064</v>
      </c>
      <c r="AK3722" s="201">
        <f t="shared" si="1113"/>
        <v>0.12097322771769156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4346699.6584161064</v>
      </c>
      <c r="AK3723" s="201">
        <f t="shared" si="1113"/>
        <v>0.12097322771769156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4346699.6584161064</v>
      </c>
      <c r="AK3724" s="201">
        <f t="shared" si="1113"/>
        <v>0.12097322771769156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22425519.598258231</v>
      </c>
      <c r="AJ3725" s="200">
        <f t="shared" ref="AJ3725:AJ3777" si="1131">IF(P3725="C66 SERVICE","",SUMIFS(AC:AC,F:F,F3725,G:G,G3725,E:E,E3725))</f>
        <v>2564305.5151630216</v>
      </c>
      <c r="AK3725" s="201">
        <f t="shared" ref="AK3725:AK3743" si="1132">IF(AJ3725&gt;0,AJ3725/AI3725,"")</f>
        <v>0.114347652188277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TBA</v>
      </c>
      <c r="F3726" s="23" t="s">
        <v>2585</v>
      </c>
      <c r="G3726" s="23" t="s">
        <v>2585</v>
      </c>
      <c r="H3726" s="29"/>
      <c r="I3726" s="204" t="str">
        <f t="shared" si="1123"/>
        <v>TBA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39030469.725769907</v>
      </c>
      <c r="AJ3726" s="200">
        <f t="shared" si="1131"/>
        <v>4614531.2520923913</v>
      </c>
      <c r="AK3726" s="201">
        <f t="shared" si="1132"/>
        <v>0.11822894483500521</v>
      </c>
      <c r="AL3726" s="24"/>
      <c r="AM3726" s="24"/>
      <c r="AN3726" s="24"/>
      <c r="AO3726" s="24"/>
      <c r="AP3726" s="165" t="str">
        <f t="shared" si="1133"/>
        <v>TBATBA</v>
      </c>
      <c r="AQ3726" s="203" t="str">
        <f t="shared" si="1134"/>
        <v>TBATBARMB</v>
      </c>
      <c r="AR3726" s="206" t="str">
        <f t="shared" si="1135"/>
        <v>YAMAHA_Mounter</v>
      </c>
      <c r="AS3726" s="22" t="str">
        <f t="shared" si="1136"/>
        <v/>
      </c>
      <c r="AT3726" s="24" t="str">
        <f t="shared" si="1137"/>
        <v/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TBA</v>
      </c>
      <c r="F3727" s="23" t="s">
        <v>2585</v>
      </c>
      <c r="G3727" s="23" t="s">
        <v>2585</v>
      </c>
      <c r="H3727" s="29"/>
      <c r="I3727" s="204" t="str">
        <f t="shared" si="1123"/>
        <v>TBA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1.1080000000000001</v>
      </c>
      <c r="AB3727" s="197">
        <f t="shared" si="1127"/>
        <v>745201.57876106212</v>
      </c>
      <c r="AC3727" s="198">
        <f t="shared" si="1128"/>
        <v>89424.189451327446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39030469.725769907</v>
      </c>
      <c r="AJ3727" s="200">
        <f t="shared" si="1131"/>
        <v>4614531.2520923913</v>
      </c>
      <c r="AK3727" s="201">
        <f t="shared" si="1132"/>
        <v>0.11822894483500521</v>
      </c>
      <c r="AL3727" s="24"/>
      <c r="AM3727" s="24"/>
      <c r="AN3727" s="24"/>
      <c r="AO3727" s="24"/>
      <c r="AP3727" s="165" t="str">
        <f t="shared" si="1133"/>
        <v>TBATBA</v>
      </c>
      <c r="AQ3727" s="203" t="str">
        <f t="shared" si="1134"/>
        <v>TBATBARMB</v>
      </c>
      <c r="AR3727" s="206" t="str">
        <f t="shared" si="1135"/>
        <v>YAMAHA_Mounter</v>
      </c>
      <c r="AS3727" s="22" t="str">
        <f t="shared" si="1136"/>
        <v/>
      </c>
      <c r="AT3727" s="24" t="str">
        <f t="shared" si="1137"/>
        <v/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TBA</v>
      </c>
      <c r="F3728" s="23" t="s">
        <v>2585</v>
      </c>
      <c r="G3728" s="23" t="s">
        <v>2585</v>
      </c>
      <c r="H3728" s="29"/>
      <c r="I3728" s="204" t="str">
        <f t="shared" si="1123"/>
        <v>TBA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1.1080000000000001</v>
      </c>
      <c r="AB3728" s="197">
        <f t="shared" si="1127"/>
        <v>362796.46017699124</v>
      </c>
      <c r="AC3728" s="198">
        <f t="shared" si="1128"/>
        <v>43535.575221238949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39030469.725769907</v>
      </c>
      <c r="AJ3728" s="200">
        <f t="shared" si="1131"/>
        <v>4614531.2520923913</v>
      </c>
      <c r="AK3728" s="201">
        <f t="shared" si="1132"/>
        <v>0.11822894483500521</v>
      </c>
      <c r="AL3728" s="24"/>
      <c r="AM3728" s="24"/>
      <c r="AN3728" s="24"/>
      <c r="AO3728" s="24"/>
      <c r="AP3728" s="165" t="str">
        <f t="shared" si="1133"/>
        <v>TBATBA</v>
      </c>
      <c r="AQ3728" s="203" t="str">
        <f t="shared" si="1134"/>
        <v>TBATBARMB</v>
      </c>
      <c r="AR3728" s="206" t="str">
        <f t="shared" si="1135"/>
        <v>YAMAHA_Non_Mounter</v>
      </c>
      <c r="AS3728" s="22" t="str">
        <f t="shared" si="1136"/>
        <v/>
      </c>
      <c r="AT3728" s="24" t="str">
        <f t="shared" si="1137"/>
        <v/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TBA</v>
      </c>
      <c r="F3729" s="23" t="s">
        <v>2585</v>
      </c>
      <c r="G3729" s="23" t="s">
        <v>2585</v>
      </c>
      <c r="H3729" s="29"/>
      <c r="I3729" s="204" t="str">
        <f t="shared" si="1123"/>
        <v>TBA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1.1080000000000001</v>
      </c>
      <c r="AB3729" s="197">
        <f t="shared" si="1127"/>
        <v>360835.39823008853</v>
      </c>
      <c r="AC3729" s="198">
        <f t="shared" si="1128"/>
        <v>43300.24778761062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39030469.725769907</v>
      </c>
      <c r="AJ3729" s="200">
        <f t="shared" si="1131"/>
        <v>4614531.2520923913</v>
      </c>
      <c r="AK3729" s="201">
        <f t="shared" si="1132"/>
        <v>0.11822894483500521</v>
      </c>
      <c r="AL3729" s="24"/>
      <c r="AM3729" s="24"/>
      <c r="AN3729" s="24"/>
      <c r="AO3729" s="24"/>
      <c r="AP3729" s="165" t="str">
        <f t="shared" si="1133"/>
        <v>TBATBA</v>
      </c>
      <c r="AQ3729" s="203" t="str">
        <f t="shared" si="1134"/>
        <v>TBATBARMB</v>
      </c>
      <c r="AR3729" s="206" t="str">
        <f t="shared" si="1135"/>
        <v>YAMAHA_Non_Mounter</v>
      </c>
      <c r="AS3729" s="22" t="str">
        <f t="shared" si="1136"/>
        <v/>
      </c>
      <c r="AT3729" s="24" t="str">
        <f t="shared" si="1137"/>
        <v/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1.1080000000000001</v>
      </c>
      <c r="AB3730" s="197">
        <f t="shared" ref="AB3730:AB3793" si="1138">IF(AND(R3730&lt;&gt;"C66",R3730&lt;&gt;""),Z3730/Y3730*AA3730,"")</f>
        <v>340244.24778761069</v>
      </c>
      <c r="AC3730" s="198">
        <f t="shared" si="1128"/>
        <v>40829.309734513277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33430914.377415929</v>
      </c>
      <c r="AJ3730" s="200">
        <f t="shared" si="1131"/>
        <v>4011709.7252899115</v>
      </c>
      <c r="AK3730" s="201">
        <f t="shared" si="1132"/>
        <v>0.12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TBA</v>
      </c>
      <c r="F3731" s="23" t="s">
        <v>2585</v>
      </c>
      <c r="G3731" s="23" t="s">
        <v>2585</v>
      </c>
      <c r="H3731" s="29"/>
      <c r="I3731" s="204" t="str">
        <f t="shared" si="1123"/>
        <v>TBA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635000</v>
      </c>
      <c r="Y3731" s="195" t="str">
        <f t="shared" si="1125"/>
        <v>1.13</v>
      </c>
      <c r="Z3731" s="196">
        <f t="shared" si="1126"/>
        <v>635000</v>
      </c>
      <c r="AA3731" s="22">
        <v>1.1080000000000001</v>
      </c>
      <c r="AB3731" s="197">
        <f t="shared" si="1138"/>
        <v>622637.16814159299</v>
      </c>
      <c r="AC3731" s="198">
        <f t="shared" si="1128"/>
        <v>74716.460176991153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39030469.725769907</v>
      </c>
      <c r="AJ3731" s="200">
        <f t="shared" si="1131"/>
        <v>4614531.2520923913</v>
      </c>
      <c r="AK3731" s="201">
        <f t="shared" si="1132"/>
        <v>0.11822894483500521</v>
      </c>
      <c r="AL3731" s="24"/>
      <c r="AM3731" s="24"/>
      <c r="AN3731" s="24"/>
      <c r="AO3731" s="24"/>
      <c r="AP3731" s="165" t="str">
        <f t="shared" si="1133"/>
        <v>TBATBA</v>
      </c>
      <c r="AQ3731" s="203" t="str">
        <f t="shared" si="1134"/>
        <v>TBATBARMB</v>
      </c>
      <c r="AR3731" s="206" t="str">
        <f t="shared" si="1135"/>
        <v>YAMAHA_Mounter</v>
      </c>
      <c r="AS3731" s="22" t="str">
        <f t="shared" si="1136"/>
        <v/>
      </c>
      <c r="AT3731" s="24" t="str">
        <f t="shared" si="1137"/>
        <v/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TBA</v>
      </c>
      <c r="F3732" s="23" t="s">
        <v>2585</v>
      </c>
      <c r="G3732" s="23" t="s">
        <v>2585</v>
      </c>
      <c r="H3732" s="29"/>
      <c r="I3732" s="204" t="str">
        <f t="shared" si="1123"/>
        <v>TBA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39030469.725769907</v>
      </c>
      <c r="AJ3732" s="200">
        <f t="shared" si="1131"/>
        <v>4614531.2520923913</v>
      </c>
      <c r="AK3732" s="201">
        <f t="shared" si="1132"/>
        <v>0.11822894483500521</v>
      </c>
      <c r="AL3732" s="24"/>
      <c r="AM3732" s="24"/>
      <c r="AN3732" s="24"/>
      <c r="AO3732" s="24"/>
      <c r="AP3732" s="165" t="str">
        <f t="shared" si="1133"/>
        <v>TBATBA</v>
      </c>
      <c r="AQ3732" s="203" t="str">
        <f t="shared" si="1134"/>
        <v>TBATBAJPY</v>
      </c>
      <c r="AR3732" s="206" t="str">
        <f t="shared" si="1135"/>
        <v>YAMAHA_Mounter</v>
      </c>
      <c r="AS3732" s="22" t="str">
        <f t="shared" si="1136"/>
        <v/>
      </c>
      <c r="AT3732" s="24" t="str">
        <f t="shared" si="1137"/>
        <v/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TBA</v>
      </c>
      <c r="F3733" s="23" t="s">
        <v>2585</v>
      </c>
      <c r="G3733" s="23" t="s">
        <v>2585</v>
      </c>
      <c r="H3733" s="29"/>
      <c r="I3733" s="204" t="str">
        <f t="shared" si="1123"/>
        <v>TBA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39030469.725769907</v>
      </c>
      <c r="AJ3733" s="200">
        <f t="shared" si="1131"/>
        <v>4614531.2520923913</v>
      </c>
      <c r="AK3733" s="201">
        <f t="shared" si="1132"/>
        <v>0.11822894483500521</v>
      </c>
      <c r="AL3733" s="24"/>
      <c r="AM3733" s="24"/>
      <c r="AN3733" s="24"/>
      <c r="AO3733" s="24"/>
      <c r="AP3733" s="165" t="str">
        <f t="shared" si="1133"/>
        <v>TBATBA</v>
      </c>
      <c r="AQ3733" s="203" t="str">
        <f t="shared" si="1134"/>
        <v>TBATBAJPY</v>
      </c>
      <c r="AR3733" s="206" t="str">
        <f t="shared" si="1135"/>
        <v>YAMAHA_Mounter</v>
      </c>
      <c r="AS3733" s="22" t="str">
        <f t="shared" si="1136"/>
        <v/>
      </c>
      <c r="AT3733" s="24" t="str">
        <f t="shared" si="1137"/>
        <v/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TBA</v>
      </c>
      <c r="F3734" s="23" t="s">
        <v>2585</v>
      </c>
      <c r="G3734" s="23" t="s">
        <v>2585</v>
      </c>
      <c r="H3734" s="29"/>
      <c r="I3734" s="204" t="str">
        <f t="shared" si="1123"/>
        <v>TBA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39030469.725769907</v>
      </c>
      <c r="AJ3734" s="200">
        <f t="shared" si="1131"/>
        <v>4614531.2520923913</v>
      </c>
      <c r="AK3734" s="201">
        <f t="shared" si="1132"/>
        <v>0.11822894483500521</v>
      </c>
      <c r="AL3734" s="24"/>
      <c r="AM3734" s="24"/>
      <c r="AN3734" s="24"/>
      <c r="AO3734" s="24"/>
      <c r="AP3734" s="165" t="str">
        <f t="shared" si="1133"/>
        <v>TBATBA</v>
      </c>
      <c r="AQ3734" s="203" t="str">
        <f t="shared" si="1134"/>
        <v>TBATBARMB</v>
      </c>
      <c r="AR3734" s="206" t="str">
        <f t="shared" si="1135"/>
        <v>YAMAHA_Mounter</v>
      </c>
      <c r="AS3734" s="22" t="str">
        <f t="shared" si="1136"/>
        <v/>
      </c>
      <c r="AT3734" s="24" t="str">
        <f t="shared" si="1137"/>
        <v/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TBA</v>
      </c>
      <c r="F3735" s="23" t="s">
        <v>2585</v>
      </c>
      <c r="G3735" s="23" t="s">
        <v>2585</v>
      </c>
      <c r="H3735" s="29"/>
      <c r="I3735" s="204" t="str">
        <f t="shared" si="1123"/>
        <v>TBA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460000</v>
      </c>
      <c r="Y3735" s="195" t="str">
        <f t="shared" si="1125"/>
        <v>1.13</v>
      </c>
      <c r="Z3735" s="196">
        <f t="shared" si="1126"/>
        <v>460000</v>
      </c>
      <c r="AA3735" s="22">
        <v>1.1080000000000001</v>
      </c>
      <c r="AB3735" s="197">
        <f t="shared" si="1138"/>
        <v>451044.24778761069</v>
      </c>
      <c r="AC3735" s="198">
        <f t="shared" si="1128"/>
        <v>54125.309734513277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39030469.725769907</v>
      </c>
      <c r="AJ3735" s="200">
        <f t="shared" si="1131"/>
        <v>4614531.2520923913</v>
      </c>
      <c r="AK3735" s="201">
        <f t="shared" si="1132"/>
        <v>0.11822894483500521</v>
      </c>
      <c r="AL3735" s="24"/>
      <c r="AM3735" s="24"/>
      <c r="AN3735" s="24"/>
      <c r="AO3735" s="24"/>
      <c r="AP3735" s="165" t="str">
        <f t="shared" si="1133"/>
        <v>TBATBA</v>
      </c>
      <c r="AQ3735" s="203" t="str">
        <f t="shared" si="1134"/>
        <v>TBATBARMB</v>
      </c>
      <c r="AR3735" s="206" t="str">
        <f t="shared" si="1135"/>
        <v>HELLER</v>
      </c>
      <c r="AS3735" s="22" t="str">
        <f t="shared" si="1136"/>
        <v/>
      </c>
      <c r="AT3735" s="24" t="str">
        <f t="shared" si="1137"/>
        <v/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95743.2</v>
      </c>
      <c r="AD3736" s="169">
        <v>0.12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22425519.598258231</v>
      </c>
      <c r="AJ3736" s="200">
        <f t="shared" si="1131"/>
        <v>2564305.5151630216</v>
      </c>
      <c r="AK3736" s="201">
        <f t="shared" si="1132"/>
        <v>0.114347652188277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TBA</v>
      </c>
      <c r="F3737" s="23" t="s">
        <v>2585</v>
      </c>
      <c r="G3737" s="23" t="s">
        <v>2585</v>
      </c>
      <c r="H3737" s="29"/>
      <c r="I3737" s="204" t="str">
        <f t="shared" si="1123"/>
        <v>TBA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39030469.725769907</v>
      </c>
      <c r="AJ3737" s="200">
        <f t="shared" si="1131"/>
        <v>4614531.2520923913</v>
      </c>
      <c r="AK3737" s="201">
        <f t="shared" si="1132"/>
        <v>0.11822894483500521</v>
      </c>
      <c r="AL3737" s="24"/>
      <c r="AM3737" s="24"/>
      <c r="AN3737" s="24"/>
      <c r="AO3737" s="24"/>
      <c r="AP3737" s="165" t="str">
        <f t="shared" si="1133"/>
        <v>TBATBA</v>
      </c>
      <c r="AQ3737" s="203" t="str">
        <f t="shared" si="1134"/>
        <v>TBATBARMB</v>
      </c>
      <c r="AR3737" s="206" t="str">
        <f t="shared" si="1135"/>
        <v>YAMAHA_Non_Mounter</v>
      </c>
      <c r="AS3737" s="22" t="str">
        <f t="shared" si="1136"/>
        <v/>
      </c>
      <c r="AT3737" s="24" t="str">
        <f t="shared" si="1137"/>
        <v/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22425519.598258231</v>
      </c>
      <c r="AJ3738" s="200">
        <f t="shared" si="1131"/>
        <v>2564305.5151630216</v>
      </c>
      <c r="AK3738" s="201">
        <f t="shared" si="1132"/>
        <v>0.114347652188277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22425519.598258231</v>
      </c>
      <c r="AJ3739" s="200">
        <f t="shared" si="1131"/>
        <v>2564305.5151630216</v>
      </c>
      <c r="AK3739" s="201">
        <f t="shared" si="1132"/>
        <v>0.114347652188277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22425519.598258231</v>
      </c>
      <c r="AJ3740" s="200">
        <f t="shared" si="1131"/>
        <v>2564305.5151630216</v>
      </c>
      <c r="AK3740" s="201">
        <f t="shared" si="1132"/>
        <v>0.114347652188277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22425519.598258231</v>
      </c>
      <c r="AJ3741" s="200">
        <f t="shared" si="1131"/>
        <v>2564305.5151630216</v>
      </c>
      <c r="AK3741" s="201">
        <f t="shared" si="1132"/>
        <v>0.114347652188277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22425519.598258231</v>
      </c>
      <c r="AJ3742" s="200">
        <f t="shared" si="1131"/>
        <v>2564305.5151630216</v>
      </c>
      <c r="AK3742" s="201">
        <f t="shared" si="1132"/>
        <v>0.114347652188277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22425519.598258231</v>
      </c>
      <c r="AJ3743" s="200">
        <f t="shared" si="1131"/>
        <v>2564305.5151630216</v>
      </c>
      <c r="AK3743" s="201">
        <f t="shared" si="1132"/>
        <v>0.114347652188277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TBA</v>
      </c>
      <c r="F3744" s="23" t="s">
        <v>2585</v>
      </c>
      <c r="G3744" s="23" t="s">
        <v>2585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TBA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1.1080000000000001</v>
      </c>
      <c r="AB3744" s="197">
        <f t="shared" si="1138"/>
        <v>367699.11504424788</v>
      </c>
      <c r="AC3744" s="198">
        <f t="shared" ref="AC3744:AC3807" si="1142">IF(R3744&lt;&gt;"",AB3744*AD3744,"")</f>
        <v>44123.893805309744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39030469.725769907</v>
      </c>
      <c r="AJ3744" s="200">
        <f t="shared" si="1131"/>
        <v>4614531.2520923913</v>
      </c>
      <c r="AK3744" s="201">
        <f t="shared" ref="AK3744:AK3807" si="1144">IF(AJ3744&gt;0,AJ3744/AI3744,"")</f>
        <v>0.11822894483500521</v>
      </c>
      <c r="AL3744" s="24"/>
      <c r="AM3744" s="24"/>
      <c r="AN3744" s="24"/>
      <c r="AO3744" s="24"/>
      <c r="AP3744" s="165" t="str">
        <f t="shared" ref="AP3744:AP3807" si="1145">IF(F3744="","",F3744&amp;G3744)</f>
        <v>TBATBA</v>
      </c>
      <c r="AQ3744" s="203" t="str">
        <f t="shared" ref="AQ3744:AQ3807" si="1146">IF(W3744="","",F3744&amp;G3744&amp;W3744)</f>
        <v>TBATBARMB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 t="str">
        <f t="shared" ref="AS3744:AS3807" si="1148">IFERROR(IF(OR(G3744="TBA", G3744=""), "", DATEDIF(DATE(B3744, C3744, 1), DATE(F3744, G3744, 1), "M")),"")</f>
        <v/>
      </c>
      <c r="AT3744" s="24" t="str">
        <f t="shared" ref="AT3744:AT3807" si="1149">IF(ISNUMBER(AS3744), IF(AS3744&gt;=0, IF(AS3744&lt;=3, "0-3 months", IF(AS3744&lt;=6, "4-6 months", "&gt; 6 months"))), "")</f>
        <v/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TBA</v>
      </c>
      <c r="F3745" s="23" t="s">
        <v>2585</v>
      </c>
      <c r="G3745" s="23" t="s">
        <v>2585</v>
      </c>
      <c r="H3745" s="29"/>
      <c r="I3745" s="204" t="str">
        <f t="shared" si="1141"/>
        <v>TBA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1.1080000000000001</v>
      </c>
      <c r="AB3745" s="197">
        <f t="shared" si="1138"/>
        <v>367699.11504424788</v>
      </c>
      <c r="AC3745" s="198">
        <f t="shared" si="1142"/>
        <v>44123.893805309744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39030469.725769907</v>
      </c>
      <c r="AJ3745" s="200">
        <f t="shared" si="1131"/>
        <v>4614531.2520923913</v>
      </c>
      <c r="AK3745" s="201">
        <f t="shared" si="1144"/>
        <v>0.11822894483500521</v>
      </c>
      <c r="AL3745" s="24"/>
      <c r="AM3745" s="24"/>
      <c r="AN3745" s="24"/>
      <c r="AO3745" s="24"/>
      <c r="AP3745" s="165" t="str">
        <f t="shared" si="1145"/>
        <v>TBATBA</v>
      </c>
      <c r="AQ3745" s="203" t="str">
        <f t="shared" si="1146"/>
        <v>TBATBARMB</v>
      </c>
      <c r="AR3745" s="206" t="str">
        <f t="shared" si="1147"/>
        <v>YAMAHA_Non_Mounter</v>
      </c>
      <c r="AS3745" s="22" t="str">
        <f t="shared" si="1148"/>
        <v/>
      </c>
      <c r="AT3745" s="24" t="str">
        <f t="shared" si="1149"/>
        <v/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TBA</v>
      </c>
      <c r="F3746" s="23" t="s">
        <v>2585</v>
      </c>
      <c r="G3746" s="23" t="s">
        <v>2585</v>
      </c>
      <c r="H3746" s="29"/>
      <c r="I3746" s="204" t="str">
        <f t="shared" si="1141"/>
        <v>TBA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1.1080000000000001</v>
      </c>
      <c r="AB3746" s="197">
        <f t="shared" si="1138"/>
        <v>367699.11504424788</v>
      </c>
      <c r="AC3746" s="198">
        <f t="shared" si="1142"/>
        <v>44123.893805309744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39030469.725769907</v>
      </c>
      <c r="AJ3746" s="200">
        <f t="shared" si="1131"/>
        <v>4614531.2520923913</v>
      </c>
      <c r="AK3746" s="201">
        <f t="shared" si="1144"/>
        <v>0.11822894483500521</v>
      </c>
      <c r="AL3746" s="24"/>
      <c r="AM3746" s="24"/>
      <c r="AN3746" s="24"/>
      <c r="AO3746" s="24"/>
      <c r="AP3746" s="165" t="str">
        <f t="shared" si="1145"/>
        <v>TBATBA</v>
      </c>
      <c r="AQ3746" s="203" t="str">
        <f t="shared" si="1146"/>
        <v>TBATBARMB</v>
      </c>
      <c r="AR3746" s="206" t="str">
        <f t="shared" si="1147"/>
        <v>YAMAHA_Non_Mounter</v>
      </c>
      <c r="AS3746" s="22" t="str">
        <f t="shared" si="1148"/>
        <v/>
      </c>
      <c r="AT3746" s="24" t="str">
        <f t="shared" si="1149"/>
        <v/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TBA</v>
      </c>
      <c r="F3747" s="23" t="s">
        <v>2585</v>
      </c>
      <c r="G3747" s="23" t="s">
        <v>2585</v>
      </c>
      <c r="H3747" s="29"/>
      <c r="I3747" s="204" t="str">
        <f t="shared" si="1141"/>
        <v>TBA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1.1080000000000001</v>
      </c>
      <c r="AB3747" s="197">
        <f t="shared" si="1138"/>
        <v>367699.11504424788</v>
      </c>
      <c r="AC3747" s="198">
        <f t="shared" si="1142"/>
        <v>44123.893805309744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39030469.725769907</v>
      </c>
      <c r="AJ3747" s="200">
        <f t="shared" si="1131"/>
        <v>4614531.2520923913</v>
      </c>
      <c r="AK3747" s="201">
        <f t="shared" si="1144"/>
        <v>0.11822894483500521</v>
      </c>
      <c r="AL3747" s="24"/>
      <c r="AM3747" s="24"/>
      <c r="AN3747" s="24"/>
      <c r="AO3747" s="24"/>
      <c r="AP3747" s="165" t="str">
        <f t="shared" si="1145"/>
        <v>TBATBA</v>
      </c>
      <c r="AQ3747" s="203" t="str">
        <f t="shared" si="1146"/>
        <v>TBATBARMB</v>
      </c>
      <c r="AR3747" s="206" t="str">
        <f t="shared" si="1147"/>
        <v>YAMAHA_Non_Mounter</v>
      </c>
      <c r="AS3747" s="22" t="str">
        <f t="shared" si="1148"/>
        <v/>
      </c>
      <c r="AT3747" s="24" t="str">
        <f t="shared" si="1149"/>
        <v/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TBA</v>
      </c>
      <c r="F3748" s="23" t="s">
        <v>2585</v>
      </c>
      <c r="G3748" s="23" t="s">
        <v>2585</v>
      </c>
      <c r="H3748" s="29"/>
      <c r="I3748" s="204" t="str">
        <f t="shared" si="1141"/>
        <v>TBA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1.1080000000000001</v>
      </c>
      <c r="AB3748" s="197">
        <f t="shared" si="1138"/>
        <v>367699.11504424788</v>
      </c>
      <c r="AC3748" s="198">
        <f t="shared" si="1142"/>
        <v>44123.893805309744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39030469.725769907</v>
      </c>
      <c r="AJ3748" s="200">
        <f t="shared" si="1131"/>
        <v>4614531.2520923913</v>
      </c>
      <c r="AK3748" s="201">
        <f t="shared" si="1144"/>
        <v>0.11822894483500521</v>
      </c>
      <c r="AL3748" s="24"/>
      <c r="AM3748" s="24"/>
      <c r="AN3748" s="24"/>
      <c r="AO3748" s="24"/>
      <c r="AP3748" s="165" t="str">
        <f t="shared" si="1145"/>
        <v>TBATBA</v>
      </c>
      <c r="AQ3748" s="203" t="str">
        <f t="shared" si="1146"/>
        <v>TBATBARMB</v>
      </c>
      <c r="AR3748" s="206" t="str">
        <f t="shared" si="1147"/>
        <v>YAMAHA_Non_Mounter</v>
      </c>
      <c r="AS3748" s="22" t="str">
        <f t="shared" si="1148"/>
        <v/>
      </c>
      <c r="AT3748" s="24" t="str">
        <f t="shared" si="1149"/>
        <v/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TBA</v>
      </c>
      <c r="F3749" s="23" t="s">
        <v>2585</v>
      </c>
      <c r="G3749" s="23" t="s">
        <v>2585</v>
      </c>
      <c r="H3749" s="29"/>
      <c r="I3749" s="204" t="str">
        <f t="shared" si="1141"/>
        <v>TBA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1.1080000000000001</v>
      </c>
      <c r="AB3749" s="197">
        <f t="shared" si="1138"/>
        <v>367699.11504424788</v>
      </c>
      <c r="AC3749" s="198">
        <f t="shared" si="1142"/>
        <v>44123.893805309744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39030469.725769907</v>
      </c>
      <c r="AJ3749" s="200">
        <f t="shared" si="1131"/>
        <v>4614531.2520923913</v>
      </c>
      <c r="AK3749" s="201">
        <f t="shared" si="1144"/>
        <v>0.11822894483500521</v>
      </c>
      <c r="AL3749" s="24"/>
      <c r="AM3749" s="24"/>
      <c r="AN3749" s="24"/>
      <c r="AO3749" s="24"/>
      <c r="AP3749" s="165" t="str">
        <f t="shared" si="1145"/>
        <v>TBATBA</v>
      </c>
      <c r="AQ3749" s="203" t="str">
        <f t="shared" si="1146"/>
        <v>TBATBARMB</v>
      </c>
      <c r="AR3749" s="206" t="str">
        <f t="shared" si="1147"/>
        <v>YAMAHA_Non_Mounter</v>
      </c>
      <c r="AS3749" s="22" t="str">
        <f t="shared" si="1148"/>
        <v/>
      </c>
      <c r="AT3749" s="24" t="str">
        <f t="shared" si="1149"/>
        <v/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TBA</v>
      </c>
      <c r="F3750" s="23" t="s">
        <v>2585</v>
      </c>
      <c r="G3750" s="23" t="s">
        <v>2585</v>
      </c>
      <c r="H3750" s="29"/>
      <c r="I3750" s="204" t="str">
        <f t="shared" si="1141"/>
        <v>TBA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39030469.725769907</v>
      </c>
      <c r="AJ3750" s="200">
        <f t="shared" si="1131"/>
        <v>4614531.2520923913</v>
      </c>
      <c r="AK3750" s="201">
        <f t="shared" si="1144"/>
        <v>0.11822894483500521</v>
      </c>
      <c r="AL3750" s="24"/>
      <c r="AM3750" s="24"/>
      <c r="AN3750" s="24"/>
      <c r="AO3750" s="24"/>
      <c r="AP3750" s="165" t="str">
        <f t="shared" si="1145"/>
        <v>TBATBA</v>
      </c>
      <c r="AQ3750" s="203" t="str">
        <f t="shared" si="1146"/>
        <v>TBATBAJPY</v>
      </c>
      <c r="AR3750" s="206" t="str">
        <f t="shared" si="1147"/>
        <v>YAMAHA_Mounter</v>
      </c>
      <c r="AS3750" s="22" t="str">
        <f t="shared" si="1148"/>
        <v/>
      </c>
      <c r="AT3750" s="24" t="str">
        <f t="shared" si="1149"/>
        <v/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TBA</v>
      </c>
      <c r="F3751" s="23" t="s">
        <v>2585</v>
      </c>
      <c r="G3751" s="23" t="s">
        <v>2585</v>
      </c>
      <c r="H3751" s="29"/>
      <c r="I3751" s="204" t="str">
        <f t="shared" si="1141"/>
        <v>TBA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39030469.725769907</v>
      </c>
      <c r="AJ3751" s="200">
        <f t="shared" si="1131"/>
        <v>4614531.2520923913</v>
      </c>
      <c r="AK3751" s="201">
        <f t="shared" si="1144"/>
        <v>0.11822894483500521</v>
      </c>
      <c r="AL3751" s="24"/>
      <c r="AM3751" s="24"/>
      <c r="AN3751" s="24"/>
      <c r="AO3751" s="24"/>
      <c r="AP3751" s="165" t="str">
        <f t="shared" si="1145"/>
        <v>TBATBA</v>
      </c>
      <c r="AQ3751" s="203" t="str">
        <f t="shared" si="1146"/>
        <v>TBATBAJPY</v>
      </c>
      <c r="AR3751" s="206" t="str">
        <f t="shared" si="1147"/>
        <v>YAMAHA_Mounter</v>
      </c>
      <c r="AS3751" s="22" t="str">
        <f t="shared" si="1148"/>
        <v/>
      </c>
      <c r="AT3751" s="24" t="str">
        <f t="shared" si="1149"/>
        <v/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TBA</v>
      </c>
      <c r="F3752" s="23" t="s">
        <v>2585</v>
      </c>
      <c r="G3752" s="23" t="s">
        <v>2585</v>
      </c>
      <c r="H3752" s="29"/>
      <c r="I3752" s="204" t="str">
        <f t="shared" si="1141"/>
        <v>TBA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39030469.725769907</v>
      </c>
      <c r="AJ3752" s="200">
        <f t="shared" si="1131"/>
        <v>4614531.2520923913</v>
      </c>
      <c r="AK3752" s="201">
        <f t="shared" si="1144"/>
        <v>0.11822894483500521</v>
      </c>
      <c r="AL3752" s="24"/>
      <c r="AM3752" s="24"/>
      <c r="AN3752" s="24"/>
      <c r="AO3752" s="24"/>
      <c r="AP3752" s="165" t="str">
        <f t="shared" si="1145"/>
        <v>TBATBA</v>
      </c>
      <c r="AQ3752" s="203" t="str">
        <f t="shared" si="1146"/>
        <v>TBATBAJPY</v>
      </c>
      <c r="AR3752" s="206" t="str">
        <f t="shared" si="1147"/>
        <v>YAMAHA_Mounter</v>
      </c>
      <c r="AS3752" s="22" t="str">
        <f t="shared" si="1148"/>
        <v/>
      </c>
      <c r="AT3752" s="24" t="str">
        <f t="shared" si="1149"/>
        <v/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TBA</v>
      </c>
      <c r="F3753" s="23" t="s">
        <v>2585</v>
      </c>
      <c r="G3753" s="23" t="s">
        <v>2585</v>
      </c>
      <c r="H3753" s="29"/>
      <c r="I3753" s="204" t="str">
        <f t="shared" si="1141"/>
        <v>TBA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39030469.725769907</v>
      </c>
      <c r="AJ3753" s="200">
        <f t="shared" si="1131"/>
        <v>4614531.2520923913</v>
      </c>
      <c r="AK3753" s="201">
        <f t="shared" si="1144"/>
        <v>0.11822894483500521</v>
      </c>
      <c r="AL3753" s="24"/>
      <c r="AM3753" s="24"/>
      <c r="AN3753" s="24"/>
      <c r="AO3753" s="24"/>
      <c r="AP3753" s="165" t="str">
        <f t="shared" si="1145"/>
        <v>TBATBA</v>
      </c>
      <c r="AQ3753" s="203" t="str">
        <f t="shared" si="1146"/>
        <v>TBATBAJPY</v>
      </c>
      <c r="AR3753" s="206" t="str">
        <f t="shared" si="1147"/>
        <v>YAMAHA_Mounter</v>
      </c>
      <c r="AS3753" s="22" t="str">
        <f t="shared" si="1148"/>
        <v/>
      </c>
      <c r="AT3753" s="24" t="str">
        <f t="shared" si="1149"/>
        <v/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TBA</v>
      </c>
      <c r="F3754" s="23" t="s">
        <v>2585</v>
      </c>
      <c r="G3754" s="23" t="s">
        <v>2585</v>
      </c>
      <c r="H3754" s="29"/>
      <c r="I3754" s="204" t="str">
        <f t="shared" si="1141"/>
        <v>TBA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39030469.725769907</v>
      </c>
      <c r="AJ3754" s="200">
        <f t="shared" si="1131"/>
        <v>4614531.2520923913</v>
      </c>
      <c r="AK3754" s="201">
        <f t="shared" si="1144"/>
        <v>0.11822894483500521</v>
      </c>
      <c r="AL3754" s="24"/>
      <c r="AM3754" s="24"/>
      <c r="AN3754" s="24"/>
      <c r="AO3754" s="24"/>
      <c r="AP3754" s="165" t="str">
        <f t="shared" si="1145"/>
        <v>TBATBA</v>
      </c>
      <c r="AQ3754" s="203" t="str">
        <f t="shared" si="1146"/>
        <v>TBATBAUSD</v>
      </c>
      <c r="AR3754" s="206" t="str">
        <f t="shared" si="1147"/>
        <v>YAMAHA_Mounter</v>
      </c>
      <c r="AS3754" s="22" t="str">
        <f t="shared" si="1148"/>
        <v/>
      </c>
      <c r="AT3754" s="24" t="str">
        <f t="shared" si="1149"/>
        <v/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TBA</v>
      </c>
      <c r="F3755" s="23" t="s">
        <v>2585</v>
      </c>
      <c r="G3755" s="23" t="s">
        <v>2585</v>
      </c>
      <c r="H3755" s="29"/>
      <c r="I3755" s="204" t="str">
        <f t="shared" si="1141"/>
        <v>TBA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39030469.725769907</v>
      </c>
      <c r="AJ3755" s="200">
        <f t="shared" si="1131"/>
        <v>4614531.2520923913</v>
      </c>
      <c r="AK3755" s="201">
        <f t="shared" si="1144"/>
        <v>0.11822894483500521</v>
      </c>
      <c r="AL3755" s="24"/>
      <c r="AM3755" s="24"/>
      <c r="AN3755" s="24"/>
      <c r="AO3755" s="24"/>
      <c r="AP3755" s="165" t="str">
        <f t="shared" si="1145"/>
        <v>TBATBA</v>
      </c>
      <c r="AQ3755" s="203" t="str">
        <f t="shared" si="1146"/>
        <v>TBATBAUSD</v>
      </c>
      <c r="AR3755" s="206" t="str">
        <f t="shared" si="1147"/>
        <v>YAMAHA_Mounter</v>
      </c>
      <c r="AS3755" s="22" t="str">
        <f t="shared" si="1148"/>
        <v/>
      </c>
      <c r="AT3755" s="24" t="str">
        <f t="shared" si="1149"/>
        <v/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TBA</v>
      </c>
      <c r="F3756" s="23" t="s">
        <v>2585</v>
      </c>
      <c r="G3756" s="23" t="s">
        <v>2585</v>
      </c>
      <c r="H3756" s="29"/>
      <c r="I3756" s="204" t="str">
        <f t="shared" si="1141"/>
        <v>TBA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39030469.725769907</v>
      </c>
      <c r="AJ3756" s="200">
        <f t="shared" si="1131"/>
        <v>4614531.2520923913</v>
      </c>
      <c r="AK3756" s="201">
        <f t="shared" si="1144"/>
        <v>0.11822894483500521</v>
      </c>
      <c r="AL3756" s="24"/>
      <c r="AM3756" s="24"/>
      <c r="AN3756" s="24"/>
      <c r="AO3756" s="24"/>
      <c r="AP3756" s="165" t="str">
        <f t="shared" si="1145"/>
        <v>TBATBA</v>
      </c>
      <c r="AQ3756" s="203" t="str">
        <f t="shared" si="1146"/>
        <v>TBATBAUSD</v>
      </c>
      <c r="AR3756" s="206" t="str">
        <f t="shared" si="1147"/>
        <v>YAMAHA_Mounter</v>
      </c>
      <c r="AS3756" s="22" t="str">
        <f t="shared" si="1148"/>
        <v/>
      </c>
      <c r="AT3756" s="24" t="str">
        <f t="shared" si="1149"/>
        <v/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TBA</v>
      </c>
      <c r="F3757" s="23" t="s">
        <v>2585</v>
      </c>
      <c r="G3757" s="23" t="s">
        <v>2585</v>
      </c>
      <c r="H3757" s="29"/>
      <c r="I3757" s="204" t="str">
        <f t="shared" si="1141"/>
        <v>TBA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39030469.725769907</v>
      </c>
      <c r="AJ3757" s="200">
        <f t="shared" si="1131"/>
        <v>4614531.2520923913</v>
      </c>
      <c r="AK3757" s="201">
        <f t="shared" si="1144"/>
        <v>0.11822894483500521</v>
      </c>
      <c r="AL3757" s="24"/>
      <c r="AM3757" s="24"/>
      <c r="AN3757" s="24"/>
      <c r="AO3757" s="24"/>
      <c r="AP3757" s="165" t="str">
        <f t="shared" si="1145"/>
        <v>TBATBA</v>
      </c>
      <c r="AQ3757" s="203" t="str">
        <f t="shared" si="1146"/>
        <v>TBATBAUSD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TBA</v>
      </c>
      <c r="F3758" s="23" t="s">
        <v>2585</v>
      </c>
      <c r="G3758" s="23" t="s">
        <v>2585</v>
      </c>
      <c r="H3758" s="29"/>
      <c r="I3758" s="204" t="str">
        <f t="shared" si="1141"/>
        <v>TBA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39030469.725769907</v>
      </c>
      <c r="AJ3758" s="200">
        <f t="shared" si="1131"/>
        <v>4614531.2520923913</v>
      </c>
      <c r="AK3758" s="201">
        <f t="shared" si="1144"/>
        <v>0.11822894483500521</v>
      </c>
      <c r="AL3758" s="24"/>
      <c r="AM3758" s="24"/>
      <c r="AN3758" s="24"/>
      <c r="AO3758" s="24"/>
      <c r="AP3758" s="165" t="str">
        <f t="shared" si="1145"/>
        <v>TBATBA</v>
      </c>
      <c r="AQ3758" s="203" t="str">
        <f t="shared" si="1146"/>
        <v>TBATBAUSD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TBA</v>
      </c>
      <c r="F3759" s="23" t="s">
        <v>2585</v>
      </c>
      <c r="G3759" s="23" t="s">
        <v>2585</v>
      </c>
      <c r="H3759" s="29"/>
      <c r="I3759" s="93" t="str">
        <f t="shared" si="1141"/>
        <v>TBA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63">
        <f t="shared" si="1126"/>
        <v>13800000</v>
      </c>
      <c r="AA3759" s="22">
        <v>5.5599999999999997E-2</v>
      </c>
      <c r="AB3759" s="264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39030469.725769907</v>
      </c>
      <c r="AJ3759" s="27">
        <f t="shared" si="1131"/>
        <v>4614531.2520923913</v>
      </c>
      <c r="AK3759" s="265">
        <f t="shared" si="1144"/>
        <v>0.11822894483500521</v>
      </c>
      <c r="AL3759" s="24"/>
      <c r="AM3759" s="24"/>
      <c r="AN3759" s="24"/>
      <c r="AO3759" s="24"/>
      <c r="AP3759" s="165" t="str">
        <f t="shared" si="1145"/>
        <v>TBATBA</v>
      </c>
      <c r="AQ3759" s="266" t="str">
        <f t="shared" si="1146"/>
        <v>TBATBAJPY</v>
      </c>
      <c r="AR3759" s="267" t="str">
        <f t="shared" si="1147"/>
        <v>YAMAHA_Mounter</v>
      </c>
      <c r="AS3759" s="22" t="str">
        <f t="shared" si="1148"/>
        <v/>
      </c>
      <c r="AT3759" s="24" t="str">
        <f t="shared" si="1149"/>
        <v/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TBA</v>
      </c>
      <c r="F3760" s="23" t="s">
        <v>2585</v>
      </c>
      <c r="G3760" s="23" t="s">
        <v>2585</v>
      </c>
      <c r="H3760" s="29"/>
      <c r="I3760" s="93" t="str">
        <f t="shared" si="1141"/>
        <v>TBA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63">
        <f t="shared" si="1126"/>
        <v>13800000</v>
      </c>
      <c r="AA3760" s="22">
        <v>5.5599999999999997E-2</v>
      </c>
      <c r="AB3760" s="264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39030469.725769907</v>
      </c>
      <c r="AJ3760" s="27">
        <f t="shared" si="1131"/>
        <v>4614531.2520923913</v>
      </c>
      <c r="AK3760" s="265">
        <f t="shared" si="1144"/>
        <v>0.11822894483500521</v>
      </c>
      <c r="AL3760" s="24"/>
      <c r="AM3760" s="24"/>
      <c r="AN3760" s="24"/>
      <c r="AO3760" s="24"/>
      <c r="AP3760" s="165" t="str">
        <f t="shared" si="1145"/>
        <v>TBATBA</v>
      </c>
      <c r="AQ3760" s="266" t="str">
        <f t="shared" si="1146"/>
        <v>TBATBAJPY</v>
      </c>
      <c r="AR3760" s="267" t="str">
        <f t="shared" si="1147"/>
        <v>YAMAHA_Mounter</v>
      </c>
      <c r="AS3760" s="22" t="str">
        <f t="shared" si="1148"/>
        <v/>
      </c>
      <c r="AT3760" s="24" t="str">
        <f t="shared" si="1149"/>
        <v/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TBA</v>
      </c>
      <c r="F3761" s="23" t="s">
        <v>2585</v>
      </c>
      <c r="G3761" s="23" t="s">
        <v>2585</v>
      </c>
      <c r="H3761" s="29"/>
      <c r="I3761" s="93" t="str">
        <f t="shared" si="1141"/>
        <v>TBA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63">
        <f t="shared" si="1126"/>
        <v>13800000</v>
      </c>
      <c r="AA3761" s="22">
        <v>5.5599999999999997E-2</v>
      </c>
      <c r="AB3761" s="264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39030469.725769907</v>
      </c>
      <c r="AJ3761" s="27">
        <f t="shared" si="1131"/>
        <v>4614531.2520923913</v>
      </c>
      <c r="AK3761" s="265">
        <f t="shared" si="1144"/>
        <v>0.11822894483500521</v>
      </c>
      <c r="AL3761" s="24"/>
      <c r="AM3761" s="24"/>
      <c r="AN3761" s="24"/>
      <c r="AO3761" s="24"/>
      <c r="AP3761" s="165" t="str">
        <f t="shared" si="1145"/>
        <v>TBATBA</v>
      </c>
      <c r="AQ3761" s="266" t="str">
        <f t="shared" si="1146"/>
        <v>TBATBAJPY</v>
      </c>
      <c r="AR3761" s="267" t="str">
        <f t="shared" si="1147"/>
        <v>YAMAHA_Mounter</v>
      </c>
      <c r="AS3761" s="22" t="str">
        <f t="shared" si="1148"/>
        <v/>
      </c>
      <c r="AT3761" s="24" t="str">
        <f t="shared" si="1149"/>
        <v/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TBA</v>
      </c>
      <c r="F3762" s="23" t="s">
        <v>2585</v>
      </c>
      <c r="G3762" s="23" t="s">
        <v>2585</v>
      </c>
      <c r="H3762" s="29"/>
      <c r="I3762" s="93" t="str">
        <f t="shared" si="1141"/>
        <v>TBA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63">
        <f t="shared" ref="Z3762:Z3825" si="1152">IF(X3762="","",X3762*MAX(O3762,N3762))</f>
        <v>13800000</v>
      </c>
      <c r="AA3762" s="22">
        <v>5.5599999999999997E-2</v>
      </c>
      <c r="AB3762" s="264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39030469.725769907</v>
      </c>
      <c r="AJ3762" s="27">
        <f t="shared" si="1131"/>
        <v>4614531.2520923913</v>
      </c>
      <c r="AK3762" s="265">
        <f t="shared" si="1144"/>
        <v>0.11822894483500521</v>
      </c>
      <c r="AL3762" s="24"/>
      <c r="AM3762" s="24"/>
      <c r="AN3762" s="24"/>
      <c r="AO3762" s="24"/>
      <c r="AP3762" s="165" t="str">
        <f t="shared" si="1145"/>
        <v>TBATBA</v>
      </c>
      <c r="AQ3762" s="266" t="str">
        <f t="shared" si="1146"/>
        <v>TBATBAJPY</v>
      </c>
      <c r="AR3762" s="267" t="str">
        <f t="shared" si="1147"/>
        <v>YAMAHA_Mounter</v>
      </c>
      <c r="AS3762" s="22" t="str">
        <f t="shared" si="1148"/>
        <v/>
      </c>
      <c r="AT3762" s="24" t="str">
        <f t="shared" si="1149"/>
        <v/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TBA</v>
      </c>
      <c r="F3763" s="23" t="s">
        <v>2585</v>
      </c>
      <c r="G3763" s="23" t="s">
        <v>2585</v>
      </c>
      <c r="H3763" s="29"/>
      <c r="I3763" s="93" t="str">
        <f t="shared" si="1141"/>
        <v>TBA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63">
        <f t="shared" si="1152"/>
        <v>13800000</v>
      </c>
      <c r="AA3763" s="22">
        <v>5.5599999999999997E-2</v>
      </c>
      <c r="AB3763" s="264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39030469.725769907</v>
      </c>
      <c r="AJ3763" s="27">
        <f t="shared" si="1131"/>
        <v>4614531.2520923913</v>
      </c>
      <c r="AK3763" s="265">
        <f t="shared" si="1144"/>
        <v>0.11822894483500521</v>
      </c>
      <c r="AL3763" s="24"/>
      <c r="AM3763" s="24"/>
      <c r="AN3763" s="24"/>
      <c r="AO3763" s="24"/>
      <c r="AP3763" s="165" t="str">
        <f t="shared" si="1145"/>
        <v>TBATBA</v>
      </c>
      <c r="AQ3763" s="266" t="str">
        <f t="shared" si="1146"/>
        <v>TBATBAJPY</v>
      </c>
      <c r="AR3763" s="267" t="str">
        <f t="shared" si="1147"/>
        <v>YAMAHA_Mounter</v>
      </c>
      <c r="AS3763" s="22" t="str">
        <f t="shared" si="1148"/>
        <v/>
      </c>
      <c r="AT3763" s="24" t="str">
        <f t="shared" si="1149"/>
        <v/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TBA</v>
      </c>
      <c r="F3764" s="23" t="s">
        <v>2585</v>
      </c>
      <c r="G3764" s="23" t="s">
        <v>2585</v>
      </c>
      <c r="H3764" s="29"/>
      <c r="I3764" s="93" t="str">
        <f t="shared" si="1141"/>
        <v>TBA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63">
        <f t="shared" si="1152"/>
        <v>13800000</v>
      </c>
      <c r="AA3764" s="22">
        <v>5.5599999999999997E-2</v>
      </c>
      <c r="AB3764" s="264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39030469.725769907</v>
      </c>
      <c r="AJ3764" s="27">
        <f t="shared" si="1131"/>
        <v>4614531.2520923913</v>
      </c>
      <c r="AK3764" s="265">
        <f t="shared" si="1144"/>
        <v>0.11822894483500521</v>
      </c>
      <c r="AL3764" s="24"/>
      <c r="AM3764" s="24"/>
      <c r="AN3764" s="24"/>
      <c r="AO3764" s="24"/>
      <c r="AP3764" s="165" t="str">
        <f t="shared" si="1145"/>
        <v>TBATBA</v>
      </c>
      <c r="AQ3764" s="266" t="str">
        <f t="shared" si="1146"/>
        <v>TBATBAJPY</v>
      </c>
      <c r="AR3764" s="267" t="str">
        <f t="shared" si="1147"/>
        <v>YAMAHA_Mounter</v>
      </c>
      <c r="AS3764" s="22" t="str">
        <f t="shared" si="1148"/>
        <v/>
      </c>
      <c r="AT3764" s="24" t="str">
        <f t="shared" si="1149"/>
        <v/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TBA</v>
      </c>
      <c r="F3765" s="23" t="s">
        <v>2585</v>
      </c>
      <c r="G3765" s="23" t="s">
        <v>2585</v>
      </c>
      <c r="H3765" s="29"/>
      <c r="I3765" s="93" t="str">
        <f t="shared" si="1141"/>
        <v>TBA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63">
        <f t="shared" si="1152"/>
        <v>9920000</v>
      </c>
      <c r="AA3765" s="22">
        <v>5.5599999999999997E-2</v>
      </c>
      <c r="AB3765" s="264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39030469.725769907</v>
      </c>
      <c r="AJ3765" s="27">
        <f t="shared" si="1131"/>
        <v>4614531.2520923913</v>
      </c>
      <c r="AK3765" s="265">
        <f t="shared" si="1144"/>
        <v>0.11822894483500521</v>
      </c>
      <c r="AL3765" s="24"/>
      <c r="AM3765" s="24"/>
      <c r="AN3765" s="24"/>
      <c r="AO3765" s="24"/>
      <c r="AP3765" s="165" t="str">
        <f t="shared" si="1145"/>
        <v>TBATBA</v>
      </c>
      <c r="AQ3765" s="266" t="str">
        <f t="shared" si="1146"/>
        <v>TBATBAJPY</v>
      </c>
      <c r="AR3765" s="267" t="str">
        <f t="shared" si="1147"/>
        <v>YAMAHA_Mounter</v>
      </c>
      <c r="AS3765" s="22" t="str">
        <f t="shared" si="1148"/>
        <v/>
      </c>
      <c r="AT3765" s="24" t="str">
        <f t="shared" si="1149"/>
        <v/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TBA</v>
      </c>
      <c r="F3766" s="23" t="s">
        <v>2585</v>
      </c>
      <c r="G3766" s="23" t="s">
        <v>2585</v>
      </c>
      <c r="H3766" s="29"/>
      <c r="I3766" s="93" t="str">
        <f t="shared" si="1141"/>
        <v>TBA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63">
        <f t="shared" si="1152"/>
        <v>9920000</v>
      </c>
      <c r="AA3766" s="22">
        <v>5.5599999999999997E-2</v>
      </c>
      <c r="AB3766" s="264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39030469.725769907</v>
      </c>
      <c r="AJ3766" s="27">
        <f t="shared" si="1131"/>
        <v>4614531.2520923913</v>
      </c>
      <c r="AK3766" s="265">
        <f t="shared" si="1144"/>
        <v>0.11822894483500521</v>
      </c>
      <c r="AL3766" s="24"/>
      <c r="AM3766" s="24"/>
      <c r="AN3766" s="24"/>
      <c r="AO3766" s="24"/>
      <c r="AP3766" s="165" t="str">
        <f t="shared" si="1145"/>
        <v>TBATBA</v>
      </c>
      <c r="AQ3766" s="266" t="str">
        <f t="shared" si="1146"/>
        <v>TBATBAJPY</v>
      </c>
      <c r="AR3766" s="267" t="str">
        <f t="shared" si="1147"/>
        <v>YAMAHA_Mounter</v>
      </c>
      <c r="AS3766" s="22" t="str">
        <f t="shared" si="1148"/>
        <v/>
      </c>
      <c r="AT3766" s="24" t="str">
        <f t="shared" si="1149"/>
        <v/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TBA</v>
      </c>
      <c r="F3767" s="23" t="s">
        <v>2585</v>
      </c>
      <c r="G3767" s="23" t="s">
        <v>2585</v>
      </c>
      <c r="H3767" s="29"/>
      <c r="I3767" s="93" t="str">
        <f t="shared" si="1141"/>
        <v>TBA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63">
        <f t="shared" si="1152"/>
        <v>9920000</v>
      </c>
      <c r="AA3767" s="22">
        <v>5.5599999999999997E-2</v>
      </c>
      <c r="AB3767" s="264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39030469.725769907</v>
      </c>
      <c r="AJ3767" s="27">
        <f t="shared" si="1131"/>
        <v>4614531.2520923913</v>
      </c>
      <c r="AK3767" s="265">
        <f t="shared" si="1144"/>
        <v>0.11822894483500521</v>
      </c>
      <c r="AL3767" s="24"/>
      <c r="AM3767" s="24"/>
      <c r="AN3767" s="24"/>
      <c r="AO3767" s="24"/>
      <c r="AP3767" s="165" t="str">
        <f t="shared" si="1145"/>
        <v>TBATBA</v>
      </c>
      <c r="AQ3767" s="266" t="str">
        <f t="shared" si="1146"/>
        <v>TBATBAJPY</v>
      </c>
      <c r="AR3767" s="267" t="str">
        <f t="shared" si="1147"/>
        <v>YAMAHA_Mounter</v>
      </c>
      <c r="AS3767" s="22" t="str">
        <f t="shared" si="1148"/>
        <v/>
      </c>
      <c r="AT3767" s="24" t="str">
        <f t="shared" si="1149"/>
        <v/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TBA</v>
      </c>
      <c r="F3768" s="23" t="s">
        <v>2585</v>
      </c>
      <c r="G3768" s="23" t="s">
        <v>2585</v>
      </c>
      <c r="H3768" s="29"/>
      <c r="I3768" s="93" t="str">
        <f t="shared" si="1141"/>
        <v>TBA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63">
        <f t="shared" si="1152"/>
        <v>9920000</v>
      </c>
      <c r="AA3768" s="22">
        <v>5.5599999999999997E-2</v>
      </c>
      <c r="AB3768" s="264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39030469.725769907</v>
      </c>
      <c r="AJ3768" s="27">
        <f t="shared" si="1131"/>
        <v>4614531.2520923913</v>
      </c>
      <c r="AK3768" s="265">
        <f t="shared" si="1144"/>
        <v>0.11822894483500521</v>
      </c>
      <c r="AL3768" s="24"/>
      <c r="AM3768" s="24"/>
      <c r="AN3768" s="24"/>
      <c r="AO3768" s="24"/>
      <c r="AP3768" s="165" t="str">
        <f t="shared" si="1145"/>
        <v>TBATBA</v>
      </c>
      <c r="AQ3768" s="266" t="str">
        <f t="shared" si="1146"/>
        <v>TBATBAJPY</v>
      </c>
      <c r="AR3768" s="267" t="str">
        <f t="shared" si="1147"/>
        <v>YAMAHA_Mounter</v>
      </c>
      <c r="AS3768" s="22" t="str">
        <f t="shared" si="1148"/>
        <v/>
      </c>
      <c r="AT3768" s="24" t="str">
        <f t="shared" si="1149"/>
        <v/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TBA</v>
      </c>
      <c r="F3769" s="23" t="s">
        <v>2585</v>
      </c>
      <c r="G3769" s="23" t="s">
        <v>2585</v>
      </c>
      <c r="H3769" s="29"/>
      <c r="I3769" s="93" t="str">
        <f t="shared" si="1141"/>
        <v>TBA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63">
        <f t="shared" si="1152"/>
        <v>9920000</v>
      </c>
      <c r="AA3769" s="22">
        <v>5.5599999999999997E-2</v>
      </c>
      <c r="AB3769" s="264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39030469.725769907</v>
      </c>
      <c r="AJ3769" s="27">
        <f t="shared" si="1131"/>
        <v>4614531.2520923913</v>
      </c>
      <c r="AK3769" s="265">
        <f t="shared" si="1144"/>
        <v>0.11822894483500521</v>
      </c>
      <c r="AL3769" s="24"/>
      <c r="AM3769" s="24"/>
      <c r="AN3769" s="24"/>
      <c r="AO3769" s="24"/>
      <c r="AP3769" s="165" t="str">
        <f t="shared" si="1145"/>
        <v>TBATBA</v>
      </c>
      <c r="AQ3769" s="266" t="str">
        <f t="shared" si="1146"/>
        <v>TBATBAJPY</v>
      </c>
      <c r="AR3769" s="267" t="str">
        <f t="shared" si="1147"/>
        <v>YAMAHA_Mounter</v>
      </c>
      <c r="AS3769" s="22" t="str">
        <f t="shared" si="1148"/>
        <v/>
      </c>
      <c r="AT3769" s="24" t="str">
        <f t="shared" si="1149"/>
        <v/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TBA</v>
      </c>
      <c r="F3770" s="23" t="s">
        <v>2585</v>
      </c>
      <c r="G3770" s="23" t="s">
        <v>2585</v>
      </c>
      <c r="H3770" s="29"/>
      <c r="I3770" s="93" t="str">
        <f t="shared" si="1141"/>
        <v>TBA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63">
        <f t="shared" si="1152"/>
        <v>7800000</v>
      </c>
      <c r="AA3770" s="22">
        <v>5.5599999999999997E-2</v>
      </c>
      <c r="AB3770" s="264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39030469.725769907</v>
      </c>
      <c r="AJ3770" s="27">
        <f t="shared" si="1131"/>
        <v>4614531.2520923913</v>
      </c>
      <c r="AK3770" s="265">
        <f t="shared" si="1144"/>
        <v>0.11822894483500521</v>
      </c>
      <c r="AL3770" s="24"/>
      <c r="AM3770" s="24"/>
      <c r="AN3770" s="24"/>
      <c r="AO3770" s="24"/>
      <c r="AP3770" s="165" t="str">
        <f t="shared" si="1145"/>
        <v>TBATBA</v>
      </c>
      <c r="AQ3770" s="266" t="str">
        <f t="shared" si="1146"/>
        <v>TBATBAJPY</v>
      </c>
      <c r="AR3770" s="267" t="str">
        <f t="shared" si="1147"/>
        <v>YAMAHA_Non_Mounter</v>
      </c>
      <c r="AS3770" s="22" t="str">
        <f t="shared" si="1148"/>
        <v/>
      </c>
      <c r="AT3770" s="24" t="str">
        <f t="shared" si="1149"/>
        <v/>
      </c>
    </row>
    <row r="3771" spans="1:46">
      <c r="A3771" s="33" t="str">
        <f t="shared" si="1140"/>
        <v/>
      </c>
      <c r="B3771" s="23"/>
      <c r="C3771" s="23"/>
      <c r="D3771" s="33" t="str">
        <f t="shared" si="1151"/>
        <v/>
      </c>
      <c r="E3771" s="33" t="str">
        <f t="shared" si="1139"/>
        <v/>
      </c>
      <c r="F3771" s="23"/>
      <c r="G3771" s="23"/>
      <c r="H3771" s="29"/>
      <c r="I3771" s="93" t="str">
        <f t="shared" si="1141"/>
        <v/>
      </c>
      <c r="J3771" s="188"/>
      <c r="K3771" s="29"/>
      <c r="L3771" s="24"/>
      <c r="M3771" s="13"/>
      <c r="N3771" s="22"/>
      <c r="O3771" s="22"/>
      <c r="P3771" s="33" t="str">
        <f t="shared" si="1150"/>
        <v/>
      </c>
      <c r="Q3771" s="22"/>
      <c r="R3771" s="22"/>
      <c r="S3771" s="22"/>
      <c r="T3771" s="22"/>
      <c r="U3771" s="22"/>
      <c r="V3771" s="22"/>
      <c r="W3771" s="22"/>
      <c r="X3771" s="104"/>
      <c r="Y3771" s="31" t="str">
        <f t="shared" si="1153"/>
        <v/>
      </c>
      <c r="Z3771" s="263" t="str">
        <f t="shared" si="1152"/>
        <v/>
      </c>
      <c r="AA3771" s="22"/>
      <c r="AB3771" s="264" t="str">
        <f t="shared" si="1138"/>
        <v/>
      </c>
      <c r="AC3771" s="25" t="str">
        <f t="shared" si="1142"/>
        <v/>
      </c>
      <c r="AD3771" s="169"/>
      <c r="AE3771" s="26" t="str">
        <f t="shared" si="1143"/>
        <v/>
      </c>
      <c r="AF3771" s="26" t="str">
        <f>IF(AND(COUNTIFS($J$18:J3771,J3771)=1,AE3771=1),1,"")</f>
        <v/>
      </c>
      <c r="AG3771" s="26" t="str">
        <f>IF(C3771="","",IF(AND(COUNTIFS($J$18:J3771,J3771)=1,C3771&lt;&gt;""),1,""))</f>
        <v/>
      </c>
      <c r="AH3771" s="26" t="str">
        <f>IF(G3771="","",IF(AND(COUNTIFS($J$18:J3771,J3771)=1,G3771&lt;&gt;""),1,""))</f>
        <v/>
      </c>
      <c r="AI3771" s="27">
        <f t="shared" si="1130"/>
        <v>0</v>
      </c>
      <c r="AJ3771" s="27">
        <f t="shared" si="1131"/>
        <v>0</v>
      </c>
      <c r="AK3771" s="265" t="str">
        <f t="shared" si="1144"/>
        <v/>
      </c>
      <c r="AL3771" s="24"/>
      <c r="AM3771" s="24"/>
      <c r="AN3771" s="24"/>
      <c r="AO3771" s="24"/>
      <c r="AP3771" s="165" t="str">
        <f t="shared" si="1145"/>
        <v/>
      </c>
      <c r="AQ3771" s="266" t="str">
        <f t="shared" si="1146"/>
        <v/>
      </c>
      <c r="AR3771" s="267">
        <f t="shared" si="1147"/>
        <v>0</v>
      </c>
      <c r="AS3771" s="22" t="str">
        <f t="shared" si="1148"/>
        <v/>
      </c>
      <c r="AT3771" s="24" t="str">
        <f t="shared" si="1149"/>
        <v/>
      </c>
    </row>
    <row r="3772" spans="1:46">
      <c r="A3772" s="33" t="str">
        <f t="shared" si="1140"/>
        <v/>
      </c>
      <c r="B3772" s="23"/>
      <c r="C3772" s="23"/>
      <c r="D3772" s="33" t="str">
        <f t="shared" si="1151"/>
        <v/>
      </c>
      <c r="E3772" s="33" t="str">
        <f t="shared" si="1139"/>
        <v/>
      </c>
      <c r="F3772" s="23"/>
      <c r="G3772" s="23"/>
      <c r="H3772" s="29"/>
      <c r="I3772" s="93" t="str">
        <f t="shared" si="1141"/>
        <v/>
      </c>
      <c r="J3772" s="188"/>
      <c r="K3772" s="29"/>
      <c r="L3772" s="24"/>
      <c r="M3772" s="13"/>
      <c r="N3772" s="22"/>
      <c r="O3772" s="22"/>
      <c r="P3772" s="33" t="str">
        <f t="shared" si="1150"/>
        <v/>
      </c>
      <c r="Q3772" s="22"/>
      <c r="R3772" s="22"/>
      <c r="S3772" s="22"/>
      <c r="T3772" s="22"/>
      <c r="U3772" s="22"/>
      <c r="V3772" s="22"/>
      <c r="W3772" s="22"/>
      <c r="X3772" s="104"/>
      <c r="Y3772" s="31" t="str">
        <f t="shared" si="1153"/>
        <v/>
      </c>
      <c r="Z3772" s="263" t="str">
        <f t="shared" si="1152"/>
        <v/>
      </c>
      <c r="AA3772" s="22"/>
      <c r="AB3772" s="264" t="str">
        <f t="shared" si="1138"/>
        <v/>
      </c>
      <c r="AC3772" s="25" t="str">
        <f t="shared" si="1142"/>
        <v/>
      </c>
      <c r="AD3772" s="169"/>
      <c r="AE3772" s="26" t="str">
        <f t="shared" si="1143"/>
        <v/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0</v>
      </c>
      <c r="AJ3772" s="27">
        <f t="shared" si="1131"/>
        <v>0</v>
      </c>
      <c r="AK3772" s="265" t="str">
        <f t="shared" si="1144"/>
        <v/>
      </c>
      <c r="AL3772" s="24"/>
      <c r="AM3772" s="24"/>
      <c r="AN3772" s="24"/>
      <c r="AO3772" s="24"/>
      <c r="AP3772" s="165" t="str">
        <f t="shared" si="1145"/>
        <v/>
      </c>
      <c r="AQ3772" s="266" t="str">
        <f t="shared" si="1146"/>
        <v/>
      </c>
      <c r="AR3772" s="267">
        <f t="shared" si="1147"/>
        <v>0</v>
      </c>
      <c r="AS3772" s="22" t="str">
        <f t="shared" si="1148"/>
        <v/>
      </c>
      <c r="AT3772" s="24" t="str">
        <f t="shared" si="1149"/>
        <v/>
      </c>
    </row>
    <row r="3773" spans="1:46">
      <c r="A3773" s="33" t="str">
        <f t="shared" si="1140"/>
        <v/>
      </c>
      <c r="B3773" s="23"/>
      <c r="C3773" s="23"/>
      <c r="D3773" s="33" t="str">
        <f t="shared" si="1151"/>
        <v/>
      </c>
      <c r="E3773" s="33" t="str">
        <f t="shared" si="1139"/>
        <v/>
      </c>
      <c r="F3773" s="23"/>
      <c r="G3773" s="23"/>
      <c r="H3773" s="29"/>
      <c r="I3773" s="93" t="str">
        <f t="shared" si="1141"/>
        <v/>
      </c>
      <c r="J3773" s="188"/>
      <c r="K3773" s="29"/>
      <c r="L3773" s="24"/>
      <c r="M3773" s="13"/>
      <c r="N3773" s="22"/>
      <c r="O3773" s="22"/>
      <c r="P3773" s="33" t="str">
        <f t="shared" si="1150"/>
        <v/>
      </c>
      <c r="Q3773" s="22"/>
      <c r="R3773" s="22"/>
      <c r="S3773" s="22"/>
      <c r="T3773" s="22"/>
      <c r="U3773" s="22"/>
      <c r="V3773" s="22"/>
      <c r="W3773" s="22"/>
      <c r="X3773" s="104"/>
      <c r="Y3773" s="31" t="str">
        <f t="shared" si="1153"/>
        <v/>
      </c>
      <c r="Z3773" s="263" t="str">
        <f t="shared" si="1152"/>
        <v/>
      </c>
      <c r="AA3773" s="22"/>
      <c r="AB3773" s="264" t="str">
        <f t="shared" si="1138"/>
        <v/>
      </c>
      <c r="AC3773" s="25" t="str">
        <f t="shared" si="1142"/>
        <v/>
      </c>
      <c r="AD3773" s="169"/>
      <c r="AE3773" s="26" t="str">
        <f t="shared" si="1143"/>
        <v/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0</v>
      </c>
      <c r="AJ3773" s="27">
        <f t="shared" si="1131"/>
        <v>0</v>
      </c>
      <c r="AK3773" s="265" t="str">
        <f t="shared" si="1144"/>
        <v/>
      </c>
      <c r="AL3773" s="24"/>
      <c r="AM3773" s="24"/>
      <c r="AN3773" s="24"/>
      <c r="AO3773" s="24"/>
      <c r="AP3773" s="165" t="str">
        <f t="shared" si="1145"/>
        <v/>
      </c>
      <c r="AQ3773" s="266" t="str">
        <f t="shared" si="1146"/>
        <v/>
      </c>
      <c r="AR3773" s="267">
        <f t="shared" si="1147"/>
        <v>0</v>
      </c>
      <c r="AS3773" s="22" t="str">
        <f t="shared" si="1148"/>
        <v/>
      </c>
      <c r="AT3773" s="24" t="str">
        <f t="shared" si="1149"/>
        <v/>
      </c>
    </row>
    <row r="3774" spans="1:46">
      <c r="A3774" s="33" t="str">
        <f t="shared" si="1140"/>
        <v/>
      </c>
      <c r="B3774" s="23"/>
      <c r="C3774" s="23"/>
      <c r="D3774" s="33" t="str">
        <f t="shared" si="1151"/>
        <v/>
      </c>
      <c r="E3774" s="33" t="str">
        <f t="shared" si="1139"/>
        <v/>
      </c>
      <c r="F3774" s="23"/>
      <c r="G3774" s="23"/>
      <c r="H3774" s="29"/>
      <c r="I3774" s="93" t="str">
        <f t="shared" si="1141"/>
        <v/>
      </c>
      <c r="J3774" s="188"/>
      <c r="K3774" s="29"/>
      <c r="L3774" s="24"/>
      <c r="M3774" s="13"/>
      <c r="N3774" s="22"/>
      <c r="O3774" s="22"/>
      <c r="P3774" s="33" t="str">
        <f t="shared" si="1150"/>
        <v/>
      </c>
      <c r="Q3774" s="22"/>
      <c r="R3774" s="22"/>
      <c r="S3774" s="22"/>
      <c r="T3774" s="22"/>
      <c r="U3774" s="22"/>
      <c r="V3774" s="22"/>
      <c r="W3774" s="22"/>
      <c r="X3774" s="104"/>
      <c r="Y3774" s="31" t="str">
        <f t="shared" si="1153"/>
        <v/>
      </c>
      <c r="Z3774" s="263" t="str">
        <f t="shared" si="1152"/>
        <v/>
      </c>
      <c r="AA3774" s="22"/>
      <c r="AB3774" s="264" t="str">
        <f t="shared" si="1138"/>
        <v/>
      </c>
      <c r="AC3774" s="25" t="str">
        <f t="shared" si="1142"/>
        <v/>
      </c>
      <c r="AD3774" s="169"/>
      <c r="AE3774" s="26" t="str">
        <f t="shared" si="1143"/>
        <v/>
      </c>
      <c r="AF3774" s="26" t="str">
        <f>IF(AND(COUNTIFS($J$18:J3774,J3774)=1,AE3774=1),1,"")</f>
        <v/>
      </c>
      <c r="AG3774" s="26" t="str">
        <f>IF(C3774="","",IF(AND(COUNTIFS($J$18:J3774,J3774)=1,C3774&lt;&gt;""),1,""))</f>
        <v/>
      </c>
      <c r="AH3774" s="26" t="str">
        <f>IF(G3774="","",IF(AND(COUNTIFS($J$18:J3774,J3774)=1,G3774&lt;&gt;""),1,""))</f>
        <v/>
      </c>
      <c r="AI3774" s="27">
        <f t="shared" si="1130"/>
        <v>0</v>
      </c>
      <c r="AJ3774" s="27">
        <f t="shared" si="1131"/>
        <v>0</v>
      </c>
      <c r="AK3774" s="265" t="str">
        <f t="shared" si="1144"/>
        <v/>
      </c>
      <c r="AL3774" s="24"/>
      <c r="AM3774" s="24"/>
      <c r="AN3774" s="24"/>
      <c r="AO3774" s="24"/>
      <c r="AP3774" s="165" t="str">
        <f t="shared" si="1145"/>
        <v/>
      </c>
      <c r="AQ3774" s="266" t="str">
        <f t="shared" si="1146"/>
        <v/>
      </c>
      <c r="AR3774" s="267">
        <f t="shared" si="1147"/>
        <v>0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/>
      </c>
      <c r="B3775" s="23"/>
      <c r="C3775" s="23"/>
      <c r="D3775" s="33" t="str">
        <f t="shared" si="1151"/>
        <v/>
      </c>
      <c r="E3775" s="33" t="str">
        <f t="shared" si="1139"/>
        <v/>
      </c>
      <c r="F3775" s="23"/>
      <c r="G3775" s="23"/>
      <c r="H3775" s="29"/>
      <c r="I3775" s="93" t="str">
        <f t="shared" si="1141"/>
        <v/>
      </c>
      <c r="J3775" s="188"/>
      <c r="K3775" s="29"/>
      <c r="L3775" s="24"/>
      <c r="M3775" s="13"/>
      <c r="N3775" s="22"/>
      <c r="O3775" s="22"/>
      <c r="P3775" s="33" t="str">
        <f t="shared" si="1150"/>
        <v/>
      </c>
      <c r="Q3775" s="22"/>
      <c r="R3775" s="22"/>
      <c r="S3775" s="22"/>
      <c r="T3775" s="22"/>
      <c r="U3775" s="22"/>
      <c r="V3775" s="22"/>
      <c r="W3775" s="22"/>
      <c r="X3775" s="104"/>
      <c r="Y3775" s="31" t="str">
        <f t="shared" si="1153"/>
        <v/>
      </c>
      <c r="Z3775" s="263" t="str">
        <f t="shared" si="1152"/>
        <v/>
      </c>
      <c r="AA3775" s="22"/>
      <c r="AB3775" s="264" t="str">
        <f t="shared" si="1138"/>
        <v/>
      </c>
      <c r="AC3775" s="25" t="str">
        <f t="shared" si="1142"/>
        <v/>
      </c>
      <c r="AD3775" s="169"/>
      <c r="AE3775" s="26" t="str">
        <f t="shared" si="1143"/>
        <v/>
      </c>
      <c r="AF3775" s="26" t="str">
        <f>IF(AND(COUNTIFS($J$18:J3775,J3775)=1,AE3775=1),1,"")</f>
        <v/>
      </c>
      <c r="AG3775" s="26" t="str">
        <f>IF(C3775="","",IF(AND(COUNTIFS($J$18:J3775,J3775)=1,C3775&lt;&gt;""),1,""))</f>
        <v/>
      </c>
      <c r="AH3775" s="26" t="str">
        <f>IF(G3775="","",IF(AND(COUNTIFS($J$18:J3775,J3775)=1,G3775&lt;&gt;""),1,""))</f>
        <v/>
      </c>
      <c r="AI3775" s="27">
        <f t="shared" si="1130"/>
        <v>0</v>
      </c>
      <c r="AJ3775" s="27">
        <f t="shared" si="1131"/>
        <v>0</v>
      </c>
      <c r="AK3775" s="265" t="str">
        <f t="shared" si="1144"/>
        <v/>
      </c>
      <c r="AL3775" s="24"/>
      <c r="AM3775" s="24"/>
      <c r="AN3775" s="24"/>
      <c r="AO3775" s="24"/>
      <c r="AP3775" s="165" t="str">
        <f t="shared" si="1145"/>
        <v/>
      </c>
      <c r="AQ3775" s="266" t="str">
        <f t="shared" si="1146"/>
        <v/>
      </c>
      <c r="AR3775" s="267">
        <f t="shared" si="1147"/>
        <v>0</v>
      </c>
      <c r="AS3775" s="22" t="str">
        <f t="shared" si="1148"/>
        <v/>
      </c>
      <c r="AT3775" s="24" t="str">
        <f t="shared" si="1149"/>
        <v/>
      </c>
    </row>
    <row r="3776" spans="1:46">
      <c r="A3776" s="33" t="str">
        <f t="shared" si="1140"/>
        <v/>
      </c>
      <c r="B3776" s="23"/>
      <c r="C3776" s="23"/>
      <c r="D3776" s="33" t="str">
        <f t="shared" si="1151"/>
        <v/>
      </c>
      <c r="E3776" s="33" t="str">
        <f t="shared" si="1139"/>
        <v/>
      </c>
      <c r="F3776" s="23"/>
      <c r="G3776" s="23"/>
      <c r="H3776" s="29"/>
      <c r="I3776" s="93" t="str">
        <f t="shared" si="1141"/>
        <v/>
      </c>
      <c r="J3776" s="188"/>
      <c r="K3776" s="29"/>
      <c r="L3776" s="24"/>
      <c r="M3776" s="13"/>
      <c r="N3776" s="22"/>
      <c r="O3776" s="22"/>
      <c r="P3776" s="33" t="str">
        <f t="shared" si="1150"/>
        <v/>
      </c>
      <c r="Q3776" s="22"/>
      <c r="R3776" s="22"/>
      <c r="S3776" s="22"/>
      <c r="T3776" s="22"/>
      <c r="U3776" s="22"/>
      <c r="V3776" s="22"/>
      <c r="W3776" s="22"/>
      <c r="X3776" s="104"/>
      <c r="Y3776" s="31" t="str">
        <f t="shared" si="1153"/>
        <v/>
      </c>
      <c r="Z3776" s="263" t="str">
        <f t="shared" si="1152"/>
        <v/>
      </c>
      <c r="AA3776" s="22"/>
      <c r="AB3776" s="264" t="str">
        <f t="shared" si="1138"/>
        <v/>
      </c>
      <c r="AC3776" s="25" t="str">
        <f t="shared" si="1142"/>
        <v/>
      </c>
      <c r="AD3776" s="169"/>
      <c r="AE3776" s="26" t="str">
        <f t="shared" si="1143"/>
        <v/>
      </c>
      <c r="AF3776" s="26" t="str">
        <f>IF(AND(COUNTIFS($J$18:J3776,J3776)=1,AE3776=1),1,"")</f>
        <v/>
      </c>
      <c r="AG3776" s="26" t="str">
        <f>IF(C3776="","",IF(AND(COUNTIFS($J$18:J3776,J3776)=1,C3776&lt;&gt;""),1,""))</f>
        <v/>
      </c>
      <c r="AH3776" s="26" t="str">
        <f>IF(G3776="","",IF(AND(COUNTIFS($J$18:J3776,J3776)=1,G3776&lt;&gt;""),1,""))</f>
        <v/>
      </c>
      <c r="AI3776" s="27">
        <f t="shared" si="1130"/>
        <v>0</v>
      </c>
      <c r="AJ3776" s="27">
        <f t="shared" si="1131"/>
        <v>0</v>
      </c>
      <c r="AK3776" s="265" t="str">
        <f t="shared" si="1144"/>
        <v/>
      </c>
      <c r="AL3776" s="24"/>
      <c r="AM3776" s="24"/>
      <c r="AN3776" s="24"/>
      <c r="AO3776" s="24"/>
      <c r="AP3776" s="165" t="str">
        <f t="shared" si="1145"/>
        <v/>
      </c>
      <c r="AQ3776" s="266" t="str">
        <f t="shared" si="1146"/>
        <v/>
      </c>
      <c r="AR3776" s="267">
        <f t="shared" si="1147"/>
        <v>0</v>
      </c>
      <c r="AS3776" s="22" t="str">
        <f t="shared" si="1148"/>
        <v/>
      </c>
      <c r="AT3776" s="24" t="str">
        <f t="shared" si="1149"/>
        <v/>
      </c>
    </row>
    <row r="3777" spans="1:46">
      <c r="A3777" s="33" t="str">
        <f t="shared" si="1140"/>
        <v/>
      </c>
      <c r="B3777" s="23"/>
      <c r="C3777" s="23"/>
      <c r="D3777" s="33" t="str">
        <f t="shared" si="1151"/>
        <v/>
      </c>
      <c r="E3777" s="33" t="str">
        <f t="shared" si="1139"/>
        <v/>
      </c>
      <c r="F3777" s="23"/>
      <c r="G3777" s="23"/>
      <c r="H3777" s="29"/>
      <c r="I3777" s="93" t="str">
        <f t="shared" si="1141"/>
        <v/>
      </c>
      <c r="J3777" s="188"/>
      <c r="K3777" s="29"/>
      <c r="L3777" s="24"/>
      <c r="M3777" s="13"/>
      <c r="N3777" s="22"/>
      <c r="O3777" s="22"/>
      <c r="P3777" s="33" t="str">
        <f t="shared" si="1150"/>
        <v/>
      </c>
      <c r="Q3777" s="22"/>
      <c r="R3777" s="22"/>
      <c r="S3777" s="22"/>
      <c r="T3777" s="22"/>
      <c r="U3777" s="22"/>
      <c r="V3777" s="22"/>
      <c r="W3777" s="22"/>
      <c r="X3777" s="104"/>
      <c r="Y3777" s="31" t="str">
        <f t="shared" si="1153"/>
        <v/>
      </c>
      <c r="Z3777" s="263" t="str">
        <f t="shared" si="1152"/>
        <v/>
      </c>
      <c r="AA3777" s="22"/>
      <c r="AB3777" s="264" t="str">
        <f t="shared" si="1138"/>
        <v/>
      </c>
      <c r="AC3777" s="25" t="str">
        <f t="shared" si="1142"/>
        <v/>
      </c>
      <c r="AD3777" s="169"/>
      <c r="AE3777" s="26" t="str">
        <f t="shared" si="1143"/>
        <v/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0</v>
      </c>
      <c r="AJ3777" s="27">
        <f t="shared" si="1131"/>
        <v>0</v>
      </c>
      <c r="AK3777" s="265" t="str">
        <f t="shared" si="1144"/>
        <v/>
      </c>
      <c r="AL3777" s="24"/>
      <c r="AM3777" s="24"/>
      <c r="AN3777" s="24"/>
      <c r="AO3777" s="24"/>
      <c r="AP3777" s="165" t="str">
        <f t="shared" si="1145"/>
        <v/>
      </c>
      <c r="AQ3777" s="266" t="str">
        <f t="shared" si="1146"/>
        <v/>
      </c>
      <c r="AR3777" s="267">
        <f t="shared" si="1147"/>
        <v>0</v>
      </c>
      <c r="AS3777" s="22" t="str">
        <f t="shared" si="1148"/>
        <v/>
      </c>
      <c r="AT3777" s="24" t="str">
        <f t="shared" si="1149"/>
        <v/>
      </c>
    </row>
    <row r="3778" spans="1:46">
      <c r="A3778" s="33" t="str">
        <f t="shared" si="1140"/>
        <v/>
      </c>
      <c r="B3778" s="23"/>
      <c r="C3778" s="23"/>
      <c r="D3778" s="33" t="str">
        <f t="shared" si="1151"/>
        <v/>
      </c>
      <c r="E3778" s="33" t="str">
        <f t="shared" si="1139"/>
        <v/>
      </c>
      <c r="F3778" s="23"/>
      <c r="G3778" s="23"/>
      <c r="H3778" s="29"/>
      <c r="I3778" s="93" t="str">
        <f t="shared" si="1141"/>
        <v/>
      </c>
      <c r="J3778" s="188"/>
      <c r="K3778" s="29"/>
      <c r="L3778" s="24"/>
      <c r="M3778" s="13"/>
      <c r="N3778" s="22"/>
      <c r="O3778" s="22"/>
      <c r="P3778" s="33" t="str">
        <f t="shared" si="1150"/>
        <v/>
      </c>
      <c r="Q3778" s="22"/>
      <c r="R3778" s="22"/>
      <c r="S3778" s="22"/>
      <c r="T3778" s="22"/>
      <c r="U3778" s="22"/>
      <c r="V3778" s="22"/>
      <c r="W3778" s="22"/>
      <c r="X3778" s="104"/>
      <c r="Y3778" s="31" t="str">
        <f t="shared" si="1153"/>
        <v/>
      </c>
      <c r="Z3778" s="263" t="str">
        <f t="shared" si="1152"/>
        <v/>
      </c>
      <c r="AA3778" s="22"/>
      <c r="AB3778" s="264" t="str">
        <f t="shared" si="1138"/>
        <v/>
      </c>
      <c r="AC3778" s="25" t="str">
        <f t="shared" si="1142"/>
        <v/>
      </c>
      <c r="AD3778" s="169"/>
      <c r="AE3778" s="26" t="str">
        <f t="shared" si="1143"/>
        <v/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0</v>
      </c>
      <c r="AJ3778" s="27">
        <f t="shared" ref="AJ3778:AJ3841" si="1155">IF(P3778="C66 SERVICE","",SUMIFS(AC:AC,F:F,F3778,G:G,G3778,E:E,E3778))</f>
        <v>0</v>
      </c>
      <c r="AK3778" s="265" t="str">
        <f t="shared" si="1144"/>
        <v/>
      </c>
      <c r="AL3778" s="24"/>
      <c r="AM3778" s="24"/>
      <c r="AN3778" s="24"/>
      <c r="AO3778" s="24"/>
      <c r="AP3778" s="165" t="str">
        <f t="shared" si="1145"/>
        <v/>
      </c>
      <c r="AQ3778" s="266" t="str">
        <f t="shared" si="1146"/>
        <v/>
      </c>
      <c r="AR3778" s="267">
        <f t="shared" si="1147"/>
        <v>0</v>
      </c>
      <c r="AS3778" s="22" t="str">
        <f t="shared" si="1148"/>
        <v/>
      </c>
      <c r="AT3778" s="24" t="str">
        <f t="shared" si="1149"/>
        <v/>
      </c>
    </row>
    <row r="3779" spans="1:46">
      <c r="A3779" s="33" t="str">
        <f t="shared" si="1140"/>
        <v/>
      </c>
      <c r="B3779" s="23"/>
      <c r="C3779" s="23"/>
      <c r="D3779" s="33" t="str">
        <f t="shared" si="1151"/>
        <v/>
      </c>
      <c r="E3779" s="33" t="str">
        <f t="shared" si="1139"/>
        <v/>
      </c>
      <c r="F3779" s="23"/>
      <c r="G3779" s="23"/>
      <c r="H3779" s="29"/>
      <c r="I3779" s="93" t="str">
        <f t="shared" si="1141"/>
        <v/>
      </c>
      <c r="J3779" s="188"/>
      <c r="K3779" s="29"/>
      <c r="L3779" s="24"/>
      <c r="M3779" s="13"/>
      <c r="N3779" s="22"/>
      <c r="O3779" s="22"/>
      <c r="P3779" s="33" t="str">
        <f t="shared" si="1150"/>
        <v/>
      </c>
      <c r="Q3779" s="22"/>
      <c r="R3779" s="22"/>
      <c r="S3779" s="22"/>
      <c r="T3779" s="22"/>
      <c r="U3779" s="22"/>
      <c r="V3779" s="22"/>
      <c r="W3779" s="22"/>
      <c r="X3779" s="104"/>
      <c r="Y3779" s="31" t="str">
        <f t="shared" si="1153"/>
        <v/>
      </c>
      <c r="Z3779" s="263" t="str">
        <f t="shared" si="1152"/>
        <v/>
      </c>
      <c r="AA3779" s="22"/>
      <c r="AB3779" s="264" t="str">
        <f t="shared" si="1138"/>
        <v/>
      </c>
      <c r="AC3779" s="25" t="str">
        <f t="shared" si="1142"/>
        <v/>
      </c>
      <c r="AD3779" s="169"/>
      <c r="AE3779" s="26" t="str">
        <f t="shared" si="1143"/>
        <v/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0</v>
      </c>
      <c r="AJ3779" s="27">
        <f t="shared" si="1155"/>
        <v>0</v>
      </c>
      <c r="AK3779" s="265" t="str">
        <f t="shared" si="1144"/>
        <v/>
      </c>
      <c r="AL3779" s="24"/>
      <c r="AM3779" s="24"/>
      <c r="AN3779" s="24"/>
      <c r="AO3779" s="24"/>
      <c r="AP3779" s="165" t="str">
        <f t="shared" si="1145"/>
        <v/>
      </c>
      <c r="AQ3779" s="266" t="str">
        <f t="shared" si="1146"/>
        <v/>
      </c>
      <c r="AR3779" s="267">
        <f t="shared" si="1147"/>
        <v>0</v>
      </c>
      <c r="AS3779" s="22" t="str">
        <f t="shared" si="1148"/>
        <v/>
      </c>
      <c r="AT3779" s="24" t="str">
        <f t="shared" si="1149"/>
        <v/>
      </c>
    </row>
    <row r="3780" spans="1:46">
      <c r="A3780" s="33" t="str">
        <f t="shared" si="1140"/>
        <v/>
      </c>
      <c r="B3780" s="23"/>
      <c r="C3780" s="23"/>
      <c r="D3780" s="33" t="str">
        <f t="shared" si="1151"/>
        <v/>
      </c>
      <c r="E3780" s="33" t="str">
        <f t="shared" si="1139"/>
        <v/>
      </c>
      <c r="F3780" s="23"/>
      <c r="G3780" s="23"/>
      <c r="H3780" s="29"/>
      <c r="I3780" s="93" t="str">
        <f t="shared" si="1141"/>
        <v/>
      </c>
      <c r="J3780" s="188"/>
      <c r="K3780" s="29"/>
      <c r="L3780" s="24"/>
      <c r="M3780" s="13"/>
      <c r="N3780" s="22"/>
      <c r="O3780" s="22"/>
      <c r="P3780" s="33" t="str">
        <f t="shared" si="1150"/>
        <v/>
      </c>
      <c r="Q3780" s="22"/>
      <c r="R3780" s="22"/>
      <c r="S3780" s="22"/>
      <c r="T3780" s="22"/>
      <c r="U3780" s="22"/>
      <c r="V3780" s="22"/>
      <c r="W3780" s="22"/>
      <c r="X3780" s="104"/>
      <c r="Y3780" s="31" t="str">
        <f t="shared" si="1153"/>
        <v/>
      </c>
      <c r="Z3780" s="263" t="str">
        <f t="shared" si="1152"/>
        <v/>
      </c>
      <c r="AA3780" s="22"/>
      <c r="AB3780" s="264" t="str">
        <f t="shared" si="1138"/>
        <v/>
      </c>
      <c r="AC3780" s="25" t="str">
        <f t="shared" si="1142"/>
        <v/>
      </c>
      <c r="AD3780" s="169"/>
      <c r="AE3780" s="26" t="str">
        <f t="shared" si="1143"/>
        <v/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0</v>
      </c>
      <c r="AJ3780" s="27">
        <f t="shared" si="1155"/>
        <v>0</v>
      </c>
      <c r="AK3780" s="265" t="str">
        <f t="shared" si="1144"/>
        <v/>
      </c>
      <c r="AL3780" s="24"/>
      <c r="AM3780" s="24"/>
      <c r="AN3780" s="24"/>
      <c r="AO3780" s="24"/>
      <c r="AP3780" s="165" t="str">
        <f t="shared" si="1145"/>
        <v/>
      </c>
      <c r="AQ3780" s="266" t="str">
        <f t="shared" si="1146"/>
        <v/>
      </c>
      <c r="AR3780" s="267">
        <f t="shared" si="1147"/>
        <v>0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/>
      </c>
      <c r="B3781" s="23"/>
      <c r="C3781" s="23"/>
      <c r="D3781" s="33" t="str">
        <f t="shared" si="1151"/>
        <v/>
      </c>
      <c r="E3781" s="33" t="str">
        <f t="shared" si="1139"/>
        <v/>
      </c>
      <c r="F3781" s="23"/>
      <c r="G3781" s="23"/>
      <c r="H3781" s="29"/>
      <c r="I3781" s="93" t="str">
        <f t="shared" si="1141"/>
        <v/>
      </c>
      <c r="J3781" s="188"/>
      <c r="K3781" s="29"/>
      <c r="L3781" s="24"/>
      <c r="M3781" s="13"/>
      <c r="N3781" s="22"/>
      <c r="O3781" s="22"/>
      <c r="P3781" s="33" t="str">
        <f t="shared" si="1150"/>
        <v/>
      </c>
      <c r="Q3781" s="22"/>
      <c r="R3781" s="22"/>
      <c r="S3781" s="22"/>
      <c r="T3781" s="22"/>
      <c r="U3781" s="22"/>
      <c r="V3781" s="22"/>
      <c r="W3781" s="22"/>
      <c r="X3781" s="104"/>
      <c r="Y3781" s="31" t="str">
        <f t="shared" si="1153"/>
        <v/>
      </c>
      <c r="Z3781" s="263" t="str">
        <f t="shared" si="1152"/>
        <v/>
      </c>
      <c r="AA3781" s="22"/>
      <c r="AB3781" s="264" t="str">
        <f t="shared" si="1138"/>
        <v/>
      </c>
      <c r="AC3781" s="25" t="str">
        <f t="shared" si="1142"/>
        <v/>
      </c>
      <c r="AD3781" s="169"/>
      <c r="AE3781" s="26" t="str">
        <f t="shared" si="1143"/>
        <v/>
      </c>
      <c r="AF3781" s="26" t="str">
        <f>IF(AND(COUNTIFS($J$18:J3781,J3781)=1,AE3781=1),1,"")</f>
        <v/>
      </c>
      <c r="AG3781" s="26" t="str">
        <f>IF(C3781="","",IF(AND(COUNTIFS($J$18:J3781,J3781)=1,C3781&lt;&gt;""),1,""))</f>
        <v/>
      </c>
      <c r="AH3781" s="26" t="str">
        <f>IF(G3781="","",IF(AND(COUNTIFS($J$18:J3781,J3781)=1,G3781&lt;&gt;""),1,""))</f>
        <v/>
      </c>
      <c r="AI3781" s="27">
        <f t="shared" si="1154"/>
        <v>0</v>
      </c>
      <c r="AJ3781" s="27">
        <f t="shared" si="1155"/>
        <v>0</v>
      </c>
      <c r="AK3781" s="265" t="str">
        <f t="shared" si="1144"/>
        <v/>
      </c>
      <c r="AL3781" s="24"/>
      <c r="AM3781" s="24"/>
      <c r="AN3781" s="24"/>
      <c r="AO3781" s="24"/>
      <c r="AP3781" s="165" t="str">
        <f t="shared" si="1145"/>
        <v/>
      </c>
      <c r="AQ3781" s="266" t="str">
        <f t="shared" si="1146"/>
        <v/>
      </c>
      <c r="AR3781" s="267">
        <f t="shared" si="1147"/>
        <v>0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/>
      </c>
      <c r="B3782" s="23"/>
      <c r="C3782" s="23"/>
      <c r="D3782" s="33" t="str">
        <f t="shared" si="1151"/>
        <v/>
      </c>
      <c r="E3782" s="33" t="str">
        <f t="shared" si="1139"/>
        <v/>
      </c>
      <c r="F3782" s="23"/>
      <c r="G3782" s="23"/>
      <c r="H3782" s="29"/>
      <c r="I3782" s="93" t="str">
        <f t="shared" si="1141"/>
        <v/>
      </c>
      <c r="J3782" s="188"/>
      <c r="K3782" s="29"/>
      <c r="L3782" s="24"/>
      <c r="M3782" s="13"/>
      <c r="N3782" s="22"/>
      <c r="O3782" s="22"/>
      <c r="P3782" s="33" t="str">
        <f t="shared" si="1150"/>
        <v/>
      </c>
      <c r="Q3782" s="22"/>
      <c r="R3782" s="22"/>
      <c r="S3782" s="22"/>
      <c r="T3782" s="22"/>
      <c r="U3782" s="22"/>
      <c r="V3782" s="22"/>
      <c r="W3782" s="22"/>
      <c r="X3782" s="104"/>
      <c r="Y3782" s="31" t="str">
        <f t="shared" si="1153"/>
        <v/>
      </c>
      <c r="Z3782" s="263" t="str">
        <f t="shared" si="1152"/>
        <v/>
      </c>
      <c r="AA3782" s="22"/>
      <c r="AB3782" s="264" t="str">
        <f t="shared" si="1138"/>
        <v/>
      </c>
      <c r="AC3782" s="25" t="str">
        <f t="shared" si="1142"/>
        <v/>
      </c>
      <c r="AD3782" s="169"/>
      <c r="AE3782" s="26" t="str">
        <f t="shared" si="1143"/>
        <v/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0</v>
      </c>
      <c r="AJ3782" s="27">
        <f t="shared" si="1155"/>
        <v>0</v>
      </c>
      <c r="AK3782" s="265" t="str">
        <f t="shared" si="1144"/>
        <v/>
      </c>
      <c r="AL3782" s="24"/>
      <c r="AM3782" s="24"/>
      <c r="AN3782" s="24"/>
      <c r="AO3782" s="24"/>
      <c r="AP3782" s="165" t="str">
        <f t="shared" si="1145"/>
        <v/>
      </c>
      <c r="AQ3782" s="266" t="str">
        <f t="shared" si="1146"/>
        <v/>
      </c>
      <c r="AR3782" s="267">
        <f t="shared" si="1147"/>
        <v>0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/>
      </c>
      <c r="B3783" s="23"/>
      <c r="C3783" s="23"/>
      <c r="D3783" s="33" t="str">
        <f t="shared" si="1151"/>
        <v/>
      </c>
      <c r="E3783" s="33" t="str">
        <f t="shared" si="1139"/>
        <v/>
      </c>
      <c r="F3783" s="23"/>
      <c r="G3783" s="23"/>
      <c r="H3783" s="29"/>
      <c r="I3783" s="93" t="str">
        <f t="shared" si="1141"/>
        <v/>
      </c>
      <c r="J3783" s="188"/>
      <c r="K3783" s="29"/>
      <c r="L3783" s="24"/>
      <c r="M3783" s="13"/>
      <c r="N3783" s="22"/>
      <c r="O3783" s="22"/>
      <c r="P3783" s="33" t="str">
        <f t="shared" si="1150"/>
        <v/>
      </c>
      <c r="Q3783" s="22"/>
      <c r="R3783" s="22"/>
      <c r="S3783" s="22"/>
      <c r="T3783" s="22"/>
      <c r="U3783" s="22"/>
      <c r="V3783" s="22"/>
      <c r="W3783" s="22"/>
      <c r="X3783" s="104"/>
      <c r="Y3783" s="31" t="str">
        <f t="shared" si="1153"/>
        <v/>
      </c>
      <c r="Z3783" s="263" t="str">
        <f t="shared" si="1152"/>
        <v/>
      </c>
      <c r="AA3783" s="22"/>
      <c r="AB3783" s="264" t="str">
        <f t="shared" si="1138"/>
        <v/>
      </c>
      <c r="AC3783" s="25" t="str">
        <f t="shared" si="1142"/>
        <v/>
      </c>
      <c r="AD3783" s="169"/>
      <c r="AE3783" s="26" t="str">
        <f t="shared" si="1143"/>
        <v/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0</v>
      </c>
      <c r="AJ3783" s="27">
        <f t="shared" si="1155"/>
        <v>0</v>
      </c>
      <c r="AK3783" s="265" t="str">
        <f t="shared" si="1144"/>
        <v/>
      </c>
      <c r="AL3783" s="24"/>
      <c r="AM3783" s="24"/>
      <c r="AN3783" s="24"/>
      <c r="AO3783" s="24"/>
      <c r="AP3783" s="165" t="str">
        <f t="shared" si="1145"/>
        <v/>
      </c>
      <c r="AQ3783" s="266" t="str">
        <f t="shared" si="1146"/>
        <v/>
      </c>
      <c r="AR3783" s="267">
        <f t="shared" si="1147"/>
        <v>0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/>
      </c>
      <c r="B3784" s="23"/>
      <c r="C3784" s="23"/>
      <c r="D3784" s="33" t="str">
        <f t="shared" si="1151"/>
        <v/>
      </c>
      <c r="E3784" s="33" t="str">
        <f t="shared" si="1139"/>
        <v/>
      </c>
      <c r="F3784" s="23"/>
      <c r="G3784" s="23"/>
      <c r="H3784" s="29"/>
      <c r="I3784" s="93" t="str">
        <f t="shared" si="1141"/>
        <v/>
      </c>
      <c r="J3784" s="188"/>
      <c r="K3784" s="29"/>
      <c r="L3784" s="24"/>
      <c r="M3784" s="13"/>
      <c r="N3784" s="22"/>
      <c r="O3784" s="22"/>
      <c r="P3784" s="33" t="str">
        <f t="shared" si="1150"/>
        <v/>
      </c>
      <c r="Q3784" s="22"/>
      <c r="R3784" s="22"/>
      <c r="S3784" s="22"/>
      <c r="T3784" s="22"/>
      <c r="U3784" s="22"/>
      <c r="V3784" s="22"/>
      <c r="W3784" s="22"/>
      <c r="X3784" s="104"/>
      <c r="Y3784" s="31" t="str">
        <f t="shared" si="1153"/>
        <v/>
      </c>
      <c r="Z3784" s="263" t="str">
        <f t="shared" si="1152"/>
        <v/>
      </c>
      <c r="AA3784" s="22"/>
      <c r="AB3784" s="264" t="str">
        <f t="shared" si="1138"/>
        <v/>
      </c>
      <c r="AC3784" s="25" t="str">
        <f t="shared" si="1142"/>
        <v/>
      </c>
      <c r="AD3784" s="169"/>
      <c r="AE3784" s="26" t="str">
        <f t="shared" si="1143"/>
        <v/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0</v>
      </c>
      <c r="AJ3784" s="27">
        <f t="shared" si="1155"/>
        <v>0</v>
      </c>
      <c r="AK3784" s="265" t="str">
        <f t="shared" si="1144"/>
        <v/>
      </c>
      <c r="AL3784" s="24"/>
      <c r="AM3784" s="24"/>
      <c r="AN3784" s="24"/>
      <c r="AO3784" s="24"/>
      <c r="AP3784" s="165" t="str">
        <f t="shared" si="1145"/>
        <v/>
      </c>
      <c r="AQ3784" s="266" t="str">
        <f t="shared" si="1146"/>
        <v/>
      </c>
      <c r="AR3784" s="267">
        <f t="shared" si="1147"/>
        <v>0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/>
      </c>
      <c r="B3785" s="23"/>
      <c r="C3785" s="23"/>
      <c r="D3785" s="33" t="str">
        <f t="shared" si="1151"/>
        <v/>
      </c>
      <c r="E3785" s="33" t="str">
        <f t="shared" si="1139"/>
        <v/>
      </c>
      <c r="F3785" s="23"/>
      <c r="G3785" s="23"/>
      <c r="H3785" s="29"/>
      <c r="I3785" s="93" t="str">
        <f t="shared" si="1141"/>
        <v/>
      </c>
      <c r="J3785" s="188"/>
      <c r="K3785" s="29"/>
      <c r="L3785" s="24"/>
      <c r="M3785" s="13"/>
      <c r="N3785" s="22"/>
      <c r="O3785" s="22"/>
      <c r="P3785" s="33" t="str">
        <f t="shared" si="1150"/>
        <v/>
      </c>
      <c r="Q3785" s="22"/>
      <c r="R3785" s="22"/>
      <c r="S3785" s="22"/>
      <c r="T3785" s="22"/>
      <c r="U3785" s="22"/>
      <c r="V3785" s="22"/>
      <c r="W3785" s="22"/>
      <c r="X3785" s="104"/>
      <c r="Y3785" s="31" t="str">
        <f t="shared" si="1153"/>
        <v/>
      </c>
      <c r="Z3785" s="263" t="str">
        <f t="shared" si="1152"/>
        <v/>
      </c>
      <c r="AA3785" s="22"/>
      <c r="AB3785" s="264" t="str">
        <f t="shared" si="1138"/>
        <v/>
      </c>
      <c r="AC3785" s="25" t="str">
        <f t="shared" si="1142"/>
        <v/>
      </c>
      <c r="AD3785" s="169"/>
      <c r="AE3785" s="26" t="str">
        <f t="shared" si="1143"/>
        <v/>
      </c>
      <c r="AF3785" s="26" t="str">
        <f>IF(AND(COUNTIFS($J$18:J3785,J3785)=1,AE3785=1),1,"")</f>
        <v/>
      </c>
      <c r="AG3785" s="26" t="str">
        <f>IF(C3785="","",IF(AND(COUNTIFS($J$18:J3785,J3785)=1,C3785&lt;&gt;""),1,""))</f>
        <v/>
      </c>
      <c r="AH3785" s="26" t="str">
        <f>IF(G3785="","",IF(AND(COUNTIFS($J$18:J3785,J3785)=1,G3785&lt;&gt;""),1,""))</f>
        <v/>
      </c>
      <c r="AI3785" s="27">
        <f t="shared" si="1154"/>
        <v>0</v>
      </c>
      <c r="AJ3785" s="27">
        <f t="shared" si="1155"/>
        <v>0</v>
      </c>
      <c r="AK3785" s="265" t="str">
        <f t="shared" si="1144"/>
        <v/>
      </c>
      <c r="AL3785" s="24"/>
      <c r="AM3785" s="24"/>
      <c r="AN3785" s="24"/>
      <c r="AO3785" s="24"/>
      <c r="AP3785" s="165" t="str">
        <f t="shared" si="1145"/>
        <v/>
      </c>
      <c r="AQ3785" s="266" t="str">
        <f t="shared" si="1146"/>
        <v/>
      </c>
      <c r="AR3785" s="267">
        <f t="shared" si="1147"/>
        <v>0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/>
      </c>
      <c r="B3786" s="23"/>
      <c r="C3786" s="23"/>
      <c r="D3786" s="33" t="str">
        <f t="shared" si="1151"/>
        <v/>
      </c>
      <c r="E3786" s="33" t="str">
        <f t="shared" si="1139"/>
        <v/>
      </c>
      <c r="F3786" s="23"/>
      <c r="G3786" s="23"/>
      <c r="H3786" s="29"/>
      <c r="I3786" s="93" t="str">
        <f t="shared" si="1141"/>
        <v/>
      </c>
      <c r="J3786" s="188"/>
      <c r="K3786" s="29"/>
      <c r="L3786" s="24"/>
      <c r="M3786" s="13"/>
      <c r="N3786" s="22"/>
      <c r="O3786" s="22"/>
      <c r="P3786" s="33" t="str">
        <f t="shared" si="1150"/>
        <v/>
      </c>
      <c r="Q3786" s="22"/>
      <c r="R3786" s="22"/>
      <c r="S3786" s="22"/>
      <c r="T3786" s="22"/>
      <c r="U3786" s="22"/>
      <c r="V3786" s="22"/>
      <c r="W3786" s="22"/>
      <c r="X3786" s="104"/>
      <c r="Y3786" s="31" t="str">
        <f t="shared" si="1153"/>
        <v/>
      </c>
      <c r="Z3786" s="263" t="str">
        <f t="shared" si="1152"/>
        <v/>
      </c>
      <c r="AA3786" s="22"/>
      <c r="AB3786" s="264" t="str">
        <f t="shared" si="1138"/>
        <v/>
      </c>
      <c r="AC3786" s="25" t="str">
        <f t="shared" si="1142"/>
        <v/>
      </c>
      <c r="AD3786" s="169"/>
      <c r="AE3786" s="26" t="str">
        <f t="shared" si="1143"/>
        <v/>
      </c>
      <c r="AF3786" s="26" t="str">
        <f>IF(AND(COUNTIFS($J$18:J3786,J3786)=1,AE3786=1),1,"")</f>
        <v/>
      </c>
      <c r="AG3786" s="26" t="str">
        <f>IF(C3786="","",IF(AND(COUNTIFS($J$18:J3786,J3786)=1,C3786&lt;&gt;""),1,""))</f>
        <v/>
      </c>
      <c r="AH3786" s="26" t="str">
        <f>IF(G3786="","",IF(AND(COUNTIFS($J$18:J3786,J3786)=1,G3786&lt;&gt;""),1,""))</f>
        <v/>
      </c>
      <c r="AI3786" s="27">
        <f t="shared" si="1154"/>
        <v>0</v>
      </c>
      <c r="AJ3786" s="27">
        <f t="shared" si="1155"/>
        <v>0</v>
      </c>
      <c r="AK3786" s="265" t="str">
        <f t="shared" si="1144"/>
        <v/>
      </c>
      <c r="AL3786" s="24"/>
      <c r="AM3786" s="24"/>
      <c r="AN3786" s="24"/>
      <c r="AO3786" s="24"/>
      <c r="AP3786" s="165" t="str">
        <f t="shared" si="1145"/>
        <v/>
      </c>
      <c r="AQ3786" s="266" t="str">
        <f t="shared" si="1146"/>
        <v/>
      </c>
      <c r="AR3786" s="267">
        <f t="shared" si="1147"/>
        <v>0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/>
      </c>
      <c r="B3787" s="23"/>
      <c r="C3787" s="23"/>
      <c r="D3787" s="33" t="str">
        <f t="shared" si="1151"/>
        <v/>
      </c>
      <c r="E3787" s="33" t="str">
        <f t="shared" si="1139"/>
        <v/>
      </c>
      <c r="F3787" s="23"/>
      <c r="G3787" s="23"/>
      <c r="H3787" s="29"/>
      <c r="I3787" s="93" t="str">
        <f t="shared" si="1141"/>
        <v/>
      </c>
      <c r="J3787" s="188"/>
      <c r="K3787" s="29"/>
      <c r="L3787" s="24"/>
      <c r="M3787" s="13"/>
      <c r="N3787" s="22"/>
      <c r="O3787" s="22"/>
      <c r="P3787" s="33" t="str">
        <f t="shared" si="1150"/>
        <v/>
      </c>
      <c r="Q3787" s="22"/>
      <c r="R3787" s="22"/>
      <c r="S3787" s="22"/>
      <c r="T3787" s="22"/>
      <c r="U3787" s="22"/>
      <c r="V3787" s="22"/>
      <c r="W3787" s="22"/>
      <c r="X3787" s="104"/>
      <c r="Y3787" s="31" t="str">
        <f t="shared" si="1153"/>
        <v/>
      </c>
      <c r="Z3787" s="263" t="str">
        <f t="shared" si="1152"/>
        <v/>
      </c>
      <c r="AA3787" s="22"/>
      <c r="AB3787" s="264" t="str">
        <f t="shared" si="1138"/>
        <v/>
      </c>
      <c r="AC3787" s="25" t="str">
        <f t="shared" si="1142"/>
        <v/>
      </c>
      <c r="AD3787" s="169"/>
      <c r="AE3787" s="26" t="str">
        <f t="shared" si="1143"/>
        <v/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0</v>
      </c>
      <c r="AJ3787" s="27">
        <f t="shared" si="1155"/>
        <v>0</v>
      </c>
      <c r="AK3787" s="265" t="str">
        <f t="shared" si="1144"/>
        <v/>
      </c>
      <c r="AL3787" s="24"/>
      <c r="AM3787" s="24"/>
      <c r="AN3787" s="24"/>
      <c r="AO3787" s="24"/>
      <c r="AP3787" s="165" t="str">
        <f t="shared" si="1145"/>
        <v/>
      </c>
      <c r="AQ3787" s="266" t="str">
        <f t="shared" si="1146"/>
        <v/>
      </c>
      <c r="AR3787" s="267">
        <f t="shared" si="1147"/>
        <v>0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/>
      </c>
      <c r="B3788" s="23"/>
      <c r="C3788" s="23"/>
      <c r="D3788" s="33" t="str">
        <f t="shared" si="1151"/>
        <v/>
      </c>
      <c r="E3788" s="33" t="str">
        <f t="shared" si="1139"/>
        <v/>
      </c>
      <c r="F3788" s="23"/>
      <c r="G3788" s="23"/>
      <c r="H3788" s="29"/>
      <c r="I3788" s="93" t="str">
        <f t="shared" si="1141"/>
        <v/>
      </c>
      <c r="J3788" s="188"/>
      <c r="K3788" s="29"/>
      <c r="L3788" s="24"/>
      <c r="M3788" s="13"/>
      <c r="N3788" s="22"/>
      <c r="O3788" s="22"/>
      <c r="P3788" s="33" t="str">
        <f t="shared" si="1150"/>
        <v/>
      </c>
      <c r="Q3788" s="22"/>
      <c r="R3788" s="22"/>
      <c r="S3788" s="22"/>
      <c r="T3788" s="22"/>
      <c r="U3788" s="22"/>
      <c r="V3788" s="22"/>
      <c r="W3788" s="22"/>
      <c r="X3788" s="104"/>
      <c r="Y3788" s="31" t="str">
        <f t="shared" si="1153"/>
        <v/>
      </c>
      <c r="Z3788" s="263" t="str">
        <f t="shared" si="1152"/>
        <v/>
      </c>
      <c r="AA3788" s="22"/>
      <c r="AB3788" s="264" t="str">
        <f t="shared" si="1138"/>
        <v/>
      </c>
      <c r="AC3788" s="25" t="str">
        <f t="shared" si="1142"/>
        <v/>
      </c>
      <c r="AD3788" s="169"/>
      <c r="AE3788" s="26" t="str">
        <f t="shared" si="1143"/>
        <v/>
      </c>
      <c r="AF3788" s="26" t="str">
        <f>IF(AND(COUNTIFS($J$18:J3788,J3788)=1,AE3788=1),1,"")</f>
        <v/>
      </c>
      <c r="AG3788" s="26" t="str">
        <f>IF(C3788="","",IF(AND(COUNTIFS($J$18:J3788,J3788)=1,C3788&lt;&gt;""),1,""))</f>
        <v/>
      </c>
      <c r="AH3788" s="26" t="str">
        <f>IF(G3788="","",IF(AND(COUNTIFS($J$18:J3788,J3788)=1,G3788&lt;&gt;""),1,""))</f>
        <v/>
      </c>
      <c r="AI3788" s="27">
        <f t="shared" si="1154"/>
        <v>0</v>
      </c>
      <c r="AJ3788" s="27">
        <f t="shared" si="1155"/>
        <v>0</v>
      </c>
      <c r="AK3788" s="265" t="str">
        <f t="shared" si="1144"/>
        <v/>
      </c>
      <c r="AL3788" s="24"/>
      <c r="AM3788" s="24"/>
      <c r="AN3788" s="24"/>
      <c r="AO3788" s="24"/>
      <c r="AP3788" s="165" t="str">
        <f t="shared" si="1145"/>
        <v/>
      </c>
      <c r="AQ3788" s="266" t="str">
        <f t="shared" si="1146"/>
        <v/>
      </c>
      <c r="AR3788" s="267">
        <f t="shared" si="1147"/>
        <v>0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/>
      </c>
      <c r="B3789" s="23"/>
      <c r="C3789" s="23"/>
      <c r="D3789" s="33" t="str">
        <f t="shared" si="1151"/>
        <v/>
      </c>
      <c r="E3789" s="33" t="str">
        <f t="shared" si="1139"/>
        <v/>
      </c>
      <c r="F3789" s="23"/>
      <c r="G3789" s="23"/>
      <c r="H3789" s="29"/>
      <c r="I3789" s="93" t="str">
        <f t="shared" si="1141"/>
        <v/>
      </c>
      <c r="J3789" s="188"/>
      <c r="K3789" s="29"/>
      <c r="L3789" s="24"/>
      <c r="M3789" s="13"/>
      <c r="N3789" s="22"/>
      <c r="O3789" s="22"/>
      <c r="P3789" s="33" t="str">
        <f t="shared" si="1150"/>
        <v/>
      </c>
      <c r="Q3789" s="22"/>
      <c r="R3789" s="22"/>
      <c r="S3789" s="22"/>
      <c r="T3789" s="22"/>
      <c r="U3789" s="22"/>
      <c r="V3789" s="22"/>
      <c r="W3789" s="22"/>
      <c r="X3789" s="104"/>
      <c r="Y3789" s="31" t="str">
        <f t="shared" si="1153"/>
        <v/>
      </c>
      <c r="Z3789" s="263" t="str">
        <f t="shared" si="1152"/>
        <v/>
      </c>
      <c r="AA3789" s="22"/>
      <c r="AB3789" s="264" t="str">
        <f t="shared" si="1138"/>
        <v/>
      </c>
      <c r="AC3789" s="25" t="str">
        <f t="shared" si="1142"/>
        <v/>
      </c>
      <c r="AD3789" s="169"/>
      <c r="AE3789" s="26" t="str">
        <f t="shared" si="1143"/>
        <v/>
      </c>
      <c r="AF3789" s="26" t="str">
        <f>IF(AND(COUNTIFS($J$18:J3789,J3789)=1,AE3789=1),1,"")</f>
        <v/>
      </c>
      <c r="AG3789" s="26" t="str">
        <f>IF(C3789="","",IF(AND(COUNTIFS($J$18:J3789,J3789)=1,C3789&lt;&gt;""),1,""))</f>
        <v/>
      </c>
      <c r="AH3789" s="26" t="str">
        <f>IF(G3789="","",IF(AND(COUNTIFS($J$18:J3789,J3789)=1,G3789&lt;&gt;""),1,""))</f>
        <v/>
      </c>
      <c r="AI3789" s="27">
        <f t="shared" si="1154"/>
        <v>0</v>
      </c>
      <c r="AJ3789" s="27">
        <f t="shared" si="1155"/>
        <v>0</v>
      </c>
      <c r="AK3789" s="265" t="str">
        <f t="shared" si="1144"/>
        <v/>
      </c>
      <c r="AL3789" s="24"/>
      <c r="AM3789" s="24"/>
      <c r="AN3789" s="24"/>
      <c r="AO3789" s="24"/>
      <c r="AP3789" s="165" t="str">
        <f t="shared" si="1145"/>
        <v/>
      </c>
      <c r="AQ3789" s="266" t="str">
        <f t="shared" si="1146"/>
        <v/>
      </c>
      <c r="AR3789" s="267">
        <f t="shared" si="1147"/>
        <v>0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/>
      </c>
      <c r="B3790" s="23"/>
      <c r="C3790" s="23"/>
      <c r="D3790" s="33" t="str">
        <f t="shared" si="1151"/>
        <v/>
      </c>
      <c r="E3790" s="33" t="str">
        <f t="shared" si="1139"/>
        <v/>
      </c>
      <c r="F3790" s="23"/>
      <c r="G3790" s="23"/>
      <c r="H3790" s="29"/>
      <c r="I3790" s="93" t="str">
        <f t="shared" si="1141"/>
        <v/>
      </c>
      <c r="J3790" s="188"/>
      <c r="K3790" s="29"/>
      <c r="L3790" s="24"/>
      <c r="M3790" s="13"/>
      <c r="N3790" s="22"/>
      <c r="O3790" s="22"/>
      <c r="P3790" s="33" t="str">
        <f t="shared" si="1150"/>
        <v/>
      </c>
      <c r="Q3790" s="22"/>
      <c r="R3790" s="22"/>
      <c r="S3790" s="22"/>
      <c r="T3790" s="22"/>
      <c r="U3790" s="22"/>
      <c r="V3790" s="22"/>
      <c r="W3790" s="22"/>
      <c r="X3790" s="104"/>
      <c r="Y3790" s="31" t="str">
        <f t="shared" si="1153"/>
        <v/>
      </c>
      <c r="Z3790" s="263" t="str">
        <f t="shared" si="1152"/>
        <v/>
      </c>
      <c r="AA3790" s="22"/>
      <c r="AB3790" s="264" t="str">
        <f t="shared" si="1138"/>
        <v/>
      </c>
      <c r="AC3790" s="25" t="str">
        <f t="shared" si="1142"/>
        <v/>
      </c>
      <c r="AD3790" s="169"/>
      <c r="AE3790" s="26" t="str">
        <f t="shared" si="1143"/>
        <v/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0</v>
      </c>
      <c r="AJ3790" s="27">
        <f t="shared" si="1155"/>
        <v>0</v>
      </c>
      <c r="AK3790" s="265" t="str">
        <f t="shared" si="1144"/>
        <v/>
      </c>
      <c r="AL3790" s="24"/>
      <c r="AM3790" s="24"/>
      <c r="AN3790" s="24"/>
      <c r="AO3790" s="24"/>
      <c r="AP3790" s="165" t="str">
        <f t="shared" si="1145"/>
        <v/>
      </c>
      <c r="AQ3790" s="266" t="str">
        <f t="shared" si="1146"/>
        <v/>
      </c>
      <c r="AR3790" s="267">
        <f t="shared" si="1147"/>
        <v>0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/>
      </c>
      <c r="B3791" s="23"/>
      <c r="C3791" s="23"/>
      <c r="D3791" s="33" t="str">
        <f t="shared" si="1151"/>
        <v/>
      </c>
      <c r="E3791" s="33" t="str">
        <f t="shared" si="1139"/>
        <v/>
      </c>
      <c r="F3791" s="23"/>
      <c r="G3791" s="23"/>
      <c r="H3791" s="29"/>
      <c r="I3791" s="93" t="str">
        <f t="shared" si="1141"/>
        <v/>
      </c>
      <c r="J3791" s="188"/>
      <c r="K3791" s="29"/>
      <c r="L3791" s="24"/>
      <c r="M3791" s="13"/>
      <c r="N3791" s="22"/>
      <c r="O3791" s="22"/>
      <c r="P3791" s="33" t="str">
        <f t="shared" si="1150"/>
        <v/>
      </c>
      <c r="Q3791" s="22"/>
      <c r="R3791" s="22"/>
      <c r="S3791" s="22"/>
      <c r="T3791" s="22"/>
      <c r="U3791" s="22"/>
      <c r="V3791" s="22"/>
      <c r="W3791" s="22"/>
      <c r="X3791" s="104"/>
      <c r="Y3791" s="31" t="str">
        <f t="shared" si="1153"/>
        <v/>
      </c>
      <c r="Z3791" s="263" t="str">
        <f t="shared" si="1152"/>
        <v/>
      </c>
      <c r="AA3791" s="22"/>
      <c r="AB3791" s="264" t="str">
        <f t="shared" si="1138"/>
        <v/>
      </c>
      <c r="AC3791" s="25" t="str">
        <f t="shared" si="1142"/>
        <v/>
      </c>
      <c r="AD3791" s="169"/>
      <c r="AE3791" s="26" t="str">
        <f t="shared" si="1143"/>
        <v/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0</v>
      </c>
      <c r="AJ3791" s="27">
        <f t="shared" si="1155"/>
        <v>0</v>
      </c>
      <c r="AK3791" s="265" t="str">
        <f t="shared" si="1144"/>
        <v/>
      </c>
      <c r="AL3791" s="24"/>
      <c r="AM3791" s="24"/>
      <c r="AN3791" s="24"/>
      <c r="AO3791" s="24"/>
      <c r="AP3791" s="165" t="str">
        <f t="shared" si="1145"/>
        <v/>
      </c>
      <c r="AQ3791" s="266" t="str">
        <f t="shared" si="1146"/>
        <v/>
      </c>
      <c r="AR3791" s="267">
        <f t="shared" si="1147"/>
        <v>0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/>
      </c>
      <c r="B3792" s="23"/>
      <c r="C3792" s="23"/>
      <c r="D3792" s="33" t="str">
        <f t="shared" si="1151"/>
        <v/>
      </c>
      <c r="E3792" s="33" t="str">
        <f t="shared" si="1139"/>
        <v/>
      </c>
      <c r="F3792" s="23"/>
      <c r="G3792" s="23"/>
      <c r="H3792" s="29"/>
      <c r="I3792" s="93" t="str">
        <f t="shared" si="1141"/>
        <v/>
      </c>
      <c r="J3792" s="188"/>
      <c r="K3792" s="29"/>
      <c r="L3792" s="24"/>
      <c r="M3792" s="13"/>
      <c r="N3792" s="22"/>
      <c r="O3792" s="22"/>
      <c r="P3792" s="33" t="str">
        <f t="shared" si="1150"/>
        <v/>
      </c>
      <c r="Q3792" s="22"/>
      <c r="R3792" s="22"/>
      <c r="S3792" s="22"/>
      <c r="T3792" s="22"/>
      <c r="U3792" s="22"/>
      <c r="V3792" s="22"/>
      <c r="W3792" s="22"/>
      <c r="X3792" s="104"/>
      <c r="Y3792" s="31" t="str">
        <f t="shared" si="1153"/>
        <v/>
      </c>
      <c r="Z3792" s="263" t="str">
        <f t="shared" si="1152"/>
        <v/>
      </c>
      <c r="AA3792" s="22"/>
      <c r="AB3792" s="264" t="str">
        <f t="shared" si="1138"/>
        <v/>
      </c>
      <c r="AC3792" s="25" t="str">
        <f t="shared" si="1142"/>
        <v/>
      </c>
      <c r="AD3792" s="169"/>
      <c r="AE3792" s="26" t="str">
        <f t="shared" si="1143"/>
        <v/>
      </c>
      <c r="AF3792" s="26" t="str">
        <f>IF(AND(COUNTIFS($J$18:J3792,J3792)=1,AE3792=1),1,"")</f>
        <v/>
      </c>
      <c r="AG3792" s="26" t="str">
        <f>IF(C3792="","",IF(AND(COUNTIFS($J$18:J3792,J3792)=1,C3792&lt;&gt;""),1,""))</f>
        <v/>
      </c>
      <c r="AH3792" s="26" t="str">
        <f>IF(G3792="","",IF(AND(COUNTIFS($J$18:J3792,J3792)=1,G3792&lt;&gt;""),1,""))</f>
        <v/>
      </c>
      <c r="AI3792" s="27">
        <f t="shared" si="1154"/>
        <v>0</v>
      </c>
      <c r="AJ3792" s="27">
        <f t="shared" si="1155"/>
        <v>0</v>
      </c>
      <c r="AK3792" s="265" t="str">
        <f t="shared" si="1144"/>
        <v/>
      </c>
      <c r="AL3792" s="24"/>
      <c r="AM3792" s="24"/>
      <c r="AN3792" s="24"/>
      <c r="AO3792" s="24"/>
      <c r="AP3792" s="165" t="str">
        <f t="shared" si="1145"/>
        <v/>
      </c>
      <c r="AQ3792" s="266" t="str">
        <f t="shared" si="1146"/>
        <v/>
      </c>
      <c r="AR3792" s="267">
        <f t="shared" si="1147"/>
        <v>0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/>
      </c>
      <c r="B3793" s="23"/>
      <c r="C3793" s="23"/>
      <c r="D3793" s="33" t="str">
        <f t="shared" si="1151"/>
        <v/>
      </c>
      <c r="E3793" s="33" t="str">
        <f t="shared" si="1139"/>
        <v/>
      </c>
      <c r="F3793" s="23"/>
      <c r="G3793" s="23"/>
      <c r="H3793" s="29"/>
      <c r="I3793" s="93" t="str">
        <f t="shared" si="1141"/>
        <v/>
      </c>
      <c r="J3793" s="188"/>
      <c r="K3793" s="29"/>
      <c r="L3793" s="24"/>
      <c r="M3793" s="13"/>
      <c r="N3793" s="22"/>
      <c r="O3793" s="22"/>
      <c r="P3793" s="33" t="str">
        <f t="shared" si="1150"/>
        <v/>
      </c>
      <c r="Q3793" s="22"/>
      <c r="R3793" s="22"/>
      <c r="S3793" s="22"/>
      <c r="T3793" s="22"/>
      <c r="U3793" s="22"/>
      <c r="V3793" s="22"/>
      <c r="W3793" s="22"/>
      <c r="X3793" s="104"/>
      <c r="Y3793" s="31" t="str">
        <f t="shared" si="1153"/>
        <v/>
      </c>
      <c r="Z3793" s="263" t="str">
        <f t="shared" si="1152"/>
        <v/>
      </c>
      <c r="AA3793" s="22"/>
      <c r="AB3793" s="264" t="str">
        <f t="shared" si="1138"/>
        <v/>
      </c>
      <c r="AC3793" s="25" t="str">
        <f t="shared" si="1142"/>
        <v/>
      </c>
      <c r="AD3793" s="169"/>
      <c r="AE3793" s="26" t="str">
        <f t="shared" si="1143"/>
        <v/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0</v>
      </c>
      <c r="AJ3793" s="27">
        <f t="shared" si="1155"/>
        <v>0</v>
      </c>
      <c r="AK3793" s="265" t="str">
        <f t="shared" si="1144"/>
        <v/>
      </c>
      <c r="AL3793" s="24"/>
      <c r="AM3793" s="24"/>
      <c r="AN3793" s="24"/>
      <c r="AO3793" s="24"/>
      <c r="AP3793" s="165" t="str">
        <f t="shared" si="1145"/>
        <v/>
      </c>
      <c r="AQ3793" s="266" t="str">
        <f t="shared" si="1146"/>
        <v/>
      </c>
      <c r="AR3793" s="267">
        <f t="shared" si="1147"/>
        <v>0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/>
      </c>
      <c r="B3794" s="23"/>
      <c r="C3794" s="23"/>
      <c r="D3794" s="33" t="str">
        <f t="shared" si="1151"/>
        <v/>
      </c>
      <c r="E3794" s="33" t="str">
        <f t="shared" si="1139"/>
        <v/>
      </c>
      <c r="F3794" s="23"/>
      <c r="G3794" s="23"/>
      <c r="H3794" s="29"/>
      <c r="I3794" s="93" t="str">
        <f t="shared" si="1141"/>
        <v/>
      </c>
      <c r="J3794" s="188"/>
      <c r="K3794" s="29"/>
      <c r="L3794" s="24"/>
      <c r="M3794" s="13"/>
      <c r="N3794" s="22"/>
      <c r="O3794" s="22"/>
      <c r="P3794" s="33" t="str">
        <f t="shared" si="1150"/>
        <v/>
      </c>
      <c r="Q3794" s="22"/>
      <c r="R3794" s="22"/>
      <c r="S3794" s="22"/>
      <c r="T3794" s="22"/>
      <c r="U3794" s="22"/>
      <c r="V3794" s="22"/>
      <c r="W3794" s="22"/>
      <c r="X3794" s="104"/>
      <c r="Y3794" s="31" t="str">
        <f t="shared" si="1153"/>
        <v/>
      </c>
      <c r="Z3794" s="263" t="str">
        <f t="shared" si="1152"/>
        <v/>
      </c>
      <c r="AA3794" s="22"/>
      <c r="AB3794" s="264" t="str">
        <f t="shared" ref="AB3794:AB3857" si="1156">IF(AND(R3794&lt;&gt;"C66",R3794&lt;&gt;""),Z3794/Y3794*AA3794,"")</f>
        <v/>
      </c>
      <c r="AC3794" s="25" t="str">
        <f t="shared" si="1142"/>
        <v/>
      </c>
      <c r="AD3794" s="169"/>
      <c r="AE3794" s="26" t="str">
        <f t="shared" si="1143"/>
        <v/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0</v>
      </c>
      <c r="AJ3794" s="27">
        <f t="shared" si="1155"/>
        <v>0</v>
      </c>
      <c r="AK3794" s="265" t="str">
        <f t="shared" si="1144"/>
        <v/>
      </c>
      <c r="AL3794" s="24"/>
      <c r="AM3794" s="24"/>
      <c r="AN3794" s="24"/>
      <c r="AO3794" s="24"/>
      <c r="AP3794" s="165" t="str">
        <f t="shared" si="1145"/>
        <v/>
      </c>
      <c r="AQ3794" s="266" t="str">
        <f t="shared" si="1146"/>
        <v/>
      </c>
      <c r="AR3794" s="267">
        <f t="shared" si="1147"/>
        <v>0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/>
      </c>
      <c r="B3795" s="23"/>
      <c r="C3795" s="23"/>
      <c r="D3795" s="33" t="str">
        <f t="shared" si="1151"/>
        <v/>
      </c>
      <c r="E3795" s="33" t="str">
        <f t="shared" si="1139"/>
        <v/>
      </c>
      <c r="F3795" s="23"/>
      <c r="G3795" s="23"/>
      <c r="H3795" s="29"/>
      <c r="I3795" s="93" t="str">
        <f t="shared" si="1141"/>
        <v/>
      </c>
      <c r="J3795" s="188"/>
      <c r="K3795" s="29"/>
      <c r="L3795" s="24"/>
      <c r="M3795" s="13"/>
      <c r="N3795" s="22"/>
      <c r="O3795" s="22"/>
      <c r="P3795" s="33" t="str">
        <f t="shared" si="1150"/>
        <v/>
      </c>
      <c r="Q3795" s="22"/>
      <c r="R3795" s="22"/>
      <c r="S3795" s="22"/>
      <c r="T3795" s="22"/>
      <c r="U3795" s="22"/>
      <c r="V3795" s="22"/>
      <c r="W3795" s="22"/>
      <c r="X3795" s="104"/>
      <c r="Y3795" s="31" t="str">
        <f t="shared" si="1153"/>
        <v/>
      </c>
      <c r="Z3795" s="263" t="str">
        <f t="shared" si="1152"/>
        <v/>
      </c>
      <c r="AA3795" s="22"/>
      <c r="AB3795" s="264" t="str">
        <f t="shared" si="1156"/>
        <v/>
      </c>
      <c r="AC3795" s="25" t="str">
        <f t="shared" si="1142"/>
        <v/>
      </c>
      <c r="AD3795" s="169"/>
      <c r="AE3795" s="26" t="str">
        <f t="shared" si="1143"/>
        <v/>
      </c>
      <c r="AF3795" s="26" t="str">
        <f>IF(AND(COUNTIFS($J$18:J3795,J3795)=1,AE3795=1),1,"")</f>
        <v/>
      </c>
      <c r="AG3795" s="26" t="str">
        <f>IF(C3795="","",IF(AND(COUNTIFS($J$18:J3795,J3795)=1,C3795&lt;&gt;""),1,""))</f>
        <v/>
      </c>
      <c r="AH3795" s="26" t="str">
        <f>IF(G3795="","",IF(AND(COUNTIFS($J$18:J3795,J3795)=1,G3795&lt;&gt;""),1,""))</f>
        <v/>
      </c>
      <c r="AI3795" s="27">
        <f t="shared" si="1154"/>
        <v>0</v>
      </c>
      <c r="AJ3795" s="27">
        <f t="shared" si="1155"/>
        <v>0</v>
      </c>
      <c r="AK3795" s="265" t="str">
        <f t="shared" si="1144"/>
        <v/>
      </c>
      <c r="AL3795" s="24"/>
      <c r="AM3795" s="24"/>
      <c r="AN3795" s="24"/>
      <c r="AO3795" s="24"/>
      <c r="AP3795" s="165" t="str">
        <f t="shared" si="1145"/>
        <v/>
      </c>
      <c r="AQ3795" s="266" t="str">
        <f t="shared" si="1146"/>
        <v/>
      </c>
      <c r="AR3795" s="267">
        <f t="shared" si="1147"/>
        <v>0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/>
      </c>
      <c r="B3796" s="23"/>
      <c r="C3796" s="23"/>
      <c r="D3796" s="33" t="str">
        <f t="shared" si="1151"/>
        <v/>
      </c>
      <c r="E3796" s="33" t="str">
        <f t="shared" si="1139"/>
        <v/>
      </c>
      <c r="F3796" s="23"/>
      <c r="G3796" s="23"/>
      <c r="H3796" s="29"/>
      <c r="I3796" s="93" t="str">
        <f t="shared" si="1141"/>
        <v/>
      </c>
      <c r="J3796" s="188"/>
      <c r="K3796" s="29"/>
      <c r="L3796" s="24"/>
      <c r="M3796" s="13"/>
      <c r="N3796" s="22"/>
      <c r="O3796" s="22"/>
      <c r="P3796" s="33" t="str">
        <f t="shared" si="1150"/>
        <v/>
      </c>
      <c r="Q3796" s="22"/>
      <c r="R3796" s="22"/>
      <c r="S3796" s="22"/>
      <c r="T3796" s="22"/>
      <c r="U3796" s="22"/>
      <c r="V3796" s="22"/>
      <c r="W3796" s="22"/>
      <c r="X3796" s="104"/>
      <c r="Y3796" s="31" t="str">
        <f t="shared" si="1153"/>
        <v/>
      </c>
      <c r="Z3796" s="263" t="str">
        <f t="shared" si="1152"/>
        <v/>
      </c>
      <c r="AA3796" s="22"/>
      <c r="AB3796" s="264" t="str">
        <f t="shared" si="1156"/>
        <v/>
      </c>
      <c r="AC3796" s="25" t="str">
        <f t="shared" si="1142"/>
        <v/>
      </c>
      <c r="AD3796" s="169"/>
      <c r="AE3796" s="26" t="str">
        <f t="shared" si="1143"/>
        <v/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0</v>
      </c>
      <c r="AJ3796" s="27">
        <f t="shared" si="1155"/>
        <v>0</v>
      </c>
      <c r="AK3796" s="265" t="str">
        <f t="shared" si="1144"/>
        <v/>
      </c>
      <c r="AL3796" s="24"/>
      <c r="AM3796" s="24"/>
      <c r="AN3796" s="24"/>
      <c r="AO3796" s="24"/>
      <c r="AP3796" s="165" t="str">
        <f t="shared" si="1145"/>
        <v/>
      </c>
      <c r="AQ3796" s="266" t="str">
        <f t="shared" si="1146"/>
        <v/>
      </c>
      <c r="AR3796" s="267">
        <f t="shared" si="1147"/>
        <v>0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/>
      </c>
      <c r="B3797" s="23"/>
      <c r="C3797" s="23"/>
      <c r="D3797" s="33" t="str">
        <f t="shared" si="1151"/>
        <v/>
      </c>
      <c r="E3797" s="33" t="str">
        <f t="shared" si="1139"/>
        <v/>
      </c>
      <c r="F3797" s="23"/>
      <c r="G3797" s="23"/>
      <c r="H3797" s="29"/>
      <c r="I3797" s="93" t="str">
        <f t="shared" si="1141"/>
        <v/>
      </c>
      <c r="J3797" s="188"/>
      <c r="K3797" s="29"/>
      <c r="L3797" s="24"/>
      <c r="M3797" s="13"/>
      <c r="N3797" s="22"/>
      <c r="O3797" s="22"/>
      <c r="P3797" s="33" t="str">
        <f t="shared" si="1150"/>
        <v/>
      </c>
      <c r="Q3797" s="22"/>
      <c r="R3797" s="22"/>
      <c r="S3797" s="22"/>
      <c r="T3797" s="22"/>
      <c r="U3797" s="22"/>
      <c r="V3797" s="22"/>
      <c r="W3797" s="22"/>
      <c r="X3797" s="104"/>
      <c r="Y3797" s="31" t="str">
        <f t="shared" si="1153"/>
        <v/>
      </c>
      <c r="Z3797" s="263" t="str">
        <f t="shared" si="1152"/>
        <v/>
      </c>
      <c r="AA3797" s="22"/>
      <c r="AB3797" s="264" t="str">
        <f t="shared" si="1156"/>
        <v/>
      </c>
      <c r="AC3797" s="25" t="str">
        <f t="shared" si="1142"/>
        <v/>
      </c>
      <c r="AD3797" s="169"/>
      <c r="AE3797" s="26" t="str">
        <f t="shared" si="1143"/>
        <v/>
      </c>
      <c r="AF3797" s="26" t="str">
        <f>IF(AND(COUNTIFS($J$18:J3797,J3797)=1,AE3797=1),1,"")</f>
        <v/>
      </c>
      <c r="AG3797" s="26" t="str">
        <f>IF(C3797="","",IF(AND(COUNTIFS($J$18:J3797,J3797)=1,C3797&lt;&gt;""),1,""))</f>
        <v/>
      </c>
      <c r="AH3797" s="26" t="str">
        <f>IF(G3797="","",IF(AND(COUNTIFS($J$18:J3797,J3797)=1,G3797&lt;&gt;""),1,""))</f>
        <v/>
      </c>
      <c r="AI3797" s="27">
        <f t="shared" si="1154"/>
        <v>0</v>
      </c>
      <c r="AJ3797" s="27">
        <f t="shared" si="1155"/>
        <v>0</v>
      </c>
      <c r="AK3797" s="265" t="str">
        <f t="shared" si="1144"/>
        <v/>
      </c>
      <c r="AL3797" s="24"/>
      <c r="AM3797" s="24"/>
      <c r="AN3797" s="24"/>
      <c r="AO3797" s="24"/>
      <c r="AP3797" s="165" t="str">
        <f t="shared" si="1145"/>
        <v/>
      </c>
      <c r="AQ3797" s="266" t="str">
        <f t="shared" si="1146"/>
        <v/>
      </c>
      <c r="AR3797" s="267">
        <f t="shared" si="1147"/>
        <v>0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63" t="str">
        <f t="shared" si="1152"/>
        <v/>
      </c>
      <c r="AA3798" s="22"/>
      <c r="AB3798" s="264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65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66" t="str">
        <f t="shared" si="1146"/>
        <v/>
      </c>
      <c r="AR3798" s="267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63" t="str">
        <f t="shared" si="1152"/>
        <v/>
      </c>
      <c r="AA3799" s="22"/>
      <c r="AB3799" s="264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65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66" t="str">
        <f t="shared" si="1146"/>
        <v/>
      </c>
      <c r="AR3799" s="267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63" t="str">
        <f t="shared" si="1152"/>
        <v/>
      </c>
      <c r="AA3800" s="22"/>
      <c r="AB3800" s="264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65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66" t="str">
        <f t="shared" si="1146"/>
        <v/>
      </c>
      <c r="AR3800" s="267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63" t="str">
        <f t="shared" si="1152"/>
        <v/>
      </c>
      <c r="AA3801" s="22"/>
      <c r="AB3801" s="264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65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66" t="str">
        <f t="shared" si="1146"/>
        <v/>
      </c>
      <c r="AR3801" s="267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63" t="str">
        <f t="shared" si="1152"/>
        <v/>
      </c>
      <c r="AA3802" s="22"/>
      <c r="AB3802" s="264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65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66" t="str">
        <f t="shared" si="1146"/>
        <v/>
      </c>
      <c r="AR3802" s="267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63" t="str">
        <f t="shared" si="1152"/>
        <v/>
      </c>
      <c r="AA3803" s="22"/>
      <c r="AB3803" s="264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65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66" t="str">
        <f t="shared" si="1146"/>
        <v/>
      </c>
      <c r="AR3803" s="267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63" t="str">
        <f t="shared" si="1152"/>
        <v/>
      </c>
      <c r="AA3804" s="22"/>
      <c r="AB3804" s="264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65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66" t="str">
        <f t="shared" si="1146"/>
        <v/>
      </c>
      <c r="AR3804" s="267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63" t="str">
        <f t="shared" si="1152"/>
        <v/>
      </c>
      <c r="AA3805" s="22"/>
      <c r="AB3805" s="264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65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66" t="str">
        <f t="shared" si="1146"/>
        <v/>
      </c>
      <c r="AR3805" s="267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63" t="str">
        <f t="shared" si="1152"/>
        <v/>
      </c>
      <c r="AA3806" s="22"/>
      <c r="AB3806" s="264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65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66" t="str">
        <f t="shared" si="1146"/>
        <v/>
      </c>
      <c r="AR3806" s="267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63" t="str">
        <f t="shared" si="1152"/>
        <v/>
      </c>
      <c r="AA3807" s="22"/>
      <c r="AB3807" s="264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65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66" t="str">
        <f t="shared" si="1146"/>
        <v/>
      </c>
      <c r="AR3807" s="267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63" t="str">
        <f t="shared" si="1152"/>
        <v/>
      </c>
      <c r="AA3808" s="22"/>
      <c r="AB3808" s="264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65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66" t="str">
        <f t="shared" ref="AQ3808:AQ3871" si="1164">IF(W3808="","",F3808&amp;G3808&amp;W3808)</f>
        <v/>
      </c>
      <c r="AR3808" s="267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63" t="str">
        <f t="shared" si="1152"/>
        <v/>
      </c>
      <c r="AA3809" s="22"/>
      <c r="AB3809" s="264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65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66" t="str">
        <f t="shared" si="1164"/>
        <v/>
      </c>
      <c r="AR3809" s="267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63" t="str">
        <f t="shared" si="1152"/>
        <v/>
      </c>
      <c r="AA3810" s="22"/>
      <c r="AB3810" s="264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65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66" t="str">
        <f t="shared" si="1164"/>
        <v/>
      </c>
      <c r="AR3810" s="267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63" t="str">
        <f t="shared" si="1152"/>
        <v/>
      </c>
      <c r="AA3811" s="22"/>
      <c r="AB3811" s="264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65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66" t="str">
        <f t="shared" si="1164"/>
        <v/>
      </c>
      <c r="AR3811" s="267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63" t="str">
        <f t="shared" si="1152"/>
        <v/>
      </c>
      <c r="AA3812" s="22"/>
      <c r="AB3812" s="264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65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66" t="str">
        <f t="shared" si="1164"/>
        <v/>
      </c>
      <c r="AR3812" s="267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63" t="str">
        <f t="shared" si="1152"/>
        <v/>
      </c>
      <c r="AA3813" s="22"/>
      <c r="AB3813" s="264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65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66" t="str">
        <f t="shared" si="1164"/>
        <v/>
      </c>
      <c r="AR3813" s="267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63" t="str">
        <f t="shared" si="1152"/>
        <v/>
      </c>
      <c r="AA3814" s="22"/>
      <c r="AB3814" s="264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65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66" t="str">
        <f t="shared" si="1164"/>
        <v/>
      </c>
      <c r="AR3814" s="267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63" t="str">
        <f t="shared" si="1152"/>
        <v/>
      </c>
      <c r="AA3815" s="22"/>
      <c r="AB3815" s="264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65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66" t="str">
        <f t="shared" si="1164"/>
        <v/>
      </c>
      <c r="AR3815" s="267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63" t="str">
        <f t="shared" si="1152"/>
        <v/>
      </c>
      <c r="AA3816" s="22"/>
      <c r="AB3816" s="264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65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66" t="str">
        <f t="shared" si="1164"/>
        <v/>
      </c>
      <c r="AR3816" s="267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63" t="str">
        <f t="shared" si="1152"/>
        <v/>
      </c>
      <c r="AA3817" s="22"/>
      <c r="AB3817" s="264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65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66" t="str">
        <f t="shared" si="1164"/>
        <v/>
      </c>
      <c r="AR3817" s="267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63" t="str">
        <f t="shared" si="1152"/>
        <v/>
      </c>
      <c r="AA3818" s="22"/>
      <c r="AB3818" s="264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65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66" t="str">
        <f t="shared" si="1164"/>
        <v/>
      </c>
      <c r="AR3818" s="267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63" t="str">
        <f t="shared" si="1152"/>
        <v/>
      </c>
      <c r="AA3819" s="22"/>
      <c r="AB3819" s="264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65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66" t="str">
        <f t="shared" si="1164"/>
        <v/>
      </c>
      <c r="AR3819" s="267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63" t="str">
        <f t="shared" si="1152"/>
        <v/>
      </c>
      <c r="AA3820" s="22"/>
      <c r="AB3820" s="264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65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66" t="str">
        <f t="shared" si="1164"/>
        <v/>
      </c>
      <c r="AR3820" s="267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63" t="str">
        <f t="shared" si="1152"/>
        <v/>
      </c>
      <c r="AA3821" s="22"/>
      <c r="AB3821" s="264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65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66" t="str">
        <f t="shared" si="1164"/>
        <v/>
      </c>
      <c r="AR3821" s="267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63" t="str">
        <f t="shared" si="1152"/>
        <v/>
      </c>
      <c r="AA3822" s="22"/>
      <c r="AB3822" s="264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65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66" t="str">
        <f t="shared" si="1164"/>
        <v/>
      </c>
      <c r="AR3822" s="267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63" t="str">
        <f t="shared" si="1152"/>
        <v/>
      </c>
      <c r="AA3823" s="22"/>
      <c r="AB3823" s="264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65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66" t="str">
        <f t="shared" si="1164"/>
        <v/>
      </c>
      <c r="AR3823" s="267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63" t="str">
        <f t="shared" si="1152"/>
        <v/>
      </c>
      <c r="AA3824" s="22"/>
      <c r="AB3824" s="264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65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66" t="str">
        <f t="shared" si="1164"/>
        <v/>
      </c>
      <c r="AR3824" s="267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63" t="str">
        <f t="shared" si="1152"/>
        <v/>
      </c>
      <c r="AA3825" s="22"/>
      <c r="AB3825" s="264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65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66" t="str">
        <f t="shared" si="1164"/>
        <v/>
      </c>
      <c r="AR3825" s="267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63" t="str">
        <f t="shared" ref="Z3826:Z3889" si="1170">IF(X3826="","",X3826*MAX(O3826,N3826))</f>
        <v/>
      </c>
      <c r="AA3826" s="22"/>
      <c r="AB3826" s="264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65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66" t="str">
        <f t="shared" si="1164"/>
        <v/>
      </c>
      <c r="AR3826" s="267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63" t="str">
        <f t="shared" si="1170"/>
        <v/>
      </c>
      <c r="AA3827" s="22"/>
      <c r="AB3827" s="264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65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66" t="str">
        <f t="shared" si="1164"/>
        <v/>
      </c>
      <c r="AR3827" s="267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63" t="str">
        <f t="shared" si="1170"/>
        <v/>
      </c>
      <c r="AA3828" s="22"/>
      <c r="AB3828" s="264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65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66" t="str">
        <f t="shared" si="1164"/>
        <v/>
      </c>
      <c r="AR3828" s="267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63" t="str">
        <f t="shared" si="1170"/>
        <v/>
      </c>
      <c r="AA3829" s="22"/>
      <c r="AB3829" s="264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65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66" t="str">
        <f t="shared" si="1164"/>
        <v/>
      </c>
      <c r="AR3829" s="267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63" t="str">
        <f t="shared" si="1170"/>
        <v/>
      </c>
      <c r="AA3830" s="22"/>
      <c r="AB3830" s="264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65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66" t="str">
        <f t="shared" si="1164"/>
        <v/>
      </c>
      <c r="AR3830" s="267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63" t="str">
        <f t="shared" si="1170"/>
        <v/>
      </c>
      <c r="AA3831" s="22"/>
      <c r="AB3831" s="264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65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66" t="str">
        <f t="shared" si="1164"/>
        <v/>
      </c>
      <c r="AR3831" s="267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63" t="str">
        <f t="shared" si="1170"/>
        <v/>
      </c>
      <c r="AA3832" s="22"/>
      <c r="AB3832" s="264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65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66" t="str">
        <f t="shared" si="1164"/>
        <v/>
      </c>
      <c r="AR3832" s="267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63" t="str">
        <f t="shared" si="1170"/>
        <v/>
      </c>
      <c r="AA3833" s="22"/>
      <c r="AB3833" s="264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65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66" t="str">
        <f t="shared" si="1164"/>
        <v/>
      </c>
      <c r="AR3833" s="267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63" t="str">
        <f t="shared" si="1170"/>
        <v/>
      </c>
      <c r="AA3834" s="22"/>
      <c r="AB3834" s="264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65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66" t="str">
        <f t="shared" si="1164"/>
        <v/>
      </c>
      <c r="AR3834" s="267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63" t="str">
        <f t="shared" si="1170"/>
        <v/>
      </c>
      <c r="AA3835" s="22"/>
      <c r="AB3835" s="264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65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66" t="str">
        <f t="shared" si="1164"/>
        <v/>
      </c>
      <c r="AR3835" s="267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63" t="str">
        <f t="shared" si="1170"/>
        <v/>
      </c>
      <c r="AA3836" s="22"/>
      <c r="AB3836" s="264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65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66" t="str">
        <f t="shared" si="1164"/>
        <v/>
      </c>
      <c r="AR3836" s="267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63" t="str">
        <f t="shared" si="1170"/>
        <v/>
      </c>
      <c r="AA3837" s="22"/>
      <c r="AB3837" s="264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65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66" t="str">
        <f t="shared" si="1164"/>
        <v/>
      </c>
      <c r="AR3837" s="267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63" t="str">
        <f t="shared" si="1170"/>
        <v/>
      </c>
      <c r="AA3838" s="22"/>
      <c r="AB3838" s="264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65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66" t="str">
        <f t="shared" si="1164"/>
        <v/>
      </c>
      <c r="AR3838" s="267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63" t="str">
        <f t="shared" si="1170"/>
        <v/>
      </c>
      <c r="AA3839" s="22"/>
      <c r="AB3839" s="264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65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66" t="str">
        <f t="shared" si="1164"/>
        <v/>
      </c>
      <c r="AR3839" s="267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63" t="str">
        <f t="shared" si="1170"/>
        <v/>
      </c>
      <c r="AA3840" s="22"/>
      <c r="AB3840" s="264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65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66" t="str">
        <f t="shared" si="1164"/>
        <v/>
      </c>
      <c r="AR3840" s="267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63" t="str">
        <f t="shared" si="1170"/>
        <v/>
      </c>
      <c r="AA3841" s="22"/>
      <c r="AB3841" s="264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65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66" t="str">
        <f t="shared" si="1164"/>
        <v/>
      </c>
      <c r="AR3841" s="267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63" t="str">
        <f t="shared" si="1170"/>
        <v/>
      </c>
      <c r="AA3842" s="22"/>
      <c r="AB3842" s="264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65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66" t="str">
        <f t="shared" si="1164"/>
        <v/>
      </c>
      <c r="AR3842" s="267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63" t="str">
        <f t="shared" si="1170"/>
        <v/>
      </c>
      <c r="AA3843" s="22"/>
      <c r="AB3843" s="264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65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66" t="str">
        <f t="shared" si="1164"/>
        <v/>
      </c>
      <c r="AR3843" s="267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63" t="str">
        <f t="shared" si="1170"/>
        <v/>
      </c>
      <c r="AA3844" s="22"/>
      <c r="AB3844" s="264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65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66" t="str">
        <f t="shared" si="1164"/>
        <v/>
      </c>
      <c r="AR3844" s="267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63" t="str">
        <f t="shared" si="1170"/>
        <v/>
      </c>
      <c r="AA3845" s="22"/>
      <c r="AB3845" s="264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65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66" t="str">
        <f t="shared" si="1164"/>
        <v/>
      </c>
      <c r="AR3845" s="267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63" t="str">
        <f t="shared" si="1170"/>
        <v/>
      </c>
      <c r="AA3846" s="22"/>
      <c r="AB3846" s="264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65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66" t="str">
        <f t="shared" si="1164"/>
        <v/>
      </c>
      <c r="AR3846" s="267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63" t="str">
        <f t="shared" si="1170"/>
        <v/>
      </c>
      <c r="AA3847" s="22"/>
      <c r="AB3847" s="264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65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66" t="str">
        <f t="shared" si="1164"/>
        <v/>
      </c>
      <c r="AR3847" s="267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63" t="str">
        <f t="shared" si="1170"/>
        <v/>
      </c>
      <c r="AA3848" s="22"/>
      <c r="AB3848" s="264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65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66" t="str">
        <f t="shared" si="1164"/>
        <v/>
      </c>
      <c r="AR3848" s="267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63" t="str">
        <f t="shared" si="1170"/>
        <v/>
      </c>
      <c r="AA3849" s="22"/>
      <c r="AB3849" s="264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65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66" t="str">
        <f t="shared" si="1164"/>
        <v/>
      </c>
      <c r="AR3849" s="267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63" t="str">
        <f t="shared" si="1170"/>
        <v/>
      </c>
      <c r="AA3850" s="22"/>
      <c r="AB3850" s="264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65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66" t="str">
        <f t="shared" si="1164"/>
        <v/>
      </c>
      <c r="AR3850" s="267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63" t="str">
        <f t="shared" si="1170"/>
        <v/>
      </c>
      <c r="AA3851" s="22"/>
      <c r="AB3851" s="264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65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66" t="str">
        <f t="shared" si="1164"/>
        <v/>
      </c>
      <c r="AR3851" s="267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25" priority="147"/>
  </conditionalFormatting>
  <conditionalFormatting sqref="J3509 J3502:J3507 J3255:J3500">
    <cfRule type="duplicateValues" dxfId="24" priority="27"/>
  </conditionalFormatting>
  <conditionalFormatting sqref="Z3255:Z3500 Z3502:Z3994">
    <cfRule type="cellIs" dxfId="23" priority="25" operator="lessThanOrEqual">
      <formula>0</formula>
    </cfRule>
  </conditionalFormatting>
  <conditionalFormatting sqref="J856">
    <cfRule type="duplicateValues" dxfId="22" priority="12"/>
  </conditionalFormatting>
  <conditionalFormatting sqref="J1670:J1673">
    <cfRule type="duplicateValues" dxfId="21" priority="22"/>
  </conditionalFormatting>
  <conditionalFormatting sqref="J2327:J2902">
    <cfRule type="duplicateValues" dxfId="20" priority="24"/>
  </conditionalFormatting>
  <conditionalFormatting sqref="J2910:J2911">
    <cfRule type="duplicateValues" dxfId="19" priority="17"/>
  </conditionalFormatting>
  <conditionalFormatting sqref="J2912">
    <cfRule type="duplicateValues" dxfId="18" priority="21"/>
  </conditionalFormatting>
  <conditionalFormatting sqref="J2913">
    <cfRule type="duplicateValues" dxfId="17" priority="20"/>
  </conditionalFormatting>
  <conditionalFormatting sqref="J2995:J2996">
    <cfRule type="duplicateValues" dxfId="16" priority="16"/>
  </conditionalFormatting>
  <conditionalFormatting sqref="J3018 J3020:J3023">
    <cfRule type="duplicateValues" dxfId="15" priority="19"/>
  </conditionalFormatting>
  <conditionalFormatting sqref="J3019">
    <cfRule type="duplicateValues" dxfId="14" priority="18"/>
  </conditionalFormatting>
  <conditionalFormatting sqref="J3115">
    <cfRule type="duplicateValues" dxfId="13" priority="15"/>
  </conditionalFormatting>
  <conditionalFormatting sqref="J3148">
    <cfRule type="duplicateValues" dxfId="12" priority="14"/>
  </conditionalFormatting>
  <conditionalFormatting sqref="J3191:J3192">
    <cfRule type="duplicateValues" dxfId="11" priority="13"/>
  </conditionalFormatting>
  <conditionalFormatting sqref="J3196:J3201 J3203 J3205:J3213">
    <cfRule type="duplicateValues" dxfId="10" priority="11"/>
  </conditionalFormatting>
  <conditionalFormatting sqref="J3214:J3254 J2931:J3195 J2079:J2929 J2:J2077">
    <cfRule type="duplicateValues" dxfId="9" priority="23"/>
  </conditionalFormatting>
  <conditionalFormatting sqref="Z2:Z3254">
    <cfRule type="cellIs" dxfId="8" priority="10" operator="lessThanOrEqual">
      <formula>0</formula>
    </cfRule>
  </conditionalFormatting>
  <conditionalFormatting sqref="J3202">
    <cfRule type="duplicateValues" dxfId="7" priority="9"/>
  </conditionalFormatting>
  <conditionalFormatting sqref="J2930">
    <cfRule type="duplicateValues" dxfId="6" priority="8"/>
  </conditionalFormatting>
  <conditionalFormatting sqref="J3204">
    <cfRule type="duplicateValues" dxfId="5" priority="7"/>
  </conditionalFormatting>
  <conditionalFormatting sqref="J2078">
    <cfRule type="duplicateValues" dxfId="4" priority="6"/>
  </conditionalFormatting>
  <conditionalFormatting sqref="J3515">
    <cfRule type="duplicateValues" dxfId="3" priority="5"/>
  </conditionalFormatting>
  <conditionalFormatting sqref="J3501">
    <cfRule type="duplicateValues" dxfId="2" priority="3"/>
  </conditionalFormatting>
  <conditionalFormatting sqref="Z3501">
    <cfRule type="cellIs" dxfId="1" priority="2" operator="lessThanOrEqual">
      <formula>0</formula>
    </cfRule>
  </conditionalFormatting>
  <conditionalFormatting sqref="K3738:K3749">
    <cfRule type="duplicateValues" dxfId="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F12" zoomScale="70" zoomScaleNormal="70" workbookViewId="0">
      <selection activeCell="S38" sqref="S38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6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10</v>
      </c>
      <c r="H2" s="147" t="str">
        <f>IF(F2="","",F2&amp;G2)</f>
        <v>202410</v>
      </c>
      <c r="I2" s="147" t="str">
        <f>IF(H2="","",H2&amp;$K$1)</f>
        <v>202410JPY</v>
      </c>
      <c r="J2" s="147" t="str">
        <f>IF(H2="","",H2&amp;$L$1)</f>
        <v>202410RMB</v>
      </c>
      <c r="K2" s="146">
        <v>5.5599999999999997E-2</v>
      </c>
      <c r="L2" s="182">
        <v>1.1080000000000001</v>
      </c>
      <c r="M2" s="47"/>
      <c r="N2" s="107"/>
      <c r="O2" s="48"/>
      <c r="P2" s="257"/>
      <c r="Q2" s="176" t="s">
        <v>53</v>
      </c>
      <c r="R2" s="216">
        <v>79000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11</v>
      </c>
      <c r="H3" s="147" t="str">
        <f t="shared" ref="H3:H13" si="0">IF(F3="","",F3&amp;G3)</f>
        <v>202411</v>
      </c>
      <c r="I3" s="147" t="str">
        <f t="shared" ref="I3:I13" si="1">IF(H3="","",H3&amp;$K$1)</f>
        <v>202411JPY</v>
      </c>
      <c r="J3" s="147" t="str">
        <f t="shared" ref="J3:J13" si="2">IF(H3="","",H3&amp;$L$1)</f>
        <v>202411RMB</v>
      </c>
      <c r="K3" s="146">
        <v>5.5599999999999997E-2</v>
      </c>
      <c r="L3" s="182">
        <v>1.1080000000000001</v>
      </c>
      <c r="M3" s="47"/>
      <c r="N3" s="107"/>
      <c r="O3" s="48"/>
      <c r="P3" s="258" t="s">
        <v>3204</v>
      </c>
      <c r="Q3" s="177" t="s">
        <v>52</v>
      </c>
      <c r="R3" s="216">
        <v>65000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2024</v>
      </c>
      <c r="G4" s="146">
        <v>12</v>
      </c>
      <c r="H4" s="147" t="str">
        <f t="shared" si="0"/>
        <v>202412</v>
      </c>
      <c r="I4" s="147" t="str">
        <f t="shared" si="1"/>
        <v>202412JPY</v>
      </c>
      <c r="J4" s="147" t="str">
        <f t="shared" si="2"/>
        <v>202412RMB</v>
      </c>
      <c r="K4" s="146">
        <v>5.5599999999999997E-2</v>
      </c>
      <c r="L4" s="182">
        <v>1.1080000000000001</v>
      </c>
      <c r="M4" s="47"/>
      <c r="N4" s="107"/>
      <c r="O4" s="48"/>
      <c r="P4" s="258"/>
      <c r="Q4" s="177" t="s">
        <v>51</v>
      </c>
      <c r="R4" s="216">
        <v>6000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8"/>
      <c r="Q5" s="178" t="s">
        <v>50</v>
      </c>
      <c r="R5" s="216">
        <v>211000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46" t="s">
        <v>3388</v>
      </c>
      <c r="Q10" s="247"/>
      <c r="R10" s="247"/>
      <c r="S10" s="247"/>
      <c r="T10" s="247"/>
      <c r="U10" s="247"/>
      <c r="V10" s="247"/>
      <c r="AB10" s="250" t="s">
        <v>3389</v>
      </c>
      <c r="AC10" s="251"/>
      <c r="AD10" s="251"/>
      <c r="AE10" s="251"/>
      <c r="AF10" s="251"/>
      <c r="AG10" s="251"/>
      <c r="AH10" s="251"/>
      <c r="AI10" s="252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48"/>
      <c r="Q11" s="249"/>
      <c r="R11" s="249"/>
      <c r="S11" s="249"/>
      <c r="T11" s="249"/>
      <c r="U11" s="249"/>
      <c r="V11" s="249"/>
      <c r="AB11" s="253"/>
      <c r="AC11" s="254"/>
      <c r="AD11" s="254"/>
      <c r="AE11" s="254"/>
      <c r="AF11" s="254"/>
      <c r="AG11" s="254"/>
      <c r="AH11" s="254"/>
      <c r="AI11" s="255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10</v>
      </c>
      <c r="S13" s="79">
        <f>IF(R13="","",SUMIFS(raw_sheet!AB:AB,raw_sheet!E:E,list!P13,raw_sheet!F:F,list!Q13,raw_sheet!G:G,list!R13,raw_sheet!R:R,list!$S$12))</f>
        <v>18995051.633655783</v>
      </c>
      <c r="T13" s="79">
        <f>IF(R13="","",SUMIFS(raw_sheet!AB:AB,raw_sheet!E:E,list!P13,raw_sheet!F:F,list!Q13,raw_sheet!G:G,list!R13,raw_sheet!R:R,list!$T$12))</f>
        <v>3430467.9646024471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22425519.598258231</v>
      </c>
      <c r="AB13" s="150" t="s">
        <v>3173</v>
      </c>
      <c r="AC13" s="150">
        <v>2024</v>
      </c>
      <c r="AD13" s="150">
        <v>10</v>
      </c>
      <c r="AE13" s="79">
        <f>IF(AD13="","",SUMIFS(raw_sheet!AB:AB,raw_sheet!A:A,list!AB13,raw_sheet!B:B,list!AC13,raw_sheet!C:C,list!AD13,raw_sheet!S:S,list!$AE$12))</f>
        <v>18663609.297451328</v>
      </c>
      <c r="AF13" s="79">
        <f>IF(AD13="","",SUMIFS(raw_sheet!AB:AB,raw_sheet!A:A,list!AB13,raw_sheet!B:B,list!AC13,raw_sheet!C:C,list!AD13,raw_sheet!S:S,list!$AF$12))</f>
        <v>2176776.8000000003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20840386.097451329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11</v>
      </c>
      <c r="S14" s="79">
        <f>IF(R14="","",SUMIFS(raw_sheet!AB:AB,raw_sheet!E:E,list!P14,raw_sheet!F:F,list!Q14,raw_sheet!G:G,list!R14,raw_sheet!R:R,list!$S$12))</f>
        <v>30793598.448212389</v>
      </c>
      <c r="T14" s="79">
        <f>IF(R14="","",SUMIFS(raw_sheet!AB:AB,raw_sheet!E:E,list!P14,raw_sheet!F:F,list!Q14,raw_sheet!G:G,list!R14,raw_sheet!R:R,list!$T$12))</f>
        <v>2637315.9292035401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33430914.377415929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2024</v>
      </c>
      <c r="R15" s="150">
        <v>12</v>
      </c>
      <c r="S15" s="79">
        <f>IF(R15="","",SUMIFS(raw_sheet!AB:AB,raw_sheet!E:E,list!P15,raw_sheet!F:F,list!Q15,raw_sheet!G:G,list!R15,raw_sheet!R:R,list!$S$12))</f>
        <v>21488094.503362831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21488094.503362831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1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235616290</v>
      </c>
      <c r="AK18" s="124" cm="1">
        <f t="array" ref="AK18">IFERROR(SUMPRODUCT((AD21:AD150="EAST")*(AJ21:AJ150)),0)</f>
        <v>2219998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1" t="s">
        <v>3312</v>
      </c>
      <c r="D19" s="242"/>
      <c r="E19" s="243"/>
      <c r="F19" s="38"/>
      <c r="M19" s="47"/>
      <c r="N19" s="107"/>
      <c r="O19" s="39"/>
      <c r="P19" s="259" t="s">
        <v>3340</v>
      </c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B19" s="261" t="s">
        <v>3214</v>
      </c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</row>
    <row r="20" spans="1:39" ht="16.2" thickBot="1">
      <c r="A20" s="167"/>
      <c r="B20" s="168"/>
      <c r="C20" s="241" t="s">
        <v>3215</v>
      </c>
      <c r="D20" s="242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1" t="s">
        <v>3226</v>
      </c>
      <c r="D21" s="242"/>
      <c r="E21" s="146">
        <v>2024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2024</v>
      </c>
      <c r="Q21" s="13">
        <v>10</v>
      </c>
      <c r="R21" s="13" t="str">
        <v>SOUTH</v>
      </c>
      <c r="S21" s="13" t="str">
        <v>C28SZX20240041JY</v>
      </c>
      <c r="T21" s="13" t="str">
        <v>海凌科</v>
      </c>
      <c r="U21" s="13" t="str">
        <v>YSi-V</v>
      </c>
      <c r="V21" s="13">
        <v>1</v>
      </c>
      <c r="W21" s="92" t="str">
        <v>JPY</v>
      </c>
      <c r="X21" s="97">
        <v>5.5599999999999997E-2</v>
      </c>
      <c r="Y21" s="92">
        <v>433680</v>
      </c>
      <c r="Z21" s="229">
        <v>0.12</v>
      </c>
      <c r="AB21" s="15" cm="1">
        <f t="array" ref="AB21:AM54">_xlfn.CHOOSECOLS(_xlfn._xlws.FILTER(raw_sheet!A:AZ,(raw_sheet!B:B=list!AC13)*(raw_sheet!A:A=list!AB13)*(raw_sheet!C:C=list!AD13)*(raw_sheet!C:C&lt;&gt;"Cancel"),""),2,3,19,10,11,12,14,23,26,27,28,30)</f>
        <v>2024</v>
      </c>
      <c r="AC21" s="13">
        <v>10</v>
      </c>
      <c r="AD21" s="13" t="str">
        <v>SOUTH</v>
      </c>
      <c r="AE21" s="13" t="str">
        <v>NSD-ESE20241010A01</v>
      </c>
      <c r="AF21" s="13" t="str">
        <v>诺信德</v>
      </c>
      <c r="AG21" s="13" t="str">
        <v>PEMTRON EAGLE 3D 8800HSL CPT</v>
      </c>
      <c r="AH21" s="13">
        <v>1</v>
      </c>
      <c r="AI21" s="92" t="str">
        <v>RMB</v>
      </c>
      <c r="AJ21" s="118">
        <v>355000</v>
      </c>
      <c r="AK21" s="97">
        <v>1.1080000000000001</v>
      </c>
      <c r="AL21" s="92">
        <v>348088.49557522131</v>
      </c>
      <c r="AM21" s="229">
        <v>-0.34670000000000001</v>
      </c>
    </row>
    <row r="22" spans="1:39" ht="16.2" thickBot="1">
      <c r="A22" s="167"/>
      <c r="B22" s="168"/>
      <c r="C22" s="244" t="s">
        <v>3227</v>
      </c>
      <c r="D22" s="245"/>
      <c r="E22" s="150">
        <v>9</v>
      </c>
      <c r="F22" s="38"/>
      <c r="M22" s="47"/>
      <c r="N22" s="107"/>
      <c r="O22" s="39"/>
      <c r="P22" s="13">
        <v>2024</v>
      </c>
      <c r="Q22" s="13">
        <v>10</v>
      </c>
      <c r="R22" s="13" t="str">
        <v>SOUTH</v>
      </c>
      <c r="S22" s="13" t="str">
        <v>C28SZX20240041JY</v>
      </c>
      <c r="T22" s="13" t="str">
        <v>海凌科</v>
      </c>
      <c r="U22" s="13" t="str">
        <v>YSi-V</v>
      </c>
      <c r="V22" s="13">
        <v>1</v>
      </c>
      <c r="W22" s="92" t="str">
        <v>JPY</v>
      </c>
      <c r="X22" s="97">
        <v>5.5599999999999997E-2</v>
      </c>
      <c r="Y22" s="92">
        <v>433680</v>
      </c>
      <c r="Z22" s="229">
        <v>0.12</v>
      </c>
      <c r="AB22" s="13">
        <v>2024</v>
      </c>
      <c r="AC22" s="13">
        <v>10</v>
      </c>
      <c r="AD22" s="13" t="str">
        <v>SOUTH</v>
      </c>
      <c r="AE22" s="13" t="str">
        <v>C49SZX20240175SX</v>
      </c>
      <c r="AF22" s="13" t="str">
        <v>俱进</v>
      </c>
      <c r="AG22" s="13" t="str">
        <v>YSM20R</v>
      </c>
      <c r="AH22" s="13">
        <v>1</v>
      </c>
      <c r="AI22" s="92" t="str">
        <v>RMB</v>
      </c>
      <c r="AJ22" s="118">
        <v>855000</v>
      </c>
      <c r="AK22" s="97">
        <v>1.1080000000000001</v>
      </c>
      <c r="AL22" s="92">
        <v>838353.98230088514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10</v>
      </c>
      <c r="R23" s="13" t="str">
        <v>EAST</v>
      </c>
      <c r="S23" s="13" t="str">
        <v>C28SHA20240723/ZQR</v>
      </c>
      <c r="T23" s="13" t="str">
        <v>江苏中科朗恩斯</v>
      </c>
      <c r="U23" s="13" t="str">
        <v>YSi-V</v>
      </c>
      <c r="V23" s="13">
        <v>1</v>
      </c>
      <c r="W23" s="92" t="str">
        <v>RMB</v>
      </c>
      <c r="X23" s="97">
        <v>1.1080000000000001</v>
      </c>
      <c r="Y23" s="92">
        <v>351030.0884955753</v>
      </c>
      <c r="Z23" s="229">
        <v>0.1678</v>
      </c>
      <c r="AB23" s="13">
        <v>2024</v>
      </c>
      <c r="AC23" s="13">
        <v>10</v>
      </c>
      <c r="AD23" s="13" t="str">
        <v>EAST</v>
      </c>
      <c r="AE23" s="13" t="str">
        <v>C49SHA20241010/HZY</v>
      </c>
      <c r="AF23" s="13" t="str">
        <v>宁波千瑞</v>
      </c>
      <c r="AG23" s="13" t="str">
        <v>YSM20R</v>
      </c>
      <c r="AH23" s="13">
        <v>1</v>
      </c>
      <c r="AI23" s="92" t="str">
        <v>RMB</v>
      </c>
      <c r="AJ23" s="118">
        <v>759998</v>
      </c>
      <c r="AK23" s="97">
        <v>1.1080000000000001</v>
      </c>
      <c r="AL23" s="92">
        <v>745201.57876106212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10</v>
      </c>
      <c r="R24" s="13" t="str">
        <v>SOUTH</v>
      </c>
      <c r="S24" s="13" t="str">
        <v>C49SZX20240106JY</v>
      </c>
      <c r="T24" s="13" t="str">
        <v>傲尔</v>
      </c>
      <c r="U24" s="13" t="str">
        <v>YSM10</v>
      </c>
      <c r="V24" s="13">
        <v>1</v>
      </c>
      <c r="W24" s="92" t="str">
        <v>JPY</v>
      </c>
      <c r="X24" s="97">
        <v>5.5599999999999997E-2</v>
      </c>
      <c r="Y24" s="92">
        <v>472600</v>
      </c>
      <c r="Z24" s="229">
        <v>0.12</v>
      </c>
      <c r="AB24" s="13">
        <v>2024</v>
      </c>
      <c r="AC24" s="13">
        <v>10</v>
      </c>
      <c r="AD24" s="13" t="str">
        <v>EAST</v>
      </c>
      <c r="AE24" s="13" t="str">
        <v>C28SHA20241010/JXD</v>
      </c>
      <c r="AF24" s="13" t="str">
        <v>昌辉汽车电器（黄山）</v>
      </c>
      <c r="AG24" s="13" t="str">
        <v>YSi-V</v>
      </c>
      <c r="AH24" s="13">
        <v>1</v>
      </c>
      <c r="AI24" s="92" t="str">
        <v>RMB</v>
      </c>
      <c r="AJ24" s="118">
        <v>370000</v>
      </c>
      <c r="AK24" s="97">
        <v>1.1080000000000001</v>
      </c>
      <c r="AL24" s="92">
        <v>362796.46017699124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10</v>
      </c>
      <c r="R25" s="13" t="str">
        <v>SOUTH</v>
      </c>
      <c r="S25" s="13" t="str">
        <v>C49SZX20240106JY</v>
      </c>
      <c r="T25" s="13" t="str">
        <v>傲尔</v>
      </c>
      <c r="U25" s="13" t="str">
        <v>YSM10</v>
      </c>
      <c r="V25" s="13">
        <v>1</v>
      </c>
      <c r="W25" s="92" t="str">
        <v>JPY</v>
      </c>
      <c r="X25" s="97">
        <v>5.5599999999999997E-2</v>
      </c>
      <c r="Y25" s="92">
        <v>472600</v>
      </c>
      <c r="Z25" s="229">
        <v>0.12</v>
      </c>
      <c r="AB25" s="13">
        <v>2024</v>
      </c>
      <c r="AC25" s="13">
        <v>10</v>
      </c>
      <c r="AD25" s="13" t="str">
        <v>EAST</v>
      </c>
      <c r="AE25" s="13" t="str">
        <v>C28SHA20241011/JXD</v>
      </c>
      <c r="AF25" s="13" t="str">
        <v>黄山市昌维</v>
      </c>
      <c r="AG25" s="13" t="str">
        <v>YSi-V</v>
      </c>
      <c r="AH25" s="13">
        <v>1</v>
      </c>
      <c r="AI25" s="92" t="str">
        <v>RMB</v>
      </c>
      <c r="AJ25" s="118">
        <v>368000</v>
      </c>
      <c r="AK25" s="97">
        <v>1.1080000000000001</v>
      </c>
      <c r="AL25" s="92">
        <v>360835.39823008853</v>
      </c>
      <c r="AM25" s="229">
        <v>0.12</v>
      </c>
    </row>
    <row r="26" spans="1:39">
      <c r="A26" s="167"/>
      <c r="B26" s="168"/>
      <c r="P26" s="13">
        <v>2024</v>
      </c>
      <c r="Q26" s="13">
        <v>10</v>
      </c>
      <c r="R26" s="13" t="str">
        <v>SOUTH</v>
      </c>
      <c r="S26" s="13" t="str">
        <v>C49SZX20240132MZ</v>
      </c>
      <c r="T26" s="13" t="str">
        <v>镕创</v>
      </c>
      <c r="U26" s="13" t="str">
        <v>YSM20R</v>
      </c>
      <c r="V26" s="13">
        <v>1</v>
      </c>
      <c r="W26" s="92" t="str">
        <v>JPY</v>
      </c>
      <c r="X26" s="97">
        <v>5.5599999999999997E-2</v>
      </c>
      <c r="Y26" s="92">
        <v>703340</v>
      </c>
      <c r="Z26" s="229">
        <v>0.12</v>
      </c>
      <c r="AB26" s="13">
        <v>2024</v>
      </c>
      <c r="AC26" s="13">
        <v>10</v>
      </c>
      <c r="AD26" s="13" t="str">
        <v>EAST</v>
      </c>
      <c r="AE26" s="13" t="str">
        <v>C28SHA20241015/ZQR</v>
      </c>
      <c r="AF26" s="13" t="str">
        <v>上海和贤</v>
      </c>
      <c r="AG26" s="13" t="str">
        <v>YSi-V</v>
      </c>
      <c r="AH26" s="13">
        <v>1</v>
      </c>
      <c r="AI26" s="92" t="str">
        <v>RMB</v>
      </c>
      <c r="AJ26" s="118">
        <v>347000</v>
      </c>
      <c r="AK26" s="97">
        <v>1.1080000000000001</v>
      </c>
      <c r="AL26" s="92">
        <v>340244.24778761069</v>
      </c>
      <c r="AM26" s="229">
        <v>0.12</v>
      </c>
    </row>
    <row r="27" spans="1:39">
      <c r="A27" s="167"/>
      <c r="B27" s="168"/>
      <c r="P27" s="13">
        <v>2024</v>
      </c>
      <c r="Q27" s="13">
        <v>10</v>
      </c>
      <c r="R27" s="13" t="str">
        <v>SOUTH</v>
      </c>
      <c r="S27" s="13" t="str">
        <v>C49SZX20240132MZ</v>
      </c>
      <c r="T27" s="13" t="str">
        <v>镕创</v>
      </c>
      <c r="U27" s="13" t="str">
        <v>YSM20R</v>
      </c>
      <c r="V27" s="13">
        <v>1</v>
      </c>
      <c r="W27" s="92" t="str">
        <v>JPY</v>
      </c>
      <c r="X27" s="97">
        <v>5.5599999999999997E-2</v>
      </c>
      <c r="Y27" s="92">
        <v>703340</v>
      </c>
      <c r="Z27" s="229">
        <v>0.12</v>
      </c>
      <c r="AB27" s="13">
        <v>2024</v>
      </c>
      <c r="AC27" s="13">
        <v>10</v>
      </c>
      <c r="AD27" s="13" t="str">
        <v>SOUTH</v>
      </c>
      <c r="AE27" s="13" t="str">
        <v>C49SZX20240171SX</v>
      </c>
      <c r="AF27" s="13" t="str">
        <v>裕达盛</v>
      </c>
      <c r="AG27" s="13" t="str">
        <v>YSM20R</v>
      </c>
      <c r="AH27" s="13">
        <v>1</v>
      </c>
      <c r="AI27" s="92" t="str">
        <v>RMB</v>
      </c>
      <c r="AJ27" s="118">
        <v>635000</v>
      </c>
      <c r="AK27" s="97">
        <v>1.1080000000000001</v>
      </c>
      <c r="AL27" s="92">
        <v>622637.16814159299</v>
      </c>
      <c r="AM27" s="229">
        <v>0.12</v>
      </c>
    </row>
    <row r="28" spans="1:39">
      <c r="A28" s="167"/>
      <c r="B28" s="168"/>
      <c r="P28" s="13">
        <v>2024</v>
      </c>
      <c r="Q28" s="13">
        <v>10</v>
      </c>
      <c r="R28" s="13" t="str">
        <v>EAST</v>
      </c>
      <c r="S28" s="13" t="str">
        <v>C49SHA20240424/LQM</v>
      </c>
      <c r="T28" s="13" t="str">
        <v>南京特创</v>
      </c>
      <c r="U28" s="13" t="str">
        <v>YSM10</v>
      </c>
      <c r="V28" s="13">
        <v>1</v>
      </c>
      <c r="W28" s="92" t="str">
        <v>RMB</v>
      </c>
      <c r="X28" s="97">
        <v>1.1080000000000001</v>
      </c>
      <c r="Y28" s="92">
        <v>462596.86371681426</v>
      </c>
      <c r="Z28" s="229">
        <v>0.12</v>
      </c>
      <c r="AB28" s="13">
        <v>2024</v>
      </c>
      <c r="AC28" s="13">
        <v>10</v>
      </c>
      <c r="AD28" s="13" t="str">
        <v>SOUTH</v>
      </c>
      <c r="AE28" s="13" t="str">
        <v>C49SZX20240170DX</v>
      </c>
      <c r="AF28" s="13" t="str">
        <v>启世（end user:百世威）</v>
      </c>
      <c r="AG28" s="13" t="str">
        <v>YSM20R</v>
      </c>
      <c r="AH28" s="13">
        <v>1</v>
      </c>
      <c r="AI28" s="92" t="str">
        <v>JPY</v>
      </c>
      <c r="AJ28" s="118">
        <v>11974790</v>
      </c>
      <c r="AK28" s="97">
        <v>5.5599999999999997E-2</v>
      </c>
      <c r="AL28" s="92">
        <v>665798.32399999991</v>
      </c>
      <c r="AM28" s="229">
        <v>0.12</v>
      </c>
    </row>
    <row r="29" spans="1:39">
      <c r="A29" s="167"/>
      <c r="B29" s="168"/>
      <c r="P29" s="13">
        <v>2024</v>
      </c>
      <c r="Q29" s="13">
        <v>10</v>
      </c>
      <c r="R29" s="13" t="str">
        <v>SOUTH</v>
      </c>
      <c r="S29" s="13" t="str">
        <v>C49SZX20240106JY</v>
      </c>
      <c r="T29" s="13" t="str">
        <v>傲尔</v>
      </c>
      <c r="U29" s="13" t="str">
        <v>YSM20R</v>
      </c>
      <c r="V29" s="13">
        <v>1</v>
      </c>
      <c r="W29" s="92" t="str">
        <v>JPY</v>
      </c>
      <c r="X29" s="97">
        <v>5.5599999999999997E-2</v>
      </c>
      <c r="Y29" s="92">
        <v>735866</v>
      </c>
      <c r="Z29" s="229">
        <v>0.12</v>
      </c>
      <c r="AB29" s="13">
        <v>2024</v>
      </c>
      <c r="AC29" s="13">
        <v>10</v>
      </c>
      <c r="AD29" s="13" t="str">
        <v>SOUTH</v>
      </c>
      <c r="AE29" s="13" t="str">
        <v>C49SZX20240170DX</v>
      </c>
      <c r="AF29" s="13" t="str">
        <v>启世（end user:百世威）</v>
      </c>
      <c r="AG29" s="13" t="str">
        <v>YSM10</v>
      </c>
      <c r="AH29" s="13">
        <v>1</v>
      </c>
      <c r="AI29" s="92" t="str">
        <v>JPY</v>
      </c>
      <c r="AJ29" s="118">
        <v>10000000</v>
      </c>
      <c r="AK29" s="97">
        <v>5.5599999999999997E-2</v>
      </c>
      <c r="AL29" s="92">
        <v>556000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10</v>
      </c>
      <c r="R30" s="13" t="str">
        <v>EAST</v>
      </c>
      <c r="S30" s="13" t="str">
        <v>C49SHA20240708/HZY</v>
      </c>
      <c r="T30" s="13" t="str">
        <v>宁波市科可五金</v>
      </c>
      <c r="U30" s="13" t="str">
        <v>YSM10</v>
      </c>
      <c r="V30" s="13">
        <v>1</v>
      </c>
      <c r="W30" s="92" t="str">
        <v>RMB</v>
      </c>
      <c r="X30" s="97">
        <v>1.0980000000000001</v>
      </c>
      <c r="Y30" s="92">
        <v>420737.08141592931</v>
      </c>
      <c r="Z30" s="229">
        <v>8.5199999999999998E-2</v>
      </c>
      <c r="AB30" s="13">
        <v>2024</v>
      </c>
      <c r="AC30" s="13">
        <v>10</v>
      </c>
      <c r="AD30" s="13" t="str">
        <v>SOUTH</v>
      </c>
      <c r="AE30" s="13" t="str">
        <v>C49SZX20240176SS</v>
      </c>
      <c r="AF30" s="13" t="str">
        <v>鑫锐嘉</v>
      </c>
      <c r="AG30" s="13" t="str">
        <v>YSM10</v>
      </c>
      <c r="AH30" s="13">
        <v>1</v>
      </c>
      <c r="AI30" s="92" t="str">
        <v>RMB</v>
      </c>
      <c r="AJ30" s="118">
        <v>390000</v>
      </c>
      <c r="AK30" s="97">
        <v>1.1080000000000001</v>
      </c>
      <c r="AL30" s="92">
        <v>382407.07964601775</v>
      </c>
      <c r="AM30" s="229">
        <v>0.12</v>
      </c>
    </row>
    <row r="31" spans="1:39">
      <c r="A31" s="167"/>
      <c r="B31" s="168"/>
      <c r="P31" s="13">
        <v>2024</v>
      </c>
      <c r="Q31" s="13">
        <v>10</v>
      </c>
      <c r="R31" s="13" t="str">
        <v>SOUTH</v>
      </c>
      <c r="S31" s="13" t="str">
        <v>C49SZX20240140JL</v>
      </c>
      <c r="T31" s="13" t="str">
        <v>皓吉达</v>
      </c>
      <c r="U31" s="13" t="str">
        <v>YSM10</v>
      </c>
      <c r="V31" s="13">
        <v>1</v>
      </c>
      <c r="W31" s="92" t="str">
        <v>RMB</v>
      </c>
      <c r="X31" s="97">
        <v>1.1080000000000001</v>
      </c>
      <c r="Y31" s="92">
        <v>438003.18584070809</v>
      </c>
      <c r="Z31" s="229">
        <v>0.12</v>
      </c>
      <c r="AB31" s="13">
        <v>2024</v>
      </c>
      <c r="AC31" s="13">
        <v>10</v>
      </c>
      <c r="AD31" s="13" t="str">
        <v>SOUTH</v>
      </c>
      <c r="AE31" s="13" t="str">
        <v>C28SZX20240179HC</v>
      </c>
      <c r="AF31" s="13" t="str">
        <v>达盟</v>
      </c>
      <c r="AG31" s="13" t="str">
        <v>Heller 1936MK7</v>
      </c>
      <c r="AH31" s="13">
        <v>1</v>
      </c>
      <c r="AI31" s="92" t="str">
        <v>RMB</v>
      </c>
      <c r="AJ31" s="118">
        <v>460000</v>
      </c>
      <c r="AK31" s="97">
        <v>1.1080000000000001</v>
      </c>
      <c r="AL31" s="92">
        <v>451044.24778761069</v>
      </c>
      <c r="AM31" s="229">
        <v>0.12</v>
      </c>
    </row>
    <row r="32" spans="1:39">
      <c r="A32" s="167"/>
      <c r="B32" s="168"/>
      <c r="P32" s="13">
        <v>2024</v>
      </c>
      <c r="Q32" s="13">
        <v>10</v>
      </c>
      <c r="R32" s="13" t="str">
        <v>SOUTH</v>
      </c>
      <c r="S32" s="13" t="str">
        <v>C49SZX20240140JL</v>
      </c>
      <c r="T32" s="13" t="str">
        <v>皓吉达</v>
      </c>
      <c r="U32" s="13" t="str">
        <v>YSM10</v>
      </c>
      <c r="V32" s="13">
        <v>1</v>
      </c>
      <c r="W32" s="92" t="str">
        <v>RMB</v>
      </c>
      <c r="X32" s="97">
        <v>1.1080000000000001</v>
      </c>
      <c r="Y32" s="92">
        <v>438003.18584070809</v>
      </c>
      <c r="Z32" s="229">
        <v>0.12</v>
      </c>
      <c r="AB32" s="13">
        <v>2024</v>
      </c>
      <c r="AC32" s="13">
        <v>10</v>
      </c>
      <c r="AD32" s="13" t="str">
        <v>SOUTH</v>
      </c>
      <c r="AE32" s="13" t="str">
        <v>C49SZX20240177SX</v>
      </c>
      <c r="AF32" s="13" t="str">
        <v>旭晟</v>
      </c>
      <c r="AG32" s="13" t="str">
        <v>YSM20R</v>
      </c>
      <c r="AH32" s="13">
        <v>1</v>
      </c>
      <c r="AI32" s="92" t="str">
        <v>JPY</v>
      </c>
      <c r="AJ32" s="118">
        <v>14350000</v>
      </c>
      <c r="AK32" s="97">
        <v>5.5599999999999997E-2</v>
      </c>
      <c r="AL32" s="92">
        <v>797860</v>
      </c>
      <c r="AM32" s="229">
        <v>0.12</v>
      </c>
    </row>
    <row r="33" spans="1:39">
      <c r="A33" s="167"/>
      <c r="B33" s="168"/>
      <c r="P33" s="13">
        <v>2024</v>
      </c>
      <c r="Q33" s="13">
        <v>10</v>
      </c>
      <c r="R33" s="13" t="str">
        <v>SOUTH</v>
      </c>
      <c r="S33" s="13" t="str">
        <v>C49SZX20240141MZ</v>
      </c>
      <c r="T33" s="13" t="str">
        <v>酷牛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750600</v>
      </c>
      <c r="Z33" s="229">
        <v>0.12</v>
      </c>
      <c r="AB33" s="13">
        <v>2024</v>
      </c>
      <c r="AC33" s="13">
        <v>10</v>
      </c>
      <c r="AD33" s="13" t="str">
        <v>EAST</v>
      </c>
      <c r="AE33" s="13" t="str">
        <v>C28SHA20241008/ZQR</v>
      </c>
      <c r="AF33" s="13" t="str">
        <v>江苏中科朗恩斯</v>
      </c>
      <c r="AG33" s="13" t="str">
        <v>YSi-V</v>
      </c>
      <c r="AH33" s="13">
        <v>1</v>
      </c>
      <c r="AI33" s="92" t="str">
        <v>RMB</v>
      </c>
      <c r="AJ33" s="118">
        <v>375000</v>
      </c>
      <c r="AK33" s="97">
        <v>1.1080000000000001</v>
      </c>
      <c r="AL33" s="92">
        <v>367699.11504424788</v>
      </c>
      <c r="AM33" s="229">
        <v>0.12</v>
      </c>
    </row>
    <row r="34" spans="1:39">
      <c r="A34" s="167"/>
      <c r="B34" s="168"/>
      <c r="P34" s="13">
        <v>2024</v>
      </c>
      <c r="Q34" s="13">
        <v>10</v>
      </c>
      <c r="R34" s="13" t="str">
        <v>EAST</v>
      </c>
      <c r="S34" s="13" t="str">
        <v>C49SHA20240801/HZY</v>
      </c>
      <c r="T34" s="13" t="str">
        <v>宁波科尔维特</v>
      </c>
      <c r="U34" s="13" t="str">
        <v>YSM20R</v>
      </c>
      <c r="V34" s="13">
        <v>1</v>
      </c>
      <c r="W34" s="92" t="str">
        <v>RMB</v>
      </c>
      <c r="X34" s="97">
        <v>1.1080000000000001</v>
      </c>
      <c r="Y34" s="92">
        <v>607929.20353982318</v>
      </c>
      <c r="Z34" s="229">
        <v>0.12</v>
      </c>
      <c r="AB34" s="13">
        <v>2024</v>
      </c>
      <c r="AC34" s="13">
        <v>10</v>
      </c>
      <c r="AD34" s="13" t="str">
        <v>SOUTH</v>
      </c>
      <c r="AE34" s="13" t="str">
        <v>C49SZX20240168JY</v>
      </c>
      <c r="AF34" s="13" t="str">
        <v>海凌科</v>
      </c>
      <c r="AG34" s="13" t="str">
        <v>YSM20R</v>
      </c>
      <c r="AH34" s="13">
        <v>1</v>
      </c>
      <c r="AI34" s="92" t="str">
        <v>JPY</v>
      </c>
      <c r="AJ34" s="118">
        <v>14000000</v>
      </c>
      <c r="AK34" s="97">
        <v>5.5599999999999997E-2</v>
      </c>
      <c r="AL34" s="92">
        <v>778400</v>
      </c>
      <c r="AM34" s="229">
        <v>0.12</v>
      </c>
    </row>
    <row r="35" spans="1:39">
      <c r="A35" s="167"/>
      <c r="B35" s="168"/>
      <c r="P35" s="13">
        <v>2024</v>
      </c>
      <c r="Q35" s="13">
        <v>10</v>
      </c>
      <c r="R35" s="13" t="str">
        <v>EAST</v>
      </c>
      <c r="S35" s="13" t="str">
        <v>C49SHA20240821/TWB</v>
      </c>
      <c r="T35" s="13" t="str">
        <v>宁波朗能</v>
      </c>
      <c r="U35" s="13" t="str">
        <v>YSM10</v>
      </c>
      <c r="V35" s="13">
        <v>1</v>
      </c>
      <c r="W35" s="92" t="str">
        <v>RMB</v>
      </c>
      <c r="X35" s="97">
        <v>1.1080000000000001</v>
      </c>
      <c r="Y35" s="92">
        <v>390251.32743362838</v>
      </c>
      <c r="Z35" s="229">
        <v>0.12</v>
      </c>
      <c r="AB35" s="13">
        <v>2024</v>
      </c>
      <c r="AC35" s="13">
        <v>10</v>
      </c>
      <c r="AD35" s="13" t="str">
        <v>SOUTH</v>
      </c>
      <c r="AE35" s="13" t="str">
        <v>C49SZX20240168JY</v>
      </c>
      <c r="AF35" s="13" t="str">
        <v>海凌科</v>
      </c>
      <c r="AG35" s="13" t="str">
        <v>YSM20R</v>
      </c>
      <c r="AH35" s="13">
        <v>1</v>
      </c>
      <c r="AI35" s="92" t="str">
        <v>JPY</v>
      </c>
      <c r="AJ35" s="118">
        <v>14000000</v>
      </c>
      <c r="AK35" s="97">
        <v>5.5599999999999997E-2</v>
      </c>
      <c r="AL35" s="92">
        <v>778400</v>
      </c>
      <c r="AM35" s="229">
        <v>0.12</v>
      </c>
    </row>
    <row r="36" spans="1:39">
      <c r="A36" s="167"/>
      <c r="B36" s="168"/>
      <c r="P36" s="13">
        <v>2024</v>
      </c>
      <c r="Q36" s="13">
        <v>10</v>
      </c>
      <c r="R36" s="13" t="str">
        <v>EAST</v>
      </c>
      <c r="S36" s="13" t="str">
        <v>C28SHA20240723/ZQR</v>
      </c>
      <c r="T36" s="13" t="str">
        <v>江苏中科朗恩斯</v>
      </c>
      <c r="U36" s="13" t="str">
        <v>YSi-V</v>
      </c>
      <c r="V36" s="13">
        <v>1</v>
      </c>
      <c r="W36" s="92" t="str">
        <v>RMB</v>
      </c>
      <c r="X36" s="97">
        <v>1.1080000000000001</v>
      </c>
      <c r="Y36" s="92">
        <v>351030.0884955753</v>
      </c>
      <c r="Z36" s="229">
        <v>0.1678</v>
      </c>
      <c r="AB36" s="13">
        <v>2024</v>
      </c>
      <c r="AC36" s="13">
        <v>10</v>
      </c>
      <c r="AD36" s="13" t="str">
        <v>SOUTH</v>
      </c>
      <c r="AE36" s="13" t="str">
        <v>C49SZX20240168JY</v>
      </c>
      <c r="AF36" s="13" t="str">
        <v>海凌科</v>
      </c>
      <c r="AG36" s="13" t="str">
        <v>YSM20R</v>
      </c>
      <c r="AH36" s="13">
        <v>1</v>
      </c>
      <c r="AI36" s="92" t="str">
        <v>JPY</v>
      </c>
      <c r="AJ36" s="118">
        <v>14000000</v>
      </c>
      <c r="AK36" s="97">
        <v>5.5599999999999997E-2</v>
      </c>
      <c r="AL36" s="92">
        <v>778400</v>
      </c>
      <c r="AM36" s="229">
        <v>0.12</v>
      </c>
    </row>
    <row r="37" spans="1:39">
      <c r="A37" s="167"/>
      <c r="B37" s="168"/>
      <c r="P37" s="13">
        <v>2024</v>
      </c>
      <c r="Q37" s="13">
        <v>10</v>
      </c>
      <c r="R37" s="13" t="str">
        <v>EAST</v>
      </c>
      <c r="S37" s="13" t="str">
        <v>C28SHA20240723/ZQR</v>
      </c>
      <c r="T37" s="13" t="str">
        <v>江苏中科朗恩斯</v>
      </c>
      <c r="U37" s="13" t="str">
        <v>YSi-V</v>
      </c>
      <c r="V37" s="13">
        <v>1</v>
      </c>
      <c r="W37" s="92" t="str">
        <v>RMB</v>
      </c>
      <c r="X37" s="97">
        <v>1.1080000000000001</v>
      </c>
      <c r="Y37" s="92">
        <v>351030.0884955753</v>
      </c>
      <c r="Z37" s="229">
        <v>0.1678</v>
      </c>
      <c r="AB37" s="13">
        <v>2024</v>
      </c>
      <c r="AC37" s="13">
        <v>10</v>
      </c>
      <c r="AD37" s="13" t="str">
        <v>SOUTH</v>
      </c>
      <c r="AE37" s="13" t="str">
        <v>C49SZX20240168JY</v>
      </c>
      <c r="AF37" s="13" t="str">
        <v>海凌科</v>
      </c>
      <c r="AG37" s="13" t="str">
        <v>YSM20R</v>
      </c>
      <c r="AH37" s="13">
        <v>1</v>
      </c>
      <c r="AI37" s="92" t="str">
        <v>JPY</v>
      </c>
      <c r="AJ37" s="118">
        <v>14000000</v>
      </c>
      <c r="AK37" s="97">
        <v>5.5599999999999997E-2</v>
      </c>
      <c r="AL37" s="92">
        <v>778400</v>
      </c>
      <c r="AM37" s="229">
        <v>0.12</v>
      </c>
    </row>
    <row r="38" spans="1:39">
      <c r="A38" s="167"/>
      <c r="B38" s="168"/>
      <c r="P38" s="13">
        <v>2024</v>
      </c>
      <c r="Q38" s="13">
        <v>10</v>
      </c>
      <c r="R38" s="13" t="str">
        <v>SOUTH</v>
      </c>
      <c r="S38" s="13" t="str">
        <v>C49SZX20240159EC</v>
      </c>
      <c r="T38" s="13" t="str">
        <v>正邦</v>
      </c>
      <c r="U38" s="13" t="str">
        <v>YRM20</v>
      </c>
      <c r="V38" s="13">
        <v>1</v>
      </c>
      <c r="W38" s="92" t="str">
        <v>RMB</v>
      </c>
      <c r="X38" s="97">
        <v>1.1080000000000001</v>
      </c>
      <c r="Y38" s="92">
        <v>911893.80530973466</v>
      </c>
      <c r="Z38" s="229">
        <v>0.12</v>
      </c>
      <c r="AB38" s="13">
        <v>2024</v>
      </c>
      <c r="AC38" s="13">
        <v>10</v>
      </c>
      <c r="AD38" s="13" t="str">
        <v>SOUTH</v>
      </c>
      <c r="AE38" s="13" t="str">
        <v>C49SZX20240180DZ</v>
      </c>
      <c r="AF38" s="13" t="str">
        <v>嘉裕</v>
      </c>
      <c r="AG38" s="13" t="str">
        <v>YSM20R</v>
      </c>
      <c r="AH38" s="13">
        <v>1</v>
      </c>
      <c r="AI38" s="92" t="str">
        <v>USD</v>
      </c>
      <c r="AJ38" s="118">
        <v>103500</v>
      </c>
      <c r="AK38" s="97">
        <v>7.8</v>
      </c>
      <c r="AL38" s="92">
        <v>807300</v>
      </c>
      <c r="AM38" s="229">
        <v>0.12</v>
      </c>
    </row>
    <row r="39" spans="1:39">
      <c r="A39" s="167"/>
      <c r="B39" s="168"/>
      <c r="P39" s="13">
        <v>2024</v>
      </c>
      <c r="Q39" s="13">
        <v>10</v>
      </c>
      <c r="R39" s="13" t="str">
        <v>SOUTH</v>
      </c>
      <c r="S39" s="13" t="str">
        <v>C49SZX20240161EC</v>
      </c>
      <c r="T39" s="13" t="str">
        <v>竣德</v>
      </c>
      <c r="U39" s="13" t="str">
        <v>YSM10</v>
      </c>
      <c r="V39" s="13">
        <v>1</v>
      </c>
      <c r="W39" s="92" t="str">
        <v>RMB</v>
      </c>
      <c r="X39" s="97">
        <v>1.1080000000000001</v>
      </c>
      <c r="Y39" s="92">
        <v>411823.00884955761</v>
      </c>
      <c r="Z39" s="229">
        <v>0.12</v>
      </c>
      <c r="AB39" s="13">
        <v>2024</v>
      </c>
      <c r="AC39" s="13">
        <v>10</v>
      </c>
      <c r="AD39" s="13" t="str">
        <v>SOUTH</v>
      </c>
      <c r="AE39" s="13" t="str">
        <v>C49SZX20240180DZ</v>
      </c>
      <c r="AF39" s="13" t="str">
        <v>嘉裕</v>
      </c>
      <c r="AG39" s="13" t="str">
        <v>YSM20R</v>
      </c>
      <c r="AH39" s="13">
        <v>1</v>
      </c>
      <c r="AI39" s="92" t="str">
        <v>USD</v>
      </c>
      <c r="AJ39" s="118">
        <v>103500</v>
      </c>
      <c r="AK39" s="97">
        <v>7.8</v>
      </c>
      <c r="AL39" s="92">
        <v>807300</v>
      </c>
      <c r="AM39" s="229">
        <v>0.12</v>
      </c>
    </row>
    <row r="40" spans="1:39">
      <c r="A40" s="103"/>
      <c r="B40" s="40"/>
      <c r="P40" s="13">
        <v>2024</v>
      </c>
      <c r="Q40" s="13">
        <v>10</v>
      </c>
      <c r="R40" s="13" t="str">
        <v>SOUTH</v>
      </c>
      <c r="S40" s="13" t="str">
        <v>C49SZX20240161EC</v>
      </c>
      <c r="T40" s="13" t="str">
        <v>竣德</v>
      </c>
      <c r="U40" s="13" t="str">
        <v>YSM10</v>
      </c>
      <c r="V40" s="13">
        <v>1</v>
      </c>
      <c r="W40" s="92" t="str">
        <v>RMB</v>
      </c>
      <c r="X40" s="97">
        <v>1.1080000000000001</v>
      </c>
      <c r="Y40" s="92">
        <v>411823.00884955761</v>
      </c>
      <c r="Z40" s="229">
        <v>0.12</v>
      </c>
      <c r="AB40" s="13">
        <v>2024</v>
      </c>
      <c r="AC40" s="13">
        <v>10</v>
      </c>
      <c r="AD40" s="13" t="str">
        <v>SOUTH</v>
      </c>
      <c r="AE40" s="13" t="str">
        <v>C49SZX20240180DZ</v>
      </c>
      <c r="AF40" s="13" t="str">
        <v>嘉裕</v>
      </c>
      <c r="AG40" s="13" t="str">
        <v>YSM10</v>
      </c>
      <c r="AH40" s="13">
        <v>1</v>
      </c>
      <c r="AI40" s="92" t="str">
        <v>USD</v>
      </c>
      <c r="AJ40" s="118">
        <v>72000</v>
      </c>
      <c r="AK40" s="97">
        <v>7.8</v>
      </c>
      <c r="AL40" s="92">
        <v>561600</v>
      </c>
      <c r="AM40" s="229">
        <v>0.12</v>
      </c>
    </row>
    <row r="41" spans="1:39">
      <c r="A41" s="103"/>
      <c r="B41" s="40"/>
      <c r="P41" s="13">
        <v>2024</v>
      </c>
      <c r="Q41" s="13">
        <v>10</v>
      </c>
      <c r="R41" s="13" t="str">
        <v>EAST</v>
      </c>
      <c r="S41" s="13" t="str">
        <v>C28SHA20240902/ZQR</v>
      </c>
      <c r="T41" s="13" t="str">
        <v>江苏中科朗恩斯</v>
      </c>
      <c r="U41" s="13" t="str">
        <v>YSi-V</v>
      </c>
      <c r="V41" s="13">
        <v>1</v>
      </c>
      <c r="W41" s="92" t="str">
        <v>RMB</v>
      </c>
      <c r="X41" s="97">
        <v>1.1080000000000001</v>
      </c>
      <c r="Y41" s="92">
        <v>367699.11504424788</v>
      </c>
      <c r="Z41" s="229">
        <v>0.12</v>
      </c>
      <c r="AB41" s="13">
        <v>2024</v>
      </c>
      <c r="AC41" s="13">
        <v>10</v>
      </c>
      <c r="AD41" s="13" t="str">
        <v>SOUTH</v>
      </c>
      <c r="AE41" s="13" t="str">
        <v>C28SZX20240181JAL</v>
      </c>
      <c r="AF41" s="13" t="str">
        <v>嘉裕</v>
      </c>
      <c r="AG41" s="13" t="str">
        <v>DESEN DSP-10-YMH</v>
      </c>
      <c r="AH41" s="13">
        <v>1</v>
      </c>
      <c r="AI41" s="92" t="str">
        <v>USD</v>
      </c>
      <c r="AJ41" s="118">
        <v>35000</v>
      </c>
      <c r="AK41" s="97">
        <v>7.8</v>
      </c>
      <c r="AL41" s="92">
        <v>273000</v>
      </c>
      <c r="AM41" s="229">
        <v>0.12</v>
      </c>
    </row>
    <row r="42" spans="1:39">
      <c r="A42" s="103"/>
      <c r="B42" s="40"/>
      <c r="P42" s="13">
        <v>2024</v>
      </c>
      <c r="Q42" s="13">
        <v>10</v>
      </c>
      <c r="R42" s="13" t="str">
        <v>EAST</v>
      </c>
      <c r="S42" s="13" t="str">
        <v>C28SHA20240902/ZQR</v>
      </c>
      <c r="T42" s="13" t="str">
        <v>江苏中科朗恩斯</v>
      </c>
      <c r="U42" s="13" t="str">
        <v>YSi-V</v>
      </c>
      <c r="V42" s="13">
        <v>1</v>
      </c>
      <c r="W42" s="92" t="str">
        <v>RMB</v>
      </c>
      <c r="X42" s="97">
        <v>1.1080000000000001</v>
      </c>
      <c r="Y42" s="92">
        <v>367699.11504424788</v>
      </c>
      <c r="Z42" s="229">
        <v>0.12</v>
      </c>
      <c r="AB42" s="13">
        <v>2024</v>
      </c>
      <c r="AC42" s="13">
        <v>10</v>
      </c>
      <c r="AD42" s="13" t="str">
        <v>SOUTH</v>
      </c>
      <c r="AE42" s="13" t="str">
        <v>C28SZX20240182JAL</v>
      </c>
      <c r="AF42" s="13" t="str">
        <v>嘉裕</v>
      </c>
      <c r="AG42" s="13" t="str">
        <v>YSi-V</v>
      </c>
      <c r="AH42" s="13">
        <v>1</v>
      </c>
      <c r="AI42" s="92" t="str">
        <v>USD</v>
      </c>
      <c r="AJ42" s="118">
        <v>82500</v>
      </c>
      <c r="AK42" s="97">
        <v>7.8</v>
      </c>
      <c r="AL42" s="92">
        <v>643500</v>
      </c>
      <c r="AM42" s="229">
        <v>0.12</v>
      </c>
    </row>
    <row r="43" spans="1:39">
      <c r="A43" s="103"/>
      <c r="B43" s="40"/>
      <c r="P43" s="13">
        <v>2024</v>
      </c>
      <c r="Q43" s="13">
        <v>10</v>
      </c>
      <c r="R43" s="13" t="str">
        <v>WEST</v>
      </c>
      <c r="S43" s="13" t="str">
        <v>JG-3402-2408290001</v>
      </c>
      <c r="T43" s="13" t="str">
        <v>重庆君歌</v>
      </c>
      <c r="U43" s="13" t="str">
        <v>YSM20R</v>
      </c>
      <c r="V43" s="13">
        <v>1</v>
      </c>
      <c r="W43" s="92" t="str">
        <v>RMB</v>
      </c>
      <c r="X43" s="97">
        <v>1.1080000000000001</v>
      </c>
      <c r="Y43" s="92">
        <v>725592.92035712011</v>
      </c>
      <c r="Z43" s="229">
        <v>0.12</v>
      </c>
      <c r="AB43" s="13">
        <v>2024</v>
      </c>
      <c r="AC43" s="13">
        <v>10</v>
      </c>
      <c r="AD43" s="13" t="str">
        <v>SOUTH</v>
      </c>
      <c r="AE43" s="13" t="str">
        <v>C49SZX20240183MZ</v>
      </c>
      <c r="AF43" s="13" t="str">
        <v>德谦成</v>
      </c>
      <c r="AG43" s="13" t="str">
        <v>YSM20R</v>
      </c>
      <c r="AH43" s="13">
        <v>1</v>
      </c>
      <c r="AI43" s="92" t="str">
        <v>JPY</v>
      </c>
      <c r="AJ43" s="118">
        <v>13800000</v>
      </c>
      <c r="AK43" s="97">
        <v>5.5599999999999997E-2</v>
      </c>
      <c r="AL43" s="92">
        <v>767280</v>
      </c>
      <c r="AM43" s="229">
        <v>0.12</v>
      </c>
    </row>
    <row r="44" spans="1:39">
      <c r="A44" s="103"/>
      <c r="B44" s="40"/>
      <c r="P44" s="13">
        <v>2024</v>
      </c>
      <c r="Q44" s="13">
        <v>10</v>
      </c>
      <c r="R44" s="13" t="str">
        <v>WEST</v>
      </c>
      <c r="S44" s="13" t="str">
        <v>JG-3402-2408290001</v>
      </c>
      <c r="T44" s="13" t="str">
        <v>重庆君歌</v>
      </c>
      <c r="U44" s="13" t="str">
        <v>YSM20R</v>
      </c>
      <c r="V44" s="13">
        <v>1</v>
      </c>
      <c r="W44" s="92" t="str">
        <v>RMB</v>
      </c>
      <c r="X44" s="97">
        <v>1.1080000000000001</v>
      </c>
      <c r="Y44" s="92">
        <v>725592.92035712011</v>
      </c>
      <c r="Z44" s="229">
        <v>0.12</v>
      </c>
      <c r="AB44" s="13">
        <v>2024</v>
      </c>
      <c r="AC44" s="13">
        <v>10</v>
      </c>
      <c r="AD44" s="13" t="str">
        <v>SOUTH</v>
      </c>
      <c r="AE44" s="13" t="str">
        <v>C49SZX20240183MZ</v>
      </c>
      <c r="AF44" s="13" t="str">
        <v>德谦成</v>
      </c>
      <c r="AG44" s="13" t="str">
        <v>YSM20R</v>
      </c>
      <c r="AH44" s="13">
        <v>1</v>
      </c>
      <c r="AI44" s="92" t="str">
        <v>JPY</v>
      </c>
      <c r="AJ44" s="118">
        <v>13800000</v>
      </c>
      <c r="AK44" s="97">
        <v>5.5599999999999997E-2</v>
      </c>
      <c r="AL44" s="92">
        <v>767280</v>
      </c>
      <c r="AM44" s="229">
        <v>0.12</v>
      </c>
    </row>
    <row r="45" spans="1:39">
      <c r="A45" s="103"/>
      <c r="B45" s="40"/>
      <c r="P45" s="13">
        <v>2024</v>
      </c>
      <c r="Q45" s="13">
        <v>10</v>
      </c>
      <c r="R45" s="13" t="str">
        <v>WEST</v>
      </c>
      <c r="S45" s="13" t="str">
        <v>JG-3402-2408290001</v>
      </c>
      <c r="T45" s="13" t="str">
        <v>重庆君歌</v>
      </c>
      <c r="U45" s="13" t="str">
        <v>YSM10</v>
      </c>
      <c r="V45" s="13">
        <v>1</v>
      </c>
      <c r="W45" s="92" t="str">
        <v>RMB</v>
      </c>
      <c r="X45" s="97">
        <v>1.1080000000000001</v>
      </c>
      <c r="Y45" s="92">
        <v>509876.10620528</v>
      </c>
      <c r="Z45" s="229">
        <v>0.12</v>
      </c>
      <c r="AB45" s="13">
        <v>2024</v>
      </c>
      <c r="AC45" s="13">
        <v>10</v>
      </c>
      <c r="AD45" s="13" t="str">
        <v>SOUTH</v>
      </c>
      <c r="AE45" s="13" t="str">
        <v>C49SZX20240183MZ</v>
      </c>
      <c r="AF45" s="13" t="str">
        <v>德谦成</v>
      </c>
      <c r="AG45" s="13" t="str">
        <v>YSM20R</v>
      </c>
      <c r="AH45" s="13">
        <v>1</v>
      </c>
      <c r="AI45" s="92" t="str">
        <v>JPY</v>
      </c>
      <c r="AJ45" s="118">
        <v>13800000</v>
      </c>
      <c r="AK45" s="97">
        <v>5.5599999999999997E-2</v>
      </c>
      <c r="AL45" s="92">
        <v>767280</v>
      </c>
      <c r="AM45" s="229">
        <v>0.12</v>
      </c>
    </row>
    <row r="46" spans="1:39">
      <c r="A46" s="103"/>
      <c r="B46" s="40"/>
      <c r="P46" s="13">
        <v>2024</v>
      </c>
      <c r="Q46" s="13">
        <v>10</v>
      </c>
      <c r="R46" s="13" t="str">
        <v>WEST</v>
      </c>
      <c r="S46" s="13" t="str">
        <v>JG-3402-2408290001</v>
      </c>
      <c r="T46" s="13" t="str">
        <v>重庆君歌</v>
      </c>
      <c r="U46" s="13" t="str">
        <v>YSM10</v>
      </c>
      <c r="V46" s="13">
        <v>1</v>
      </c>
      <c r="W46" s="92" t="str">
        <v>RMB</v>
      </c>
      <c r="X46" s="97">
        <v>1.1080000000000001</v>
      </c>
      <c r="Y46" s="92">
        <v>509876.10620528</v>
      </c>
      <c r="Z46" s="229">
        <v>0.12</v>
      </c>
      <c r="AB46" s="13">
        <v>2024</v>
      </c>
      <c r="AC46" s="13">
        <v>10</v>
      </c>
      <c r="AD46" s="13" t="str">
        <v>SOUTH</v>
      </c>
      <c r="AE46" s="13" t="str">
        <v>C49SZX20240183MZ</v>
      </c>
      <c r="AF46" s="13" t="str">
        <v>德谦成</v>
      </c>
      <c r="AG46" s="13" t="str">
        <v>YSM20R</v>
      </c>
      <c r="AH46" s="13">
        <v>1</v>
      </c>
      <c r="AI46" s="92" t="str">
        <v>JPY</v>
      </c>
      <c r="AJ46" s="118">
        <v>13800000</v>
      </c>
      <c r="AK46" s="97">
        <v>5.5599999999999997E-2</v>
      </c>
      <c r="AL46" s="92">
        <v>767280</v>
      </c>
      <c r="AM46" s="229">
        <v>0.12</v>
      </c>
    </row>
    <row r="47" spans="1:39">
      <c r="A47" s="103"/>
      <c r="B47" s="40"/>
      <c r="P47" s="13">
        <v>2024</v>
      </c>
      <c r="Q47" s="13">
        <v>10</v>
      </c>
      <c r="R47" s="13" t="str">
        <v>WEST</v>
      </c>
      <c r="S47" s="13" t="str">
        <v>JG-3402-2408290001</v>
      </c>
      <c r="T47" s="13" t="str">
        <v>重庆君歌</v>
      </c>
      <c r="U47" s="13" t="str">
        <v>YSi-V</v>
      </c>
      <c r="V47" s="13">
        <v>1</v>
      </c>
      <c r="W47" s="92" t="str">
        <v>RMB</v>
      </c>
      <c r="X47" s="97">
        <v>1.1080000000000001</v>
      </c>
      <c r="Y47" s="92">
        <v>426530.97345200408</v>
      </c>
      <c r="Z47" s="229">
        <v>0.12</v>
      </c>
      <c r="AB47" s="13">
        <v>2024</v>
      </c>
      <c r="AC47" s="13">
        <v>10</v>
      </c>
      <c r="AD47" s="13" t="str">
        <v>SOUTH</v>
      </c>
      <c r="AE47" s="13" t="str">
        <v>C49SZX20240183MZ</v>
      </c>
      <c r="AF47" s="13" t="str">
        <v>德谦成</v>
      </c>
      <c r="AG47" s="13" t="str">
        <v>YSM20R</v>
      </c>
      <c r="AH47" s="13">
        <v>1</v>
      </c>
      <c r="AI47" s="92" t="str">
        <v>JPY</v>
      </c>
      <c r="AJ47" s="118">
        <v>13800000</v>
      </c>
      <c r="AK47" s="97">
        <v>5.5599999999999997E-2</v>
      </c>
      <c r="AL47" s="92">
        <v>767280</v>
      </c>
      <c r="AM47" s="229">
        <v>0.12</v>
      </c>
    </row>
    <row r="48" spans="1:39">
      <c r="A48" s="103"/>
      <c r="B48" s="40"/>
      <c r="P48" s="13">
        <v>2024</v>
      </c>
      <c r="Q48" s="13">
        <v>10</v>
      </c>
      <c r="R48" s="13" t="str">
        <v>EAST</v>
      </c>
      <c r="S48" s="13" t="str">
        <v>C49SHA20240923/ZQR</v>
      </c>
      <c r="T48" s="13" t="str">
        <v>上海和贤</v>
      </c>
      <c r="U48" s="13" t="str">
        <v>YSM20WR</v>
      </c>
      <c r="V48" s="13">
        <v>1</v>
      </c>
      <c r="W48" s="92" t="str">
        <v>RMB</v>
      </c>
      <c r="X48" s="97">
        <v>1.1080000000000001</v>
      </c>
      <c r="Y48" s="92">
        <v>671936.30442477891</v>
      </c>
      <c r="Z48" s="229">
        <v>0.12</v>
      </c>
      <c r="AB48" s="13">
        <v>2024</v>
      </c>
      <c r="AC48" s="13">
        <v>10</v>
      </c>
      <c r="AD48" s="13" t="str">
        <v>SOUTH</v>
      </c>
      <c r="AE48" s="13" t="str">
        <v>C49SZX20240183MZ</v>
      </c>
      <c r="AF48" s="13" t="str">
        <v>德谦成</v>
      </c>
      <c r="AG48" s="13" t="str">
        <v>YSM20R</v>
      </c>
      <c r="AH48" s="13">
        <v>1</v>
      </c>
      <c r="AI48" s="92" t="str">
        <v>JPY</v>
      </c>
      <c r="AJ48" s="118">
        <v>13800000</v>
      </c>
      <c r="AK48" s="97">
        <v>5.5599999999999997E-2</v>
      </c>
      <c r="AL48" s="92">
        <v>767280</v>
      </c>
      <c r="AM48" s="229">
        <v>0.12</v>
      </c>
    </row>
    <row r="49" spans="1:39">
      <c r="A49" s="103"/>
      <c r="B49" s="40"/>
      <c r="P49" s="13">
        <v>2024</v>
      </c>
      <c r="Q49" s="13">
        <v>10</v>
      </c>
      <c r="R49" s="13" t="str">
        <v>EAST</v>
      </c>
      <c r="S49" s="13" t="str">
        <v>C49SHA20240923/ZQR</v>
      </c>
      <c r="T49" s="13" t="str">
        <v>上海和贤</v>
      </c>
      <c r="U49" s="13" t="str">
        <v>YSM20WR</v>
      </c>
      <c r="V49" s="13">
        <v>1</v>
      </c>
      <c r="W49" s="92" t="str">
        <v>RMB</v>
      </c>
      <c r="X49" s="97">
        <v>1.1080000000000001</v>
      </c>
      <c r="Y49" s="92">
        <v>671936.30442477891</v>
      </c>
      <c r="Z49" s="229">
        <v>0.12</v>
      </c>
      <c r="AB49" s="13">
        <v>2024</v>
      </c>
      <c r="AC49" s="13">
        <v>10</v>
      </c>
      <c r="AD49" s="13" t="str">
        <v>SOUTH</v>
      </c>
      <c r="AE49" s="13" t="str">
        <v>C49SZX20240183MZ</v>
      </c>
      <c r="AF49" s="13" t="str">
        <v>德谦成</v>
      </c>
      <c r="AG49" s="13" t="str">
        <v>YSM10</v>
      </c>
      <c r="AH49" s="13">
        <v>1</v>
      </c>
      <c r="AI49" s="92" t="str">
        <v>JPY</v>
      </c>
      <c r="AJ49" s="118">
        <v>9920000</v>
      </c>
      <c r="AK49" s="97">
        <v>5.5599999999999997E-2</v>
      </c>
      <c r="AL49" s="92">
        <v>551552</v>
      </c>
      <c r="AM49" s="229">
        <v>0.12</v>
      </c>
    </row>
    <row r="50" spans="1:39">
      <c r="A50" s="103"/>
      <c r="B50" s="40"/>
      <c r="P50" s="13">
        <v>2024</v>
      </c>
      <c r="Q50" s="13">
        <v>10</v>
      </c>
      <c r="R50" s="13" t="str">
        <v>SOUTH</v>
      </c>
      <c r="S50" s="13" t="str">
        <v>C49SZX20240166SX</v>
      </c>
      <c r="T50" s="13" t="str">
        <v>龙腾共创</v>
      </c>
      <c r="U50" s="13" t="str">
        <v>YSM20R</v>
      </c>
      <c r="V50" s="13">
        <v>1</v>
      </c>
      <c r="W50" s="92" t="str">
        <v>RMB</v>
      </c>
      <c r="X50" s="97">
        <v>1.1080000000000001</v>
      </c>
      <c r="Y50" s="92">
        <v>632442.47787610628</v>
      </c>
      <c r="Z50" s="229">
        <v>0.12</v>
      </c>
      <c r="AB50" s="13">
        <v>2024</v>
      </c>
      <c r="AC50" s="13">
        <v>10</v>
      </c>
      <c r="AD50" s="13" t="str">
        <v>SOUTH</v>
      </c>
      <c r="AE50" s="13" t="str">
        <v>C49SZX20240183MZ</v>
      </c>
      <c r="AF50" s="13" t="str">
        <v>德谦成</v>
      </c>
      <c r="AG50" s="13" t="str">
        <v>YSM10</v>
      </c>
      <c r="AH50" s="13">
        <v>1</v>
      </c>
      <c r="AI50" s="92" t="str">
        <v>JPY</v>
      </c>
      <c r="AJ50" s="118">
        <v>9920000</v>
      </c>
      <c r="AK50" s="97">
        <v>5.5599999999999997E-2</v>
      </c>
      <c r="AL50" s="92">
        <v>551552</v>
      </c>
      <c r="AM50" s="229">
        <v>0.12</v>
      </c>
    </row>
    <row r="51" spans="1:39">
      <c r="A51" s="103"/>
      <c r="B51" s="40"/>
      <c r="P51" s="13">
        <v>2024</v>
      </c>
      <c r="Q51" s="13">
        <v>10</v>
      </c>
      <c r="R51" s="13" t="str">
        <v>SOUTH</v>
      </c>
      <c r="S51" s="13" t="str">
        <v>C49SZX20240166SX</v>
      </c>
      <c r="T51" s="13" t="str">
        <v>龙腾共创</v>
      </c>
      <c r="U51" s="13" t="str">
        <v>YSM20R</v>
      </c>
      <c r="V51" s="13">
        <v>1</v>
      </c>
      <c r="W51" s="92" t="str">
        <v>RMB</v>
      </c>
      <c r="X51" s="97">
        <v>1.1080000000000001</v>
      </c>
      <c r="Y51" s="92">
        <v>632442.47787610628</v>
      </c>
      <c r="Z51" s="229">
        <v>0.12</v>
      </c>
      <c r="AB51" s="13">
        <v>2024</v>
      </c>
      <c r="AC51" s="13">
        <v>10</v>
      </c>
      <c r="AD51" s="13" t="str">
        <v>SOUTH</v>
      </c>
      <c r="AE51" s="13" t="str">
        <v>C49SZX20240183MZ</v>
      </c>
      <c r="AF51" s="13" t="str">
        <v>德谦成</v>
      </c>
      <c r="AG51" s="13" t="str">
        <v>YSM10</v>
      </c>
      <c r="AH51" s="13">
        <v>1</v>
      </c>
      <c r="AI51" s="92" t="str">
        <v>JPY</v>
      </c>
      <c r="AJ51" s="118">
        <v>9920000</v>
      </c>
      <c r="AK51" s="97">
        <v>5.5599999999999997E-2</v>
      </c>
      <c r="AL51" s="92">
        <v>551552</v>
      </c>
      <c r="AM51" s="229">
        <v>0.12</v>
      </c>
    </row>
    <row r="52" spans="1:39">
      <c r="A52" s="103"/>
      <c r="B52" s="40"/>
      <c r="P52" s="13">
        <v>2024</v>
      </c>
      <c r="Q52" s="13">
        <v>10</v>
      </c>
      <c r="R52" s="13" t="str">
        <v>SOUTH</v>
      </c>
      <c r="S52" s="13" t="str">
        <v>NSD-ESE20241010A01</v>
      </c>
      <c r="T52" s="13" t="str">
        <v>诺信德</v>
      </c>
      <c r="U52" s="13" t="str">
        <v>PEMTRON EAGLE 3D 8800HSL CPT</v>
      </c>
      <c r="V52" s="13">
        <v>1</v>
      </c>
      <c r="W52" s="92" t="str">
        <v>RMB</v>
      </c>
      <c r="X52" s="97">
        <v>1.1080000000000001</v>
      </c>
      <c r="Y52" s="92">
        <v>348088.49557522131</v>
      </c>
      <c r="Z52" s="229">
        <v>-0.34670000000000001</v>
      </c>
      <c r="AB52" s="13">
        <v>2024</v>
      </c>
      <c r="AC52" s="13">
        <v>10</v>
      </c>
      <c r="AD52" s="13" t="str">
        <v>SOUTH</v>
      </c>
      <c r="AE52" s="13" t="str">
        <v>C49SZX20240183MZ</v>
      </c>
      <c r="AF52" s="13" t="str">
        <v>德谦成</v>
      </c>
      <c r="AG52" s="13" t="str">
        <v>YSM10</v>
      </c>
      <c r="AH52" s="13">
        <v>1</v>
      </c>
      <c r="AI52" s="92" t="str">
        <v>JPY</v>
      </c>
      <c r="AJ52" s="118">
        <v>9920000</v>
      </c>
      <c r="AK52" s="97">
        <v>5.5599999999999997E-2</v>
      </c>
      <c r="AL52" s="92">
        <v>551552</v>
      </c>
      <c r="AM52" s="229">
        <v>0.12</v>
      </c>
    </row>
    <row r="53" spans="1:39">
      <c r="A53" s="103"/>
      <c r="B53" s="40"/>
      <c r="P53" s="13">
        <v>2024</v>
      </c>
      <c r="Q53" s="13">
        <v>10</v>
      </c>
      <c r="R53" s="13" t="str">
        <v>SOUTH</v>
      </c>
      <c r="S53" s="13" t="str">
        <v>C49SZX20240177SX</v>
      </c>
      <c r="T53" s="13" t="str">
        <v>旭晟</v>
      </c>
      <c r="U53" s="13" t="str">
        <v>YSM20R</v>
      </c>
      <c r="V53" s="13">
        <v>1</v>
      </c>
      <c r="W53" s="92" t="str">
        <v>JPY</v>
      </c>
      <c r="X53" s="97">
        <v>5.5599999999999997E-2</v>
      </c>
      <c r="Y53" s="92">
        <v>797860</v>
      </c>
      <c r="Z53" s="229">
        <v>0.12</v>
      </c>
      <c r="AB53" s="13">
        <v>2024</v>
      </c>
      <c r="AC53" s="13">
        <v>10</v>
      </c>
      <c r="AD53" s="13" t="str">
        <v>SOUTH</v>
      </c>
      <c r="AE53" s="13" t="str">
        <v>C49SZX20240183MZ</v>
      </c>
      <c r="AF53" s="13" t="str">
        <v>德谦成</v>
      </c>
      <c r="AG53" s="13" t="str">
        <v>YSM10</v>
      </c>
      <c r="AH53" s="13">
        <v>1</v>
      </c>
      <c r="AI53" s="92" t="str">
        <v>JPY</v>
      </c>
      <c r="AJ53" s="118">
        <v>9920000</v>
      </c>
      <c r="AK53" s="97">
        <v>5.5599999999999997E-2</v>
      </c>
      <c r="AL53" s="92">
        <v>551552</v>
      </c>
      <c r="AM53" s="229">
        <v>0.12</v>
      </c>
    </row>
    <row r="54" spans="1:39">
      <c r="A54" s="103"/>
      <c r="B54" s="40"/>
      <c r="P54" s="13">
        <v>2024</v>
      </c>
      <c r="Q54" s="13">
        <v>10</v>
      </c>
      <c r="R54" s="13" t="str">
        <v>EAST</v>
      </c>
      <c r="S54" s="13" t="str">
        <v>C49SHA20240925/ZQR</v>
      </c>
      <c r="T54" s="13" t="str">
        <v>江苏中科朗恩斯</v>
      </c>
      <c r="U54" s="13" t="str">
        <v>YSM20R</v>
      </c>
      <c r="V54" s="13">
        <v>1</v>
      </c>
      <c r="W54" s="92" t="str">
        <v>RMB</v>
      </c>
      <c r="X54" s="97">
        <v>1.1080000000000001</v>
      </c>
      <c r="Y54" s="92">
        <v>902088.49557522137</v>
      </c>
      <c r="Z54" s="229">
        <v>0.12</v>
      </c>
      <c r="AB54" s="13">
        <v>2024</v>
      </c>
      <c r="AC54" s="13">
        <v>10</v>
      </c>
      <c r="AD54" s="13" t="str">
        <v>SOUTH</v>
      </c>
      <c r="AE54" s="13" t="str">
        <v>C28SZX20240184MZ</v>
      </c>
      <c r="AF54" s="13" t="str">
        <v>德谦成</v>
      </c>
      <c r="AG54" s="13" t="str">
        <v>YSi-V</v>
      </c>
      <c r="AH54" s="13">
        <v>1</v>
      </c>
      <c r="AI54" s="92" t="str">
        <v>JPY</v>
      </c>
      <c r="AJ54" s="118">
        <v>7800000</v>
      </c>
      <c r="AK54" s="97">
        <v>5.5599999999999997E-2</v>
      </c>
      <c r="AL54" s="92">
        <v>433680</v>
      </c>
      <c r="AM54" s="229">
        <v>0.12</v>
      </c>
    </row>
    <row r="55" spans="1:39">
      <c r="A55" s="103"/>
      <c r="B55" s="40"/>
      <c r="P55" s="13">
        <v>2024</v>
      </c>
      <c r="Q55" s="13">
        <v>10</v>
      </c>
      <c r="R55" s="13" t="str">
        <v>EAST</v>
      </c>
      <c r="S55" s="13" t="str">
        <v>C49SHA20240925/ZQR</v>
      </c>
      <c r="T55" s="13" t="str">
        <v>江苏中科朗恩斯</v>
      </c>
      <c r="U55" s="13" t="str">
        <v>YSM20R</v>
      </c>
      <c r="V55" s="13">
        <v>1</v>
      </c>
      <c r="W55" s="92" t="str">
        <v>RMB</v>
      </c>
      <c r="X55" s="97">
        <v>1.1080000000000001</v>
      </c>
      <c r="Y55" s="92">
        <v>902088.49557522137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10</v>
      </c>
      <c r="R56" s="13" t="str">
        <v>EAST</v>
      </c>
      <c r="S56" s="13" t="str">
        <v>C49SHA20240925/ZQR</v>
      </c>
      <c r="T56" s="13" t="str">
        <v>江苏中科朗恩斯</v>
      </c>
      <c r="U56" s="13" t="str">
        <v>YSM20R</v>
      </c>
      <c r="V56" s="13">
        <v>1</v>
      </c>
      <c r="W56" s="92" t="str">
        <v>RMB</v>
      </c>
      <c r="X56" s="97">
        <v>1.1080000000000001</v>
      </c>
      <c r="Y56" s="92">
        <v>902088.49557522137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10</v>
      </c>
      <c r="R57" s="13" t="str">
        <v>EAST</v>
      </c>
      <c r="S57" s="13" t="str">
        <v>C49SHA20240925/ZQR</v>
      </c>
      <c r="T57" s="13" t="str">
        <v>江苏中科朗恩斯</v>
      </c>
      <c r="U57" s="13" t="str">
        <v>YSM10</v>
      </c>
      <c r="V57" s="13">
        <v>1</v>
      </c>
      <c r="W57" s="92" t="str">
        <v>RMB</v>
      </c>
      <c r="X57" s="97">
        <v>1.1080000000000001</v>
      </c>
      <c r="Y57" s="92">
        <v>693274.61946902669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10</v>
      </c>
      <c r="R58" s="13" t="str">
        <v>EAST</v>
      </c>
      <c r="S58" s="13" t="str">
        <v>C49SHA20240925/ZQR</v>
      </c>
      <c r="T58" s="13" t="str">
        <v>江苏中科朗恩斯</v>
      </c>
      <c r="U58" s="13" t="str">
        <v>YSM10</v>
      </c>
      <c r="V58" s="13">
        <v>1</v>
      </c>
      <c r="W58" s="92" t="str">
        <v>RMB</v>
      </c>
      <c r="X58" s="97">
        <v>1.1080000000000001</v>
      </c>
      <c r="Y58" s="92">
        <v>693274.61946902669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10</v>
      </c>
      <c r="R59" s="13" t="str">
        <v>EAST</v>
      </c>
      <c r="S59" s="13" t="str">
        <v>C49SHA20240925/ZQR</v>
      </c>
      <c r="T59" s="13" t="str">
        <v>江苏中科朗恩斯</v>
      </c>
      <c r="U59" s="13" t="str">
        <v>YSM10</v>
      </c>
      <c r="V59" s="13">
        <v>1</v>
      </c>
      <c r="W59" s="92" t="str">
        <v>RMB</v>
      </c>
      <c r="X59" s="97">
        <v>1.1080000000000001</v>
      </c>
      <c r="Y59" s="92">
        <v>693274.61946902669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55" priority="39" stopIfTrue="1">
      <formula>LEN(TRIM(A1))&gt;0</formula>
    </cfRule>
    <cfRule type="containsBlanks" dxfId="54" priority="40" stopIfTrue="1">
      <formula>LEN(TRIM(A1))=0</formula>
    </cfRule>
  </conditionalFormatting>
  <conditionalFormatting sqref="F2:L13">
    <cfRule type="notContainsBlanks" dxfId="53" priority="33" stopIfTrue="1">
      <formula>LEN(TRIM(F2))&gt;0</formula>
    </cfRule>
    <cfRule type="containsBlanks" dxfId="52" priority="34" stopIfTrue="1">
      <formula>LEN(TRIM(F2))=0</formula>
    </cfRule>
  </conditionalFormatting>
  <conditionalFormatting sqref="E21">
    <cfRule type="notContainsBlanks" dxfId="51" priority="31" stopIfTrue="1">
      <formula>LEN(TRIM(E21))&gt;0</formula>
    </cfRule>
    <cfRule type="containsBlanks" dxfId="50" priority="32" stopIfTrue="1">
      <formula>LEN(TRIM(E21))=0</formula>
    </cfRule>
  </conditionalFormatting>
  <conditionalFormatting sqref="E22">
    <cfRule type="notContainsBlanks" dxfId="49" priority="29" stopIfTrue="1">
      <formula>LEN(TRIM(E22))&gt;0</formula>
    </cfRule>
    <cfRule type="containsBlanks" dxfId="48" priority="30" stopIfTrue="1">
      <formula>LEN(TRIM(E22))=0</formula>
    </cfRule>
  </conditionalFormatting>
  <conditionalFormatting sqref="E20">
    <cfRule type="notContainsBlanks" dxfId="47" priority="27" stopIfTrue="1">
      <formula>LEN(TRIM(E20))&gt;0</formula>
    </cfRule>
    <cfRule type="containsBlanks" dxfId="46" priority="28" stopIfTrue="1">
      <formula>LEN(TRIM(E20))=0</formula>
    </cfRule>
  </conditionalFormatting>
  <conditionalFormatting sqref="R2:S5">
    <cfRule type="notContainsBlanks" dxfId="45" priority="25" stopIfTrue="1">
      <formula>LEN(TRIM(R2))&gt;0</formula>
    </cfRule>
    <cfRule type="containsBlanks" dxfId="44" priority="26" stopIfTrue="1">
      <formula>LEN(TRIM(R2))=0</formula>
    </cfRule>
  </conditionalFormatting>
  <conditionalFormatting sqref="P13 P15:P17">
    <cfRule type="notContainsBlanks" dxfId="43" priority="17" stopIfTrue="1">
      <formula>LEN(TRIM(P13))&gt;0</formula>
    </cfRule>
    <cfRule type="containsBlanks" dxfId="42" priority="18" stopIfTrue="1">
      <formula>LEN(TRIM(P13))=0</formula>
    </cfRule>
  </conditionalFormatting>
  <conditionalFormatting sqref="AC13:AD17">
    <cfRule type="notContainsBlanks" dxfId="41" priority="15" stopIfTrue="1">
      <formula>LEN(TRIM(AC13))&gt;0</formula>
    </cfRule>
    <cfRule type="containsBlanks" dxfId="40" priority="16" stopIfTrue="1">
      <formula>LEN(TRIM(AC13))=0</formula>
    </cfRule>
  </conditionalFormatting>
  <conditionalFormatting sqref="AB13:AB17">
    <cfRule type="notContainsBlanks" dxfId="39" priority="13" stopIfTrue="1">
      <formula>LEN(TRIM(AB13))&gt;0</formula>
    </cfRule>
    <cfRule type="containsBlanks" dxfId="38" priority="14" stopIfTrue="1">
      <formula>LEN(TRIM(AB13))=0</formula>
    </cfRule>
  </conditionalFormatting>
  <conditionalFormatting sqref="AC1:AC9 AC69:AC1048576 AD10:AD18 AD20:AD68">
    <cfRule type="containsText" dxfId="37" priority="9" operator="containsText" text="NORTH">
      <formula>NOT(ISERROR(SEARCH("NORTH",AC1)))</formula>
    </cfRule>
    <cfRule type="containsText" dxfId="36" priority="10" operator="containsText" text="EAST">
      <formula>NOT(ISERROR(SEARCH("EAST",AC1)))</formula>
    </cfRule>
    <cfRule type="containsText" dxfId="35" priority="11" operator="containsText" text="WEST">
      <formula>NOT(ISERROR(SEARCH("WEST",AC1)))</formula>
    </cfRule>
    <cfRule type="containsText" dxfId="34" priority="12" operator="containsText" text="SOUTH">
      <formula>NOT(ISERROR(SEARCH("SOUTH",AC1)))</formula>
    </cfRule>
  </conditionalFormatting>
  <conditionalFormatting sqref="R21:R111">
    <cfRule type="containsText" dxfId="33" priority="5" operator="containsText" text="NORTH">
      <formula>NOT(ISERROR(SEARCH("NORTH",R21)))</formula>
    </cfRule>
    <cfRule type="containsText" dxfId="32" priority="6" operator="containsText" text="EAST">
      <formula>NOT(ISERROR(SEARCH("EAST",R21)))</formula>
    </cfRule>
    <cfRule type="containsText" dxfId="31" priority="7" operator="containsText" text="WEST">
      <formula>NOT(ISERROR(SEARCH("WEST",R21)))</formula>
    </cfRule>
    <cfRule type="containsText" dxfId="30" priority="8" operator="containsText" text="SOUTH">
      <formula>NOT(ISERROR(SEARCH("SOUTH",R21)))</formula>
    </cfRule>
  </conditionalFormatting>
  <conditionalFormatting sqref="P14">
    <cfRule type="notContainsBlanks" dxfId="29" priority="3" stopIfTrue="1">
      <formula>LEN(TRIM(P14))&gt;0</formula>
    </cfRule>
    <cfRule type="containsBlanks" dxfId="28" priority="4" stopIfTrue="1">
      <formula>LEN(TRIM(P14))=0</formula>
    </cfRule>
  </conditionalFormatting>
  <conditionalFormatting sqref="Z21:Z108">
    <cfRule type="cellIs" dxfId="27" priority="2" operator="lessThan">
      <formula>0.12</formula>
    </cfRule>
  </conditionalFormatting>
  <conditionalFormatting sqref="AM21:AM108">
    <cfRule type="cellIs" dxfId="26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2024-10-31T10:26:11Z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