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684" documentId="13_ncr:1_{D7B31631-9EC2-A043-AB5E-59F176544080}" xr6:coauthVersionLast="47" xr6:coauthVersionMax="47" xr10:uidLastSave="{2236E2C2-CEED-4285-B691-E2C7CE97F969}"/>
  <bookViews>
    <workbookView xWindow="6180" yWindow="0" windowWidth="15648" windowHeight="12012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36" i="1" l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3838" i="1" l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K3838" i="1" s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71" i="1"/>
  <c r="AK3871" i="1" s="1"/>
  <c r="AI3874" i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AJ3796" i="1" s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02" i="1" l="1"/>
  <c r="AJ3803" i="1"/>
  <c r="AJ3804" i="1"/>
  <c r="AJ3801" i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3802" i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<sst xmlns="http://schemas.openxmlformats.org/spreadsheetml/2006/main" count="45832" uniqueCount="3650">
  <si>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</si>
  <si>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</si>
  <si>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</si>
  <si>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</si>
  <si>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</si>
  <si>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</si>
  <si>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</si>
  <si>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</si>
  <si>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</si>
  <si>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</si>
  <si>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</si>
  <si>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</si>
  <si>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</si>
  <si>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</si>
  <si>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</si>
  <si>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</si>
  <si>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</si>
  <si>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</si>
  <si>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</si>
  <si>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</si>
  <si>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</si>
  <si>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</si>
  <si>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</si>
  <si>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</si>
  <si>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</si>
  <si>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</si>
  <si>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</si>
  <si>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</si>
  <si>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</si>
  <si>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</si>
  <si>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</si>
  <si>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</si>
  <si>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</si>
  <si>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</si>
  <si>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</si>
  <si>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</si>
  <si>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</si>
  <si>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</si>
  <si>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</si>
  <si>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</si>
  <si>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</si>
  <si>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</si>
  <si>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</si>
  <si>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</si>
  <si>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</si>
  <si>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</si>
  <si>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</si>
  <si>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</si>
  <si>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</si>
  <si>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</si>
  <si>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</si>
  <si>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</si>
  <si>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</si>
  <si>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</si>
  <si>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</si>
  <si>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</si>
  <si>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</si>
  <si>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</si>
  <si>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</si>
  <si>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</si>
  <si>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</si>
  <si>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</si>
  <si>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</si>
  <si>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</si>
  <si>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</si>
  <si>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</si>
  <si>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</si>
  <si>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</si>
  <si>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</si>
  <si>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</si>
  <si>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</si>
  <si>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</si>
  <si>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</si>
  <si>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</si>
  <si>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</si>
  <si>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</si>
  <si>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</si>
  <si>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</si>
  <si>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</si>
  <si>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</si>
  <si>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</si>
  <si>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</si>
  <si>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</si>
  <si>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</si>
  <si>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</si>
  <si>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</si>
  <si>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</si>
  <si>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</si>
  <si>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</si>
  <si>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</si>
  <si>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</si>
  <si>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</si>
  <si>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</si>
  <si>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</si>
  <si>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</si>
  <si>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</si>
  <si>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</si>
  <si>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</si>
  <si>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</si>
  <si>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</si>
  <si>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</si>
  <si>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</si>
  <si>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</si>
  <si>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</si>
  <si>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</si>
  <si>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</si>
  <si>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</si>
  <si>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</si>
  <si>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</si>
  <si>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</si>
  <si>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</si>
  <si>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</si>
  <si>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</si>
  <si>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</si>
  <si>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</si>
  <si>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</si>
  <si>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</si>
  <si>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</si>
  <si>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</si>
  <si>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</si>
  <si>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</si>
  <si>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</si>
  <si>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</si>
  <si>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</si>
  <si>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</si>
  <si>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</si>
  <si>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</si>
  <si>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</si>
  <si>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</si>
  <si>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</si>
  <si>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</si>
  <si>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</si>
  <si>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</si>
  <si>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</si>
  <si>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</si>
  <si>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</si>
  <si>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</si>
  <si>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</si>
  <si>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</si>
  <si>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</si>
  <si>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</si>
  <si>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</si>
  <si>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</si>
  <si>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</si>
  <si>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</si>
  <si>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</si>
  <si>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</si>
  <si>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</si>
  <si>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</si>
  <si>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</si>
  <si>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</si>
  <si>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</si>
  <si>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</si>
  <si>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</si>
  <si>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</si>
  <si>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</si>
  <si>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</si>
  <si>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</si>
  <si>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</si>
  <si>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</si>
  <si>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</si>
  <si>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</si>
  <si>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</si>
  <si>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</si>
  <si>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</si>
  <si>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</si>
  <si>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</si>
  <si>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</si>
  <si>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</si>
  <si>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</si>
  <si>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</si>
  <si>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</si>
  <si>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</si>
  <si>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</si>
  <si>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</si>
  <si>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</si>
  <si>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</si>
  <si>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</si>
  <si>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</si>
  <si>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</si>
  <si>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</si>
  <si>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</si>
  <si>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</si>
  <si>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</si>
  <si>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</si>
  <si>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</si>
  <si>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</si>
  <si>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</si>
  <si>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</si>
  <si>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</si>
  <si>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</si>
  <si>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</si>
  <si>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</si>
  <si>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</si>
  <si>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</si>
  <si>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</si>
  <si>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</si>
  <si>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</si>
  <si>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</si>
  <si>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</si>
  <si>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</si>
  <si>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</si>
  <si>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</si>
  <si>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</si>
  <si>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</si>
  <si>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</si>
  <si>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</si>
  <si>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</si>
  <si>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</si>
  <si>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</si>
  <si>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</si>
  <si>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</si>
  <si>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</si>
  <si>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</si>
  <si>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</si>
  <si>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</si>
  <si>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</si>
  <si>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</si>
  <si>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</si>
  <si>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</si>
  <si>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</si>
  <si>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</si>
  <si>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</si>
  <si>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</si>
  <si>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</si>
  <si>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</si>
  <si>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</si>
  <si>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</si>
  <si>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</si>
  <si>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</si>
  <si>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</si>
  <si>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</si>
  <si>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</si>
  <si>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</si>
  <si>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</si>
  <si>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</si>
  <si>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</si>
  <si>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</si>
  <si>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</si>
  <si>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</si>
  <si>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</si>
  <si>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</si>
  <si>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</si>
  <si>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</si>
  <si>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</si>
  <si>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</si>
  <si>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</si>
  <si>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</si>
  <si>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</si>
  <si>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</si>
  <si>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</si>
  <si>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</si>
  <si>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</si>
  <si>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</si>
  <si>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</si>
  <si>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</si>
  <si>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</si>
  <si>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</si>
  <si>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</si>
  <si>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</si>
  <si>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</si>
  <si>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</si>
  <si>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</si>
  <si>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</si>
  <si>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</si>
  <si>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</si>
  <si>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</si>
  <si>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</si>
  <si>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</si>
  <si>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</si>
  <si>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</si>
  <si>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</si>
  <si>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</si>
  <si>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</si>
  <si>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</si>
  <si>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</si>
  <si>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</si>
  <si>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</si>
  <si>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</si>
  <si>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</si>
  <si>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</si>
  <si>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</si>
  <si>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</si>
  <si>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</si>
  <si>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</si>
  <si>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</si>
  <si>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</si>
  <si>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</si>
  <si>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</si>
  <si>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</si>
  <si>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</si>
  <si>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</si>
  <si>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</si>
  <si>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</si>
  <si>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</si>
  <si>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</si>
  <si>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</si>
  <si>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</si>
  <si>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</si>
  <si>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</si>
  <si>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</si>
  <si>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</si>
  <si>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</si>
  <si>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</si>
  <si>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</si>
  <si>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</si>
  <si>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</si>
  <si>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</si>
  <si>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</si>
  <si>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</si>
  <si>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</si>
  <si>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</si>
  <si>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</si>
  <si>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</si>
  <si>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</si>
  <si>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</si>
  <si>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</si>
  <si>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</si>
  <si>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</si>
  <si>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</si>
  <si>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</si>
  <si>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</si>
  <si>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</si>
  <si>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</si>
  <si>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</si>
  <si>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</si>
  <si>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</si>
  <si>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</si>
  <si>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</si>
  <si>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</si>
  <si>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</si>
  <si>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</si>
  <si>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</si>
  <si>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</si>
  <si>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</si>
  <si>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</si>
  <si>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</si>
  <si>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</si>
  <si>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</si>
  <si>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</si>
  <si>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</si>
  <si>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</si>
  <si>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</si>
  <si>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</si>
  <si>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</si>
  <si>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</si>
  <si>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</si>
  <si>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</si>
  <si>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</si>
  <si>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</si>
  <si>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</si>
  <si>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</si>
  <si>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</si>
  <si>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</si>
  <si>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</si>
  <si>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</si>
  <si>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</si>
  <si>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</si>
  <si>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</si>
  <si>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</si>
  <si>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</si>
  <si>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</si>
  <si>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</si>
  <si>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</si>
  <si>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</si>
  <si>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</si>
  <si>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</si>
  <si>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</si>
  <si>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</si>
  <si>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</si>
  <si>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</si>
  <si>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</si>
  <si>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</si>
  <si>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</si>
  <si>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</si>
  <si>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</si>
  <si>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</si>
  <si>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</si>
  <si>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</si>
  <si>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</si>
  <si>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</si>
  <si>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</si>
  <si>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</si>
  <si>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</si>
  <si>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</si>
  <si>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</si>
  <si>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</si>
  <si>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</si>
  <si>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</si>
  <si>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</si>
  <si>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</si>
  <si>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</si>
  <si>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</si>
  <si>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</si>
  <si>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</si>
  <si>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</si>
  <si>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</si>
  <si>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</si>
  <si>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</si>
  <si>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</si>
  <si>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</si>
  <si>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</si>
  <si>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</si>
  <si>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</si>
  <si>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</si>
  <si>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</si>
  <si>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</si>
  <si>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</si>
  <si>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</si>
  <si>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</si>
  <si>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</si>
  <si>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</si>
  <si>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</si>
  <si>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</si>
  <si>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</si>
  <si>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</si>
  <si>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</si>
  <si>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</si>
  <si>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</si>
  <si>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</si>
  <si>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</si>
  <si>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</si>
  <si>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</si>
  <si>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</si>
  <si>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</si>
  <si>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</si>
  <si>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</si>
  <si>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</si>
  <si>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</si>
  <si>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</si>
  <si>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</si>
  <si>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</si>
  <si>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</si>
  <si>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</si>
  <si>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</si>
  <si>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</si>
  <si>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</si>
  <si>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</si>
  <si>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</si>
  <si>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</si>
  <si>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</si>
  <si>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</si>
  <si>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</si>
  <si>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</si>
  <si>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</si>
  <si>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</si>
  <si>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</si>
  <si>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</si>
  <si>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</si>
  <si>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</si>
  <si>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</si>
  <si>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</si>
  <si>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</si>
  <si>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</si>
  <si>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</si>
  <si>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</si>
  <si>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</si>
  <si>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</si>
  <si>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</si>
  <si>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</si>
  <si>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</si>
  <si>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</si>
  <si>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</si>
  <si>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</si>
  <si>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</si>
  <si>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</si>
  <si>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</si>
  <si>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</si>
  <si>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</si>
  <si>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</si>
  <si>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</si>
  <si>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</si>
  <si>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</si>
  <si>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</si>
  <si>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</si>
  <si>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</si>
  <si>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</si>
  <si>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</si>
  <si>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</si>
  <si>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</si>
  <si>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</si>
  <si>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</si>
  <si>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</si>
  <si>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</si>
  <si>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</si>
  <si>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</si>
  <si>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</si>
  <si>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</si>
  <si>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</si>
  <si>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</si>
  <si>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</si>
  <si>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</si>
  <si>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</si>
  <si>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</si>
  <si>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</si>
  <si>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</si>
  <si>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</si>
  <si>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</si>
  <si>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</si>
  <si>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</si>
  <si>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</si>
  <si>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</si>
  <si>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</si>
  <si>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</si>
  <si>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</si>
  <si>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</si>
  <si>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</si>
  <si>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</si>
  <si>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</si>
  <si>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</si>
  <si>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</si>
  <si>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</si>
  <si>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</si>
  <si>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</si>
  <si>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</si>
  <si>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</si>
  <si>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</si>
  <si>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</si>
  <si>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</si>
  <si>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</si>
  <si>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</si>
  <si>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</si>
  <si>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</si>
  <si>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</si>
  <si>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</si>
  <si>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</si>
  <si>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</si>
  <si>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</si>
  <si>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</si>
  <si>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</si>
  <si>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</si>
  <si>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</si>
  <si>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</si>
  <si>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</si>
  <si>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</si>
  <si>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</si>
  <si>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</si>
  <si>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</si>
  <si>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</si>
  <si>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</si>
  <si>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</si>
  <si>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</si>
  <si>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</si>
  <si>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</si>
  <si>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</si>
  <si>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</si>
  <si>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</si>
  <si>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</si>
  <si>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</si>
  <si>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</si>
  <si>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</si>
  <si>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</si>
  <si>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</si>
  <si>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</si>
  <si>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</si>
  <si>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</si>
  <si>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</si>
  <si>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</si>
  <si>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</si>
  <si>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</si>
  <si>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</si>
  <si>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</si>
  <si>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</si>
  <si>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</si>
  <si>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</si>
  <si>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</si>
  <si>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</si>
  <si>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</si>
  <si>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</si>
  <si>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</si>
  <si>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</si>
  <si>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</si>
  <si>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</si>
  <si>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</si>
  <si>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</si>
  <si>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</si>
  <si>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</si>
  <si>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</si>
  <si>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</si>
  <si>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</si>
  <si>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</si>
  <si>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</si>
  <si>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</si>
  <si>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</si>
  <si>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</si>
  <si>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</si>
  <si>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</si>
  <si>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</si>
  <si>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</si>
  <si>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</si>
  <si>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</si>
  <si>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</si>
  <si>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</si>
  <si>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</si>
  <si>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</si>
  <si>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</si>
  <si>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</si>
  <si>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</si>
  <si>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</si>
  <si>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</si>
  <si>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</si>
  <si>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</si>
  <si>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</si>
  <si>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</si>
  <si>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</si>
  <si>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</si>
  <si>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</si>
  <si>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</si>
  <si>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</si>
  <si>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</si>
  <si>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</si>
  <si>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</si>
  <si>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</si>
  <si>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</si>
  <si>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</si>
  <si>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</si>
  <si>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</si>
  <si>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</si>
  <si>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</si>
  <si>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</si>
  <si>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</si>
  <si>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</si>
  <si>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</si>
  <si>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</si>
  <si>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</si>
  <si>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</si>
  <si>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</si>
  <si>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</si>
  <si>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</si>
  <si>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</si>
  <si>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</si>
  <si>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</si>
  <si>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</si>
  <si>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</si>
  <si>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</si>
  <si>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</si>
  <si>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</si>
  <si>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</si>
  <si>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</si>
  <si>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</si>
  <si>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</si>
  <si>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</si>
  <si>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</si>
  <si>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</si>
  <si>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</si>
  <si>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</si>
  <si>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</si>
  <si>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</si>
  <si>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</si>
  <si>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</si>
  <si>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</si>
  <si>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</si>
  <si>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</si>
  <si>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</si>
  <si>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</si>
  <si>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</si>
  <si>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</si>
  <si>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</si>
  <si>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</si>
  <si>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</si>
  <si>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</si>
  <si>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</si>
  <si>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</si>
  <si>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</si>
  <si>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</si>
  <si>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</si>
  <si>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</si>
  <si>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</si>
  <si>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</si>
  <si>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</si>
  <si>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</si>
  <si>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</si>
  <si>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</si>
  <si>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</si>
  <si>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</si>
  <si>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</si>
  <si>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</si>
  <si>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</si>
  <si>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</si>
  <si>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</si>
  <si>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</si>
  <si>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</si>
  <si>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</si>
  <si>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</si>
  <si>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</si>
  <si>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</si>
  <si>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</si>
  <si>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</si>
  <si>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</si>
  <si>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</si>
  <si>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</si>
  <si>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</si>
  <si>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</si>
  <si>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</si>
  <si>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</si>
  <si>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</si>
  <si>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</si>
  <si>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</si>
  <si>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</si>
  <si>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</si>
  <si>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</si>
  <si>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</si>
  <si>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</si>
  <si>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</si>
  <si>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</si>
  <si>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</si>
  <si>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</si>
  <si>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</si>
  <si>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</si>
  <si>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</si>
  <si>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</si>
  <si>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</si>
  <si>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</si>
  <si>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</si>
  <si>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</si>
  <si>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</si>
  <si>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</si>
  <si>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</si>
  <si>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</si>
  <si>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</si>
  <si>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</si>
  <si>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</si>
  <si>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</si>
  <si>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</si>
  <si>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</si>
  <si>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</si>
  <si>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</si>
  <si>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</si>
  <si>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</si>
  <si>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</si>
  <si>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</si>
  <si>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</si>
  <si>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</si>
  <si>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</si>
  <si>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</si>
  <si>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</si>
  <si>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</si>
  <si>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</si>
  <si>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</si>
  <si>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</si>
  <si>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</si>
  <si>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</si>
  <si>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</si>
  <si>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</si>
  <si>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</si>
  <si>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</si>
  <si>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</si>
  <si>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</si>
  <si>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</si>
  <si>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</si>
  <si>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</si>
  <si>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</si>
  <si>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</si>
  <si>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</si>
  <si>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</si>
  <si>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</si>
  <si>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</si>
  <si>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</si>
  <si>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</si>
  <si>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</si>
  <si>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</si>
  <si>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</si>
  <si>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</si>
  <si>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</si>
  <si>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</si>
  <si>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</si>
  <si>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</si>
  <si>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</si>
  <si>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</si>
  <si>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</si>
  <si>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</si>
  <si>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</si>
  <si>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</si>
  <si>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</si>
  <si>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</si>
  <si>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</si>
  <si>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</si>
  <si>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</si>
  <si>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</si>
  <si>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</si>
  <si>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</si>
  <si>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</si>
  <si>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</si>
  <si>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</si>
  <si>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</si>
  <si>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</si>
  <si>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</si>
  <si>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</si>
  <si>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</si>
  <si>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</si>
  <si>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</si>
  <si>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</si>
  <si>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</si>
  <si>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</si>
  <si>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</si>
  <si>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</si>
  <si>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</si>
  <si>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</si>
  <si>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</si>
  <si>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</si>
  <si>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</si>
  <si>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</si>
  <si>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</si>
  <si>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</si>
  <si>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</si>
  <si>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</si>
  <si>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</si>
  <si>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</si>
  <si>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</si>
  <si>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</si>
  <si>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</si>
  <si>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</si>
  <si>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</si>
  <si>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</si>
  <si>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</si>
  <si>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</si>
  <si>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</si>
  <si>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</si>
  <si>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</si>
  <si>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</si>
  <si>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</si>
  <si>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</si>
  <si>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</si>
  <si>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</si>
  <si>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</si>
  <si>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</si>
  <si>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</si>
  <si>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</si>
  <si>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</si>
  <si>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</si>
  <si>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</si>
  <si>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</si>
  <si>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</si>
  <si>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</si>
  <si>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</si>
  <si>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</si>
  <si>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</si>
  <si>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</si>
  <si>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</si>
  <si>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</si>
  <si>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</si>
  <si>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</si>
  <si>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</si>
  <si>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</si>
  <si>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</si>
  <si>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</si>
  <si>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</si>
  <si>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</si>
  <si>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</si>
  <si>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</si>
  <si>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</si>
  <si>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</si>
  <si>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</si>
  <si>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</si>
  <si>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</si>
  <si>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</si>
  <si>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</si>
  <si>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</si>
  <si>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</si>
  <si>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</si>
  <si>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</si>
  <si>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</si>
  <si>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</si>
  <si>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</si>
  <si>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</si>
  <si>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</si>
  <si>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</si>
  <si>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</si>
  <si>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</si>
  <si>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</si>
  <si>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</si>
  <si>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</si>
  <si>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</si>
  <si>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</si>
  <si>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</si>
  <si>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</si>
  <si>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</si>
  <si>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</si>
  <si>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</si>
  <si>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</si>
  <si>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</si>
  <si>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</si>
  <si>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</si>
  <si>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</si>
  <si>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</si>
  <si>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</si>
  <si>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</si>
  <si>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</si>
  <si>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</si>
  <si>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</si>
  <si>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</si>
  <si>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</si>
  <si>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</si>
  <si>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</si>
  <si>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</si>
  <si>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</si>
  <si>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</si>
  <si>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</si>
  <si>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</si>
  <si>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</si>
  <si>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</si>
  <si>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</si>
  <si>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</si>
  <si>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</si>
  <si>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</si>
  <si>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</si>
  <si>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</si>
  <si>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</si>
  <si>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</si>
  <si>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</si>
  <si>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</si>
  <si>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</si>
  <si>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</si>
  <si>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</si>
  <si>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</si>
  <si>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</si>
  <si>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</si>
  <si>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</si>
  <si>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</si>
  <si>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</si>
  <si>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</si>
  <si>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</si>
  <si>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</si>
  <si>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</si>
  <si>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</si>
  <si>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</si>
  <si>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</si>
  <si>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</si>
  <si>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</si>
  <si>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</si>
  <si>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</si>
  <si>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</si>
  <si>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</si>
  <si>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</si>
  <si>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</si>
  <si>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</si>
  <si>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</si>
  <si>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</si>
  <si>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</si>
  <si>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</si>
  <si>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</si>
  <si>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</si>
  <si>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</si>
  <si>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</si>
  <si>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</si>
  <si>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</si>
  <si>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</si>
  <si>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</si>
  <si>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</si>
  <si>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</si>
  <si>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</si>
  <si>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</si>
  <si>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</si>
  <si>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</si>
  <si>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</si>
  <si>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</si>
  <si>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</si>
  <si>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</si>
  <si>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</si>
  <si>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</si>
  <si>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</si>
  <si>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</si>
  <si>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</si>
  <si>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</si>
  <si>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</si>
  <si>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</si>
  <si>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</si>
  <si>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</si>
  <si>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</si>
  <si>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</si>
  <si>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</si>
  <si>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</si>
  <si>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</si>
  <si>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</si>
  <si>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</si>
  <si>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</si>
  <si>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</si>
  <si>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</si>
  <si>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</si>
  <si>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</si>
  <si>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</si>
  <si>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</si>
  <si>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</si>
  <si>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</si>
  <si>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</si>
  <si>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</si>
  <si>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</si>
  <si>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</si>
  <si>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</si>
  <si>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</si>
  <si>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</si>
  <si>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</si>
  <si>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</si>
  <si>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</si>
  <si>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</si>
  <si>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</si>
  <si>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</si>
  <si>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</si>
  <si>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</si>
  <si>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</si>
  <si>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</si>
  <si>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</si>
  <si>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</si>
  <si>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</si>
  <si>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</si>
  <si>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</si>
  <si>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</si>
  <si>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</si>
  <si>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</si>
  <si>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</si>
  <si>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</si>
  <si>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</si>
  <si>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</si>
  <si>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</si>
  <si>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</si>
  <si>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</si>
  <si>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</si>
  <si>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</si>
  <si>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</si>
  <si>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</si>
  <si>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</si>
  <si>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</si>
  <si>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</si>
  <si>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</si>
  <si>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</si>
  <si>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</si>
  <si>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</si>
  <si>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</si>
  <si>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</si>
  <si>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</si>
  <si>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</si>
  <si>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</si>
  <si>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</si>
  <si>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</si>
  <si>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</si>
  <si>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</si>
  <si>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</si>
  <si>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</si>
  <si>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</si>
  <si>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</si>
  <si>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</si>
  <si>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</si>
  <si>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</si>
  <si>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</si>
  <si>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</si>
  <si>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</si>
  <si>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</si>
  <si>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</si>
  <si>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</si>
  <si>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</si>
  <si>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</si>
  <si>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</si>
  <si>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</si>
  <si>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</si>
  <si>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</si>
  <si>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</si>
  <si>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</si>
  <si>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</si>
  <si>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</si>
  <si>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</si>
  <si>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</si>
  <si>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</si>
  <si>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</si>
  <si>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</si>
  <si>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</si>
  <si>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</si>
  <si>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</si>
  <si>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</si>
  <si>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</si>
  <si>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</si>
  <si>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</si>
  <si>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</si>
  <si>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</si>
  <si>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</si>
  <si>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</si>
  <si>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</si>
  <si>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</si>
  <si>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</si>
  <si>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</si>
  <si>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</si>
  <si>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</si>
  <si>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</si>
  <si>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</si>
  <si>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</si>
  <si>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</si>
  <si>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</si>
  <si>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</si>
  <si>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</si>
  <si>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</si>
  <si>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</si>
  <si>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</si>
  <si>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</si>
  <si>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</si>
  <si>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</si>
  <si>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</si>
  <si>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</si>
  <si>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</si>
  <si>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</si>
  <si>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</si>
  <si>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</si>
  <si>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</si>
  <si>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</si>
  <si>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</si>
  <si>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</si>
  <si>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</si>
  <si>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</si>
  <si>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</si>
  <si>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</si>
  <si>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</si>
  <si>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</si>
  <si>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</si>
  <si>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</si>
  <si>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</si>
  <si>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</si>
  <si>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</si>
  <si>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</si>
  <si>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</si>
  <si>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</si>
  <si>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</si>
  <si>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</si>
  <si>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</si>
  <si>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</si>
  <si>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</si>
  <si>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</si>
  <si>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</si>
  <si>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</si>
  <si>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</si>
  <si>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</si>
  <si>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</si>
  <si>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</si>
  <si>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</si>
  <si>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</si>
  <si>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</si>
  <si>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</si>
  <si>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</si>
  <si>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</si>
  <si>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</si>
  <si>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</si>
  <si>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</si>
  <si>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</si>
  <si>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</si>
  <si>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</si>
  <si>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</si>
  <si>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</si>
  <si>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</si>
  <si>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</si>
  <si>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</si>
  <si>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</si>
  <si>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</si>
  <si>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</si>
  <si>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</si>
  <si>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</si>
  <si>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</si>
  <si>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</si>
  <si>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</si>
  <si>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</si>
  <si>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</si>
  <si>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</si>
  <si>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</si>
  <si>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</si>
  <si>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</si>
  <si>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</si>
  <si>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</si>
  <si>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</si>
  <si>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</si>
  <si>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</si>
  <si>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</si>
  <si>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</si>
  <si>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</si>
  <si>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</si>
  <si>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</si>
  <si>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</si>
  <si>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</si>
  <si>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</si>
  <si>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</si>
  <si>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</si>
  <si>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</si>
  <si>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</si>
  <si>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</si>
  <si>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</si>
  <si>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</si>
  <si>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</si>
  <si>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</si>
  <si>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</si>
  <si>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</si>
  <si>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</si>
  <si>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</si>
  <si>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</si>
  <si>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</si>
  <si>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</si>
  <si>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</si>
  <si>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</si>
  <si>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</si>
  <si>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</si>
  <si>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</si>
  <si>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</si>
  <si>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</si>
  <si>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</si>
  <si>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</si>
  <si>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</si>
  <si>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</si>
  <si>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</si>
  <si>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</si>
  <si>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</si>
  <si>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</si>
  <si>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</si>
  <si>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</si>
  <si>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</si>
  <si>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</si>
  <si>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</si>
  <si>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</si>
  <si>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</si>
  <si>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</si>
  <si>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</si>
  <si>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</si>
  <si>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</si>
  <si>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</si>
  <si>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</si>
  <si>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</si>
  <si>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</si>
  <si>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</si>
  <si>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</si>
  <si>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</si>
  <si>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</si>
  <si>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</si>
  <si>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</si>
  <si>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</si>
  <si>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</si>
  <si>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</si>
  <si>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</si>
  <si>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</si>
  <si>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</si>
  <si>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</si>
  <si>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</si>
  <si>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</si>
  <si>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</si>
  <si>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</si>
  <si>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</si>
  <si>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</si>
  <si>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</si>
  <si>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</si>
  <si>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</si>
  <si>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</si>
  <si>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</si>
  <si>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</si>
  <si>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</si>
  <si>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</si>
  <si>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</si>
  <si>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</si>
  <si>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</si>
  <si>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</si>
  <si>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</si>
  <si>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</si>
  <si>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</si>
  <si>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</si>
  <si>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</si>
  <si>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</si>
  <si>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</si>
  <si>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</si>
  <si>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</si>
  <si>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</si>
  <si>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</si>
  <si>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</si>
  <si>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</si>
  <si>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</si>
  <si>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</si>
  <si>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</si>
  <si>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</si>
  <si>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</si>
  <si>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</si>
  <si>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</si>
  <si>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</si>
  <si>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</si>
  <si>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</si>
  <si>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</si>
  <si>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</si>
  <si>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</si>
  <si>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</si>
  <si>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</si>
  <si>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</si>
  <si>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</si>
  <si>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</si>
  <si>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</si>
  <si>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</si>
  <si>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</si>
  <si>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</si>
  <si>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</si>
  <si>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</si>
  <si>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</si>
  <si>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</si>
  <si>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</si>
  <si>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</si>
  <si>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</si>
  <si>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</si>
  <si>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</si>
  <si>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</si>
  <si>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</si>
  <si>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</si>
  <si>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</si>
  <si>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</si>
  <si>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</si>
  <si>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</si>
  <si>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</si>
  <si>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</si>
  <si>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</si>
  <si>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</si>
  <si>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</si>
  <si>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</si>
  <si>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</si>
  <si>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</si>
  <si>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</si>
  <si>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</si>
  <si>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</si>
  <si>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</si>
  <si>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</si>
  <si>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</si>
  <si>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</si>
  <si>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</si>
  <si>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</si>
  <si>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</si>
  <si>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</si>
  <si>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</si>
  <si>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</si>
  <si>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</si>
  <si>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</si>
  <si>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</si>
  <si>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</si>
  <si>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</si>
  <si>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</si>
  <si>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</si>
  <si>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</si>
  <si>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</si>
  <si>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</si>
  <si>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</si>
  <si>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</si>
  <si>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</si>
  <si>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</si>
  <si>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</si>
  <si>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</si>
  <si>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</si>
  <si>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</si>
  <si>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</si>
  <si>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</si>
  <si>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</si>
  <si>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</si>
  <si>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</si>
  <si>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</si>
  <si>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</si>
  <si>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</si>
  <si>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</si>
  <si>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</si>
  <si>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</si>
  <si>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</si>
  <si>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</si>
  <si>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</si>
  <si>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</si>
  <si>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</si>
  <si>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</si>
  <si>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</si>
  <si>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</si>
  <si>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</si>
  <si>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</si>
  <si>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</si>
  <si>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</si>
  <si>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</si>
  <si>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</si>
  <si>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</si>
  <si>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</si>
  <si>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</si>
  <si>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</si>
  <si>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</si>
  <si>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</si>
  <si>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</si>
  <si>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</si>
  <si>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</si>
  <si>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</si>
  <si>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</si>
  <si>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</si>
  <si>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</si>
  <si>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</si>
  <si>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</si>
  <si>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</si>
  <si>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</si>
  <si>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</si>
  <si>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</si>
  <si>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</si>
  <si>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</si>
  <si>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</si>
  <si>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</si>
  <si>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</si>
  <si>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</si>
  <si>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</si>
  <si>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</si>
  <si>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</si>
  <si>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</si>
  <si>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</si>
  <si>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</si>
  <si>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</si>
  <si>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</si>
  <si>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</si>
  <si>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</si>
  <si>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</si>
  <si>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</si>
  <si>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</si>
  <si>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</si>
  <si>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</si>
  <si>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</si>
  <si>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</si>
  <si>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</si>
  <si>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</si>
  <si>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</si>
  <si>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</si>
  <si>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</si>
  <si>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</si>
  <si>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</si>
  <si>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</si>
  <si>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</si>
  <si>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</si>
  <si>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</si>
  <si>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</si>
  <si>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</si>
  <si>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</si>
  <si>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</si>
  <si>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</si>
  <si>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</si>
  <si>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</si>
  <si>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</si>
  <si>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</si>
  <si>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</si>
  <si>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</si>
  <si>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</si>
  <si>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</si>
  <si>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</si>
  <si>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</si>
  <si>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</si>
  <si>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</si>
  <si>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</si>
  <si>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</si>
  <si>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</si>
  <si>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</si>
  <si>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</si>
  <si>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</si>
  <si>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</si>
  <si>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</si>
  <si>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</si>
  <si>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</si>
  <si>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</si>
  <si>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</si>
  <si>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</si>
  <si>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</si>
  <si>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</si>
  <si>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</si>
  <si>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</si>
  <si>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</si>
  <si>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</si>
  <si>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</si>
  <si>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</si>
  <si>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</si>
  <si>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</si>
  <si>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</si>
  <si>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</si>
  <si>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</si>
  <si>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</si>
  <si>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</si>
  <si>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</si>
  <si>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</si>
  <si>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</si>
  <si>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</si>
  <si>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</si>
  <si>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</si>
  <si>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</si>
  <si>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</si>
  <si>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</si>
  <si>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</si>
  <si>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</si>
  <si>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</si>
  <si>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</si>
  <si>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</si>
  <si>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</si>
  <si>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</si>
  <si>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</si>
  <si>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</si>
  <si>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</si>
  <si>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</si>
  <si>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</si>
  <si>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</si>
  <si>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</si>
  <si>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</si>
  <si>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</si>
  <si>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</si>
  <si>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</si>
  <si>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</si>
  <si>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</si>
  <si>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</si>
  <si>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</si>
  <si>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</si>
  <si>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</si>
  <si>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</si>
  <si>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</si>
  <si>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</si>
  <si>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</si>
  <si>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</si>
  <si>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</si>
  <si>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</si>
  <si>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</si>
  <si>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</si>
  <si>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</si>
  <si>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</si>
  <si>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</si>
  <si>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</si>
  <si>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</si>
  <si>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</si>
  <si>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</si>
  <si>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</si>
  <si>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</si>
  <si>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</si>
  <si>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</si>
  <si>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</si>
  <si>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</si>
  <si>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</si>
  <si>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</si>
  <si>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</si>
  <si>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</si>
  <si>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</si>
  <si>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</si>
  <si>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</si>
  <si>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</si>
  <si>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</si>
  <si>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</si>
  <si>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</si>
  <si>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</si>
  <si>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</si>
  <si>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</si>
  <si>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</si>
  <si>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</si>
  <si>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</si>
  <si>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</si>
  <si>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</si>
  <si>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</si>
  <si>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</si>
  <si>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</si>
  <si>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</si>
  <si>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</si>
  <si>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</si>
  <si>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</si>
  <si>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</si>
  <si>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</si>
  <si>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</si>
  <si>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</si>
  <si>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</si>
  <si>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</si>
  <si>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</si>
  <si>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</si>
  <si>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</si>
  <si>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</si>
  <si>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</si>
  <si>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</si>
  <si>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</si>
  <si>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</si>
  <si>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</si>
  <si>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</si>
  <si>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</si>
  <si>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</si>
  <si>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</si>
  <si>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</si>
  <si>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</si>
  <si>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</si>
  <si>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</si>
  <si>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</si>
  <si>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</si>
  <si>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</si>
  <si>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</si>
  <si>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</si>
  <si>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</si>
  <si>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</si>
  <si>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</si>
  <si>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</si>
  <si>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</si>
  <si>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</si>
  <si>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</si>
  <si>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</si>
  <si>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</si>
  <si>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</si>
  <si>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</si>
  <si>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</si>
  <si>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</si>
  <si>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</si>
  <si>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</si>
  <si>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</si>
  <si>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</si>
  <si>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</si>
  <si>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</si>
  <si>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</si>
  <si>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</si>
  <si>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</si>
  <si>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</si>
  <si>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</si>
  <si>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</si>
  <si>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</si>
  <si>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</si>
  <si>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</si>
  <si>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</si>
  <si>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</si>
  <si>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</si>
  <si>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</si>
  <si>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</si>
  <si>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</si>
  <si>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</si>
  <si>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</si>
  <si>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</si>
  <si>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</si>
  <si>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</si>
  <si>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</si>
  <si>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</si>
  <si>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</si>
  <si>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</si>
  <si>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</si>
  <si>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</si>
  <si>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</si>
  <si>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</si>
  <si>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</si>
  <si>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</si>
  <si>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</si>
  <si>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</si>
  <si>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</si>
  <si>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</si>
  <si>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</si>
  <si>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</si>
  <si>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</si>
  <si>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</si>
  <si>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</si>
  <si>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</si>
  <si>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</si>
  <si>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</si>
  <si>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</si>
  <si>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</si>
  <si>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</si>
  <si>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</si>
  <si>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</si>
  <si>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</si>
  <si>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</si>
  <si>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</si>
  <si>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</si>
  <si>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</si>
  <si>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</si>
  <si>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</si>
  <si>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</si>
  <si>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</si>
  <si>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</si>
  <si>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</si>
  <si>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</si>
  <si>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</si>
  <si>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</si>
  <si>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</si>
  <si>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</si>
  <si>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</si>
  <si>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</si>
  <si>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</si>
  <si>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</si>
  <si>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</si>
  <si>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</si>
  <si>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</si>
  <si>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</si>
  <si>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</si>
  <si>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</si>
  <si>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</si>
  <si>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</si>
  <si>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</si>
  <si>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</si>
  <si>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</si>
  <si>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</si>
  <si>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</si>
  <si>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</si>
  <si>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</si>
  <si>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</si>
  <si>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</si>
  <si>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</si>
  <si>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</si>
  <si>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</si>
  <si>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</si>
  <si>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</si>
  <si>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</si>
  <si>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</si>
  <si>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</si>
  <si>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</si>
  <si>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</si>
  <si>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</si>
  <si>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</si>
  <si>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</si>
  <si>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</si>
  <si>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</si>
  <si>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</si>
  <si>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</si>
  <si>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</si>
  <si>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</si>
  <si>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</si>
  <si>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</si>
  <si>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</si>
  <si>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</si>
  <si>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</si>
  <si>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</si>
  <si>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</si>
  <si>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</si>
  <si>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</si>
  <si>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</si>
  <si>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</si>
  <si>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</si>
  <si>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</si>
  <si>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</si>
  <si>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</si>
  <si>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</si>
  <si>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</si>
  <si>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</si>
  <si>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</si>
  <si>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</si>
  <si>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</si>
  <si>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</si>
  <si>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</si>
  <si>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</si>
  <si>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</si>
  <si>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</si>
  <si>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</si>
  <si>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</si>
  <si>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</si>
  <si>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</si>
  <si>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</si>
  <si>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</si>
  <si>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</si>
  <si>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</si>
  <si>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</si>
  <si>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</si>
  <si>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</si>
  <si>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</si>
  <si>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</si>
  <si>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</si>
  <si>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</si>
  <si>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</si>
  <si>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</si>
  <si>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</si>
  <si>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</si>
  <si>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</si>
  <si>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</si>
  <si>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</si>
  <si>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</si>
  <si>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</si>
  <si>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</si>
  <si>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</si>
  <si>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</si>
  <si>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</si>
  <si>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</si>
  <si>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</si>
  <si>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</si>
  <si>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</si>
  <si>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</si>
  <si>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</si>
  <si>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</si>
  <si>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</si>
  <si>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</si>
  <si>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</si>
  <si>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</si>
  <si>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</si>
  <si>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</si>
  <si>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</si>
  <si>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</si>
  <si>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</si>
  <si>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</si>
  <si>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</si>
  <si>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</si>
  <si>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</si>
  <si>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</si>
  <si>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</si>
  <si>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</si>
  <si>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</si>
  <si>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</si>
  <si>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</si>
  <si>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</si>
  <si>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</si>
  <si>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</si>
  <si>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</si>
  <si>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</si>
  <si>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</si>
  <si>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</si>
  <si>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</si>
  <si>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</si>
  <si>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</si>
  <si>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</si>
  <si>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</si>
  <si>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</si>
  <si>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</si>
  <si>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</si>
  <si>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</si>
  <si>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</si>
  <si>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</si>
  <si>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</si>
  <si>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</si>
  <si>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</si>
  <si>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</si>
  <si>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</si>
  <si>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</si>
  <si>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</si>
  <si>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</si>
  <si>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</si>
  <si>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</si>
  <si>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</si>
  <si>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</si>
  <si>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</si>
  <si>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</si>
  <si>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</si>
  <si>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</si>
  <si>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</si>
  <si>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</si>
  <si>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</si>
  <si>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</si>
  <si>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</si>
  <si>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</si>
  <si>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</si>
  <si>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</si>
  <si>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</si>
  <si>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</si>
  <si>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</si>
  <si>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</si>
  <si>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</si>
  <si>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</si>
  <si>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</si>
  <si>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</si>
  <si>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</si>
  <si>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</si>
  <si>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</si>
  <si>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</si>
  <si>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</si>
  <si>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</si>
  <si>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</si>
  <si>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</si>
  <si>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</si>
  <si>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</si>
  <si>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</si>
  <si>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</si>
  <si>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</si>
  <si>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</si>
  <si>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</si>
  <si>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</si>
  <si>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</si>
  <si>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</si>
  <si>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</si>
  <si>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</si>
  <si>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</si>
  <si>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</si>
  <si>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</si>
  <si>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</si>
  <si>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</si>
  <si>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</si>
  <si>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</si>
  <si>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</si>
  <si>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</si>
  <si>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</si>
  <si>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</si>
  <si>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</si>
  <si>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</si>
  <si>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</si>
  <si>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</si>
  <si>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</si>
  <si>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</si>
  <si>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</si>
  <si>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</si>
  <si>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</si>
  <si>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</si>
  <si>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</si>
  <si>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</si>
  <si>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</si>
  <si>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</si>
  <si>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</si>
  <si>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</si>
  <si>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</si>
  <si>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</si>
  <si>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</si>
  <si>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</si>
  <si>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</si>
  <si>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</si>
  <si>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</si>
  <si>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</si>
  <si>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</si>
  <si>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</si>
  <si>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</si>
  <si>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</si>
  <si>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</si>
  <si>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</si>
  <si>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</si>
  <si>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</si>
  <si>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</si>
  <si>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</si>
  <si>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</si>
  <si>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</si>
  <si>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</si>
  <si>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</si>
  <si>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</si>
  <si>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</si>
  <si>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</si>
  <si>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</si>
  <si>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</si>
  <si>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</si>
  <si>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</si>
  <si>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</si>
  <si>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</si>
  <si>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</si>
  <si>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</si>
  <si>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</si>
  <si>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</si>
  <si>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</si>
  <si>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</si>
  <si>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</si>
  <si>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</si>
  <si>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</si>
  <si>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</si>
  <si>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</si>
  <si>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</si>
  <si>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</si>
  <si>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</si>
  <si>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</si>
  <si>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</si>
  <si>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</si>
  <si>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</si>
  <si>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</si>
  <si>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</si>
  <si>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</si>
  <si>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</si>
  <si>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</si>
  <si>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</si>
  <si>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</si>
  <si>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</si>
  <si>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</si>
  <si>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</si>
  <si>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</si>
  <si>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</si>
  <si>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</si>
  <si>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</si>
  <si>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</si>
  <si>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</si>
  <si>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</si>
  <si>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</si>
  <si>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</si>
  <si>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</si>
  <si>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</si>
  <si>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</si>
  <si>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</si>
  <si>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</si>
  <si>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</si>
  <si>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</si>
  <si>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</si>
  <si>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</si>
  <si>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</si>
  <si>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</si>
  <si>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</si>
  <si>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</si>
  <si>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</si>
  <si>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</si>
  <si>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</si>
  <si>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</si>
  <si>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</si>
  <si>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</si>
  <si>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</si>
  <si>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</si>
  <si>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</si>
  <si>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</si>
  <si>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</si>
  <si>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</si>
  <si>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</si>
  <si>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</si>
  <si>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</si>
  <si>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</si>
  <si>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</si>
  <si>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</si>
  <si>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</si>
  <si>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</si>
  <si>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</si>
  <si>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</si>
  <si>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</si>
  <si>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</si>
  <si>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</si>
  <si>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</si>
  <si>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</si>
  <si>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</si>
  <si>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</si>
  <si>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</si>
  <si>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</si>
  <si>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</si>
  <si>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</si>
  <si>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</si>
  <si>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</si>
  <si>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</si>
  <si>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</si>
  <si>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</si>
  <si>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</si>
  <si>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</si>
  <si>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</si>
  <si>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</si>
  <si>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</si>
  <si>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</si>
  <si>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</si>
  <si>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</si>
  <si>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</si>
  <si>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</si>
  <si>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</si>
  <si>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</si>
  <si>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</si>
  <si>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</si>
  <si>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</si>
  <si>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</si>
  <si>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</si>
  <si>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</si>
  <si>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</si>
  <si>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</si>
  <si>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</si>
  <si>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</si>
  <si>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</si>
  <si>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</si>
  <si>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</si>
  <si>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</si>
  <si>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</si>
  <si>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</si>
  <si>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</si>
  <si>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</si>
  <si>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</si>
  <si>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</si>
  <si>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</si>
  <si>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</si>
  <si>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</si>
  <si>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</si>
  <si>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</si>
  <si>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</si>
  <si>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</si>
  <si>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</si>
  <si>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</si>
  <si>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</si>
  <si>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</si>
  <si>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</si>
  <si>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</si>
  <si>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</si>
  <si>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</si>
  <si>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</si>
  <si>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</si>
  <si>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</si>
  <si>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</si>
  <si>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</si>
  <si>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</si>
  <si>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</si>
  <si>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</si>
  <si>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</si>
  <si>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</si>
  <si>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</si>
  <si>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</si>
  <si>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</si>
  <si>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</si>
  <si>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</si>
  <si>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</si>
  <si>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</si>
  <si>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</si>
  <si>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</si>
  <si>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</si>
  <si>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</si>
  <si>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</si>
  <si>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</si>
  <si>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</si>
  <si>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</si>
  <si>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</si>
  <si>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</si>
  <si>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</si>
  <si>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</si>
  <si>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</si>
  <si>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</si>
  <si>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</si>
  <si>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</si>
  <si>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</si>
  <si>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</si>
  <si>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</si>
  <si>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</si>
  <si>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</si>
  <si>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</si>
  <si>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</si>
  <si>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</si>
  <si>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</si>
  <si>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</si>
  <si>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</si>
  <si>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</si>
  <si>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</si>
  <si>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</si>
  <si>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</si>
  <si>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</si>
  <si>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</si>
  <si>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</si>
  <si>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</si>
  <si>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</si>
  <si>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</si>
  <si>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</si>
  <si>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</si>
  <si>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</si>
  <si>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</si>
  <si>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</si>
  <si>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</si>
  <si>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</si>
  <si>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</si>
  <si>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</si>
  <si>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</si>
  <si>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</si>
  <si>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</si>
  <si>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</si>
  <si>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</si>
  <si>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</si>
  <si>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</si>
  <si>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</si>
  <si>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</si>
  <si>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</si>
  <si>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</si>
  <si>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</si>
  <si>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</si>
  <si>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</si>
  <si>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</si>
  <si>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</si>
  <si>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</si>
  <si>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</si>
  <si>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</si>
  <si>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</si>
  <si>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</si>
  <si>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</si>
  <si>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</si>
  <si>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</si>
  <si>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</si>
  <si>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</si>
  <si>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</si>
  <si>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</si>
  <si>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</si>
  <si>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</si>
  <si>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</si>
  <si>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</si>
  <si>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</si>
  <si>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</si>
  <si>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</si>
  <si>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</si>
  <si>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</si>
  <si>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</si>
  <si>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</si>
  <si>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</si>
  <si>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</si>
  <si>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</si>
  <si>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</si>
  <si>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</si>
  <si>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</si>
  <si>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</si>
  <si>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</si>
  <si>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</si>
  <si>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</si>
  <si>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</si>
  <si>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</si>
  <si>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</si>
  <si>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</si>
  <si>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</si>
  <si>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</si>
  <si>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</si>
  <si>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</si>
  <si>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</si>
  <si>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</si>
  <si>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</si>
  <si>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</si>
  <si>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</si>
  <si>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</si>
  <si>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</si>
  <si>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</si>
  <si>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</si>
  <si>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</si>
  <si>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</si>
  <si>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</si>
  <si>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</si>
  <si>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</si>
  <si>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</si>
  <si>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</si>
  <si>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</si>
  <si>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</si>
  <si>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</si>
  <si>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</si>
  <si>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</si>
  <si>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</si>
  <si>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</si>
  <si>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</si>
  <si>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</si>
  <si>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</si>
  <si>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</si>
  <si>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</si>
  <si>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</si>
  <si>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</si>
  <si>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</si>
  <si>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</si>
  <si>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</si>
  <si>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</si>
  <si>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</si>
  <si>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</si>
  <si>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</si>
  <si>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</si>
  <si>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</si>
  <si>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</si>
  <si>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</si>
  <si>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</si>
  <si>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</si>
  <si>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</si>
  <si>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</si>
  <si>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</si>
  <si>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</si>
  <si>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</si>
  <si>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</si>
  <si>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</si>
  <si>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</si>
  <si>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</si>
  <si>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</si>
  <si>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</si>
  <si>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</si>
  <si>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</si>
  <si>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</si>
  <si>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</si>
  <si>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</si>
  <si>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</si>
  <si>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</si>
  <si>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</si>
  <si>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</si>
  <si>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</si>
  <si>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</si>
  <si>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</si>
  <si>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</si>
  <si>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</si>
  <si>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</si>
  <si>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</si>
  <si>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</si>
  <si>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</si>
  <si>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</si>
  <si>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</si>
  <si>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</si>
  <si>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</si>
  <si>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</si>
  <si>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</si>
  <si>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</si>
  <si>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</si>
  <si>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</si>
  <si>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</si>
  <si>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</si>
  <si>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</si>
  <si>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</si>
  <si>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</si>
  <si>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</si>
  <si>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</si>
  <si>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</si>
  <si>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</si>
  <si>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</si>
  <si>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</si>
  <si>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</si>
  <si>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</si>
  <si>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</si>
  <si>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</si>
  <si>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</si>
  <si>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</si>
  <si>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</si>
  <si>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</si>
  <si>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</si>
  <si>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</si>
  <si>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</si>
  <si>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</si>
  <si>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</si>
  <si>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</si>
  <si>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</si>
  <si>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</si>
  <si>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</si>
  <si>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</si>
  <si>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</si>
  <si>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</si>
  <si>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</si>
  <si>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</si>
  <si>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</si>
  <si>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</si>
  <si>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</si>
  <si>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</si>
  <si>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</si>
  <si>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</si>
  <si>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</si>
  <si>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</si>
  <si>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</si>
  <si>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</si>
  <si>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</si>
  <si>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</si>
  <si>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</si>
  <si>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</si>
  <si>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</si>
  <si>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</si>
  <si>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</si>
  <si>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</si>
  <si>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</si>
  <si>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</si>
  <si>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</si>
  <si>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</si>
  <si>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</si>
  <si>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</si>
  <si>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</si>
  <si>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</si>
  <si>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</si>
  <si>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</si>
  <si>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</si>
  <si>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</si>
  <si>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</si>
  <si>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</si>
  <si>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</si>
  <si>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</si>
  <si>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</si>
  <si>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</si>
  <si>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</si>
  <si>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</si>
  <si>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</si>
  <si>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</si>
  <si>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</si>
  <si>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</si>
  <si>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</si>
  <si>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</si>
  <si>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</si>
  <si>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</si>
  <si>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</si>
  <si>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</si>
  <si>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</si>
  <si>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</si>
  <si>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</si>
  <si>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</si>
  <si>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</si>
  <si>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</si>
  <si>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</si>
  <si>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</si>
  <si>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</si>
  <si>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</si>
  <si>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</si>
  <si>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</si>
  <si>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</si>
  <si>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</si>
  <si>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</si>
  <si>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</si>
  <si>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</si>
  <si>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</si>
  <si>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</si>
  <si>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</si>
  <si>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</si>
  <si>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</si>
  <si>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</si>
  <si>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</si>
  <si>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</si>
  <si>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</si>
  <si>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</si>
  <si>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</si>
  <si>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</si>
  <si>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</si>
  <si>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</si>
  <si>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</si>
  <si>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</si>
  <si>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</si>
  <si>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</si>
  <si>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</si>
  <si>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</si>
  <si>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</si>
  <si>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</si>
  <si>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</si>
  <si>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</si>
  <si>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</si>
  <si>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</si>
  <si>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</si>
  <si>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</si>
  <si>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</si>
  <si>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</si>
  <si>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</si>
  <si>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</si>
  <si>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</si>
  <si>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</si>
  <si>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</si>
  <si>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</si>
  <si>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</si>
  <si>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</si>
  <si>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</si>
  <si>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</si>
  <si>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</si>
  <si>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</si>
  <si>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</si>
  <si>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</si>
  <si>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</si>
  <si>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</si>
  <si>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</si>
  <si>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</si>
  <si>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</si>
  <si>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</si>
  <si>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</si>
  <si>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</si>
  <si>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</si>
  <si>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</si>
  <si>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</si>
  <si>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</si>
  <si>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</si>
  <si>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</si>
  <si>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</si>
  <si>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</si>
  <si>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</si>
  <si>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</si>
  <si>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</si>
  <si>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</si>
  <si>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</si>
  <si>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</si>
  <si>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</si>
  <si>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</si>
  <si>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</si>
  <si>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</si>
  <si>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</si>
  <si>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</si>
  <si>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</si>
  <si>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</si>
  <si>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</si>
  <si>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</si>
  <si>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</si>
  <si>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</si>
  <si>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</si>
  <si>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</si>
  <si>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</si>
  <si>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</si>
  <si>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</si>
  <si>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</si>
  <si>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</si>
  <si>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</si>
  <si>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</si>
  <si>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</si>
  <si>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</si>
  <si>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</si>
  <si>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</si>
  <si>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</si>
  <si>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</si>
  <si>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</si>
  <si>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</si>
  <si>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</si>
  <si>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</si>
  <si>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</si>
  <si>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</si>
  <si>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</si>
  <si>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</si>
  <si>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</si>
  <si>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</si>
  <si>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</si>
  <si>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</si>
  <si>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</si>
  <si>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</si>
  <si>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</si>
  <si>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</si>
  <si>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</si>
  <si>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</si>
  <si>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</si>
  <si>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</si>
  <si>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</si>
  <si>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</si>
  <si>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</si>
  <si>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</si>
  <si>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</si>
  <si>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</si>
  <si>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</si>
  <si>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</si>
  <si>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</si>
  <si>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</si>
  <si>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</si>
  <si>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</si>
  <si>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</si>
  <si>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</si>
  <si>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</si>
  <si>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</si>
  <si>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</si>
  <si>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</si>
  <si>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</si>
  <si>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</si>
  <si>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</si>
  <si>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</si>
  <si>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</si>
  <si>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</si>
  <si>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</si>
  <si>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</si>
  <si>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</si>
  <si>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</si>
  <si>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</si>
  <si>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</si>
  <si>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</si>
  <si>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</si>
  <si>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</si>
  <si>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</si>
  <si>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</si>
  <si>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</si>
  <si>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</si>
  <si>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</si>
  <si>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</si>
  <si>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</si>
  <si>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</si>
  <si>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</si>
  <si>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</si>
  <si>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</si>
  <si>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</si>
  <si>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</si>
  <si>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</si>
  <si>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</si>
  <si>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</si>
  <si>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</si>
  <si>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</si>
  <si>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</si>
  <si>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</si>
  <si>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</si>
  <si>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</si>
  <si>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</si>
  <si>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</si>
  <si>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</si>
  <si>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</si>
  <si>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</si>
  <si>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</si>
  <si>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</si>
  <si>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</si>
  <si>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</si>
  <si>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</si>
  <si>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</si>
  <si>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</si>
  <si>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</si>
  <si>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</si>
  <si>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</si>
  <si>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</si>
  <si>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</si>
  <si>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</si>
  <si>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</si>
  <si>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</si>
  <si>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</si>
  <si>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</si>
  <si>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</si>
  <si>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</si>
  <si>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</si>
  <si>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</si>
  <si>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</si>
  <si>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</si>
  <si>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</si>
  <si>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</si>
  <si>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</si>
  <si>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</si>
  <si>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</si>
  <si>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</si>
  <si>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</si>
  <si>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</si>
  <si>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</si>
  <si>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</si>
  <si>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</si>
  <si>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</si>
  <si>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</si>
  <si>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</si>
  <si>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</si>
  <si>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</si>
  <si>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</si>
  <si>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</si>
  <si>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</si>
  <si>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</si>
  <si>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</si>
  <si>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</si>
  <si>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</si>
  <si>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</si>
  <si>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</si>
  <si>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</si>
  <si>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</si>
  <si>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</si>
  <si>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</si>
  <si>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</si>
  <si>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</si>
  <si>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</si>
  <si>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</si>
  <si>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</si>
  <si>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</si>
  <si>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</si>
  <si>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</si>
  <si>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</si>
  <si>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</si>
  <si>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</si>
  <si>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</si>
  <si>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</si>
  <si>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</si>
  <si>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</si>
  <si>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</si>
  <si>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</si>
  <si>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</si>
  <si>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</si>
  <si>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</si>
  <si>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</si>
  <si>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</si>
  <si>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</si>
  <si>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</si>
  <si>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</si>
  <si>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</si>
  <si>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</si>
  <si>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</si>
  <si>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</si>
  <si>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</si>
  <si>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</si>
  <si>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</si>
  <si>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</si>
  <si>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</si>
  <si>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</si>
  <si>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</si>
  <si>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</si>
  <si>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</si>
  <si>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</si>
  <si>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</si>
  <si>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</si>
  <si>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</si>
  <si>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</si>
  <si>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</si>
  <si>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</si>
  <si>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</si>
  <si>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</si>
  <si>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</si>
  <si>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</si>
  <si>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</si>
  <si>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</si>
  <si>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</si>
  <si>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</si>
  <si>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</si>
  <si>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</si>
  <si>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</si>
  <si>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</si>
  <si>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</si>
  <si>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</si>
  <si>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</si>
  <si>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</si>
  <si>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</si>
  <si>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</si>
  <si>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</si>
  <si>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</si>
  <si>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</si>
  <si>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</si>
  <si>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</si>
  <si>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</si>
  <si>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</si>
  <si>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</si>
  <si>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</si>
  <si>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</si>
  <si>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</si>
  <si>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</si>
  <si>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</si>
  <si>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</si>
  <si>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</si>
  <si>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</si>
  <si>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</si>
  <si>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</si>
  <si>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</si>
  <si>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</si>
  <si>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</si>
  <si>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</si>
  <si>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</si>
  <si>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</si>
  <si>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</si>
  <si>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</si>
  <si>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</si>
  <si>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</si>
  <si>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</si>
  <si>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</si>
  <si>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</si>
  <si>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</si>
  <si>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</si>
  <si>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</si>
  <si>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</si>
  <si>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</si>
  <si>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</si>
  <si>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</si>
  <si>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</si>
  <si>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</si>
  <si>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</si>
  <si>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</si>
  <si>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</si>
  <si>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</si>
  <si>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</si>
  <si>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</si>
  <si>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</si>
  <si>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</si>
  <si>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</si>
  <si>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</si>
  <si>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</si>
  <si>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</si>
  <si>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</si>
  <si>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</si>
  <si>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</si>
  <si>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</si>
  <si>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</si>
  <si>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</si>
  <si>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</si>
  <si>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</si>
  <si>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</si>
  <si>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</si>
  <si>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</si>
  <si>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</si>
  <si>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</si>
  <si>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</si>
  <si>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</si>
  <si>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</si>
  <si>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</si>
  <si>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</si>
  <si>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</si>
  <si>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</si>
  <si>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</si>
  <si>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</si>
  <si>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</si>
  <si>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</si>
  <si>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</si>
  <si>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</si>
  <si>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</si>
  <si>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</si>
  <si>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</si>
  <si>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</si>
  <si>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</si>
  <si>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</si>
  <si>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</si>
  <si>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</si>
  <si>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</si>
  <si>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</si>
  <si>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</si>
  <si>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</si>
  <si>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</si>
  <si>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</si>
  <si>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</si>
  <si>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</si>
  <si>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</si>
  <si>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</si>
  <si>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</si>
  <si>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</si>
  <si>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</si>
  <si>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</si>
  <si>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</si>
  <si>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</si>
  <si>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</si>
  <si>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</si>
  <si>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</si>
  <si>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</si>
  <si>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</si>
  <si>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</si>
  <si>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</si>
  <si>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</si>
  <si>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</si>
  <si>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</si>
  <si>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</si>
  <si>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</si>
  <si>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</si>
  <si>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</si>
  <si>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</si>
  <si>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</si>
  <si>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</si>
  <si>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</si>
  <si>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</si>
  <si>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</si>
  <si>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</si>
  <si>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</si>
  <si>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</si>
  <si>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</si>
  <si>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</si>
  <si>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</si>
  <si>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</si>
  <si>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</si>
  <si>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</si>
  <si>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</si>
  <si>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</si>
  <si>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</si>
  <si>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</si>
  <si>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</si>
  <si>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</si>
  <si>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</si>
  <si>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</si>
  <si>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</si>
  <si>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</si>
  <si>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</si>
  <si>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</si>
  <si>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</si>
  <si>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</si>
  <si>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</si>
  <si>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</si>
  <si>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</si>
  <si>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</si>
  <si>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</si>
  <si>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</si>
  <si>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</si>
  <si>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</si>
  <si>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</si>
  <si>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</si>
  <si>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</si>
  <si>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</si>
  <si>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</si>
  <si>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</si>
  <si>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</si>
  <si>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</si>
  <si>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</si>
  <si>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</si>
  <si>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</si>
  <si>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</si>
  <si>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</si>
  <si>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</si>
  <si>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</si>
  <si>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</si>
  <si>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</si>
  <si>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</si>
  <si>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</si>
  <si>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</si>
  <si>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</si>
  <si>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</si>
  <si>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</si>
  <si>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</si>
  <si>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</si>
  <si>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</si>
  <si>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</si>
  <si>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</si>
  <si>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</si>
  <si>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</si>
  <si>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</si>
  <si>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</si>
  <si>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</si>
  <si>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</si>
  <si>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</si>
  <si>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</si>
  <si>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</si>
  <si>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</si>
  <si>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</si>
  <si>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</si>
  <si>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</si>
  <si>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</si>
  <si>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</si>
  <si>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</si>
  <si>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</si>
  <si>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</si>
  <si>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</si>
  <si>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</si>
  <si>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</si>
  <si>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</si>
  <si>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</si>
  <si>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</si>
  <si>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</si>
  <si>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</si>
  <si>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</si>
  <si>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</si>
  <si>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</si>
  <si>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</si>
  <si>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</si>
  <si>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</si>
  <si>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</si>
  <si>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</si>
  <si>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</si>
  <si>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</si>
  <si>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</si>
  <si>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</si>
  <si>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</si>
  <si>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</si>
  <si>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</si>
  <si>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</si>
  <si>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</si>
  <si>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</si>
  <si>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</si>
  <si>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</si>
  <si>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</si>
  <si>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</si>
  <si>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</si>
  <si>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</si>
  <si>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</si>
  <si>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</si>
  <si>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</si>
  <si>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</si>
  <si>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</si>
  <si>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</si>
  <si>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</si>
  <si>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</si>
  <si>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</si>
  <si>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</si>
  <si>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</si>
  <si>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</si>
  <si>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</si>
  <si>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</si>
  <si>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</si>
  <si>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</si>
  <si>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</si>
  <si>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</si>
  <si>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</si>
  <si>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</si>
  <si>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</si>
  <si>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</si>
  <si>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</si>
  <si>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</si>
  <si>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</si>
  <si>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</si>
  <si>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</si>
  <si>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</si>
  <si>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</si>
  <si>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</si>
  <si>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</si>
  <si>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</si>
  <si>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</si>
  <si>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</si>
  <si>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</si>
  <si>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</si>
  <si>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</si>
  <si>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</si>
  <si>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</si>
  <si>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</si>
  <si>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</si>
  <si>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</si>
  <si>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</si>
  <si>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</si>
  <si>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</si>
  <si>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</si>
  <si>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</si>
  <si>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</si>
  <si>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</si>
  <si>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</si>
  <si>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</si>
  <si>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</si>
  <si>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</si>
  <si>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</si>
  <si>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</si>
  <si>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</si>
  <si>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</si>
  <si>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</si>
  <si>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</si>
  <si>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</si>
  <si>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</si>
  <si>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</si>
  <si>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</si>
  <si>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</si>
  <si>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</si>
  <si>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</si>
  <si>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</si>
  <si>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</si>
  <si>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</si>
  <si>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</si>
  <si>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</si>
  <si>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</si>
  <si>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</si>
  <si>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</si>
  <si>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</si>
  <si>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</si>
  <si>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</si>
  <si>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</si>
  <si>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</si>
  <si>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</si>
  <si>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</si>
  <si>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</si>
  <si>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</si>
  <si>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</si>
  <si>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</si>
  <si>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</si>
  <si>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</si>
  <si>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</si>
  <si>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</si>
  <si>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</si>
  <si>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</si>
  <si>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</si>
  <si>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</si>
  <si>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</si>
  <si>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</si>
  <si>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</si>
  <si>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</si>
  <si>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</si>
  <si>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</si>
  <si>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</si>
  <si>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</si>
  <si>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</si>
  <si>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</si>
  <si>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</si>
  <si>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</si>
  <si>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</si>
  <si>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</si>
  <si>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</si>
  <si>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</si>
  <si>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</si>
  <si>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</si>
  <si>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</si>
  <si>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</si>
  <si>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</si>
  <si>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</si>
  <si>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</si>
  <si>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</si>
  <si>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</si>
  <si>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</si>
  <si>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</si>
  <si>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</si>
  <si>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</si>
  <si>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</si>
  <si>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</si>
  <si>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</si>
  <si>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</si>
  <si>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</si>
  <si>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</si>
  <si>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</si>
  <si>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</si>
  <si>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</si>
  <si>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</si>
  <si>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</si>
  <si>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</si>
  <si>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</si>
  <si>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</si>
  <si>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</si>
  <si>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</si>
  <si>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</si>
  <si>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</si>
  <si>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</si>
  <si>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</si>
  <si>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</si>
  <si>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</si>
  <si>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</si>
  <si>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</si>
  <si>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</si>
  <si>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</si>
  <si>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</si>
  <si>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</si>
  <si>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</si>
  <si>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</si>
  <si>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</si>
  <si>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</si>
  <si>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</si>
  <si>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</si>
  <si>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</si>
  <si>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</si>
  <si>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</si>
  <si>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</si>
  <si>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</si>
  <si>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</si>
  <si>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</si>
  <si>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</si>
  <si>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</si>
  <si>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</si>
  <si>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</si>
  <si>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</si>
  <si>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</si>
  <si>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</si>
  <si>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</si>
  <si>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</si>
  <si>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</si>
  <si>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</si>
  <si>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</si>
  <si>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</si>
  <si>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</si>
  <si>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</si>
  <si>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</si>
  <si>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</si>
  <si>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</si>
  <si>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</si>
  <si>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</si>
  <si>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</si>
  <si>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</si>
  <si>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</si>
  <si>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</si>
  <si>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</si>
  <si>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</si>
  <si>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</si>
  <si>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</si>
  <si>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</si>
  <si>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</si>
  <si>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</si>
  <si>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</si>
  <si>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</si>
  <si>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</si>
  <si>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</si>
  <si>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</si>
  <si>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</si>
  <si>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</si>
  <si>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</si>
  <si>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</si>
  <si>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</si>
  <si>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</si>
  <si>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</si>
  <si>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</si>
  <si>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</si>
  <si>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</si>
  <si>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</si>
  <si>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</si>
  <si>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</si>
  <si>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</si>
  <si>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</si>
  <si>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</si>
  <si>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</si>
  <si>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</si>
  <si>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</si>
  <si>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</si>
  <si>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</si>
  <si>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</si>
  <si>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</si>
  <si>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</si>
  <si>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</si>
  <si>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</si>
  <si>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</si>
  <si>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</si>
  <si>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</si>
  <si>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</si>
  <si>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</si>
  <si>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</si>
  <si>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</si>
  <si>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</si>
  <si>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</si>
  <si>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</si>
  <si>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</si>
  <si>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</si>
  <si>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</si>
  <si>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</si>
  <si>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</si>
  <si>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</si>
  <si>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</si>
  <si>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</si>
  <si>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</si>
  <si>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</si>
  <si>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</si>
  <si>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</si>
  <si>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</si>
  <si>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</si>
  <si>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</si>
  <si>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</si>
  <si>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</si>
  <si>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</si>
  <si>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</si>
  <si>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</si>
  <si>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</si>
  <si>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</si>
  <si>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</si>
  <si>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</si>
  <si>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</si>
  <si>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</si>
  <si>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</si>
  <si>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</si>
  <si>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</si>
  <si>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</si>
  <si>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</si>
  <si>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</si>
  <si>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</si>
  <si>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</si>
  <si>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</si>
  <si>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</si>
  <si>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</si>
  <si>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</si>
  <si>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</si>
  <si>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</si>
  <si>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</si>
  <si>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</si>
  <si>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</si>
  <si>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</si>
  <si>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</si>
  <si>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</si>
  <si>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</si>
  <si>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</si>
  <si>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</si>
  <si>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</si>
  <si>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</si>
  <si>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</si>
  <si>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</si>
  <si>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</si>
  <si>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</si>
  <si>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</si>
  <si>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</si>
  <si>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</si>
  <si>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</si>
  <si>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</si>
  <si>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</si>
  <si>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</si>
  <si>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</si>
  <si>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</si>
  <si>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</si>
  <si>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</si>
  <si>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</si>
  <si>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</si>
  <si>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</si>
  <si>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</si>
  <si>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</si>
  <si>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</si>
  <si>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</si>
  <si>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</si>
  <si>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</si>
  <si>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</si>
  <si>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</si>
  <si>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</si>
  <si>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</si>
  <si>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</si>
  <si>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</si>
  <si>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</si>
  <si>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</si>
  <si>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</si>
  <si>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</si>
  <si>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</si>
  <si>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</si>
  <si>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</si>
  <si>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</si>
  <si>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</si>
  <si>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</si>
  <si>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</si>
  <si>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</si>
  <si>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</si>
  <si>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</si>
  <si>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</si>
  <si>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</si>
  <si>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</si>
  <si>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</si>
  <si>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</si>
  <si>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</si>
  <si>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</si>
  <si>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</si>
  <si>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</si>
  <si>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</si>
  <si>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</si>
  <si>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</si>
  <si>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</si>
  <si>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</si>
  <si>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</si>
  <si>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</si>
  <si>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</si>
  <si>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</si>
  <si>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</si>
  <si>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</si>
  <si>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</si>
  <si>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</si>
  <si>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</si>
  <si>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</si>
  <si>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</si>
  <si>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</si>
  <si>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</si>
  <si>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</si>
  <si>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</si>
  <si>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</si>
  <si>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</si>
  <si>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</si>
  <si>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</si>
  <si>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</si>
  <si>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</si>
  <si>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</si>
  <si>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</si>
  <si>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</si>
  <si>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</si>
  <si>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</si>
  <si>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</si>
  <si>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</si>
  <si>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</si>
  <si>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</si>
  <si>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</si>
  <si>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</si>
  <si>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</si>
  <si>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</si>
  <si>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</si>
  <si>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</si>
  <si>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</si>
  <si>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</si>
  <si>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</si>
  <si>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</si>
  <si>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</si>
  <si>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</si>
  <si>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</si>
  <si>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</si>
  <si>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</si>
  <si>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</si>
  <si>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</si>
  <si>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</si>
  <si>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</si>
  <si>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</si>
  <si>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</si>
  <si>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</si>
  <si>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</si>
  <si>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</si>
  <si>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</si>
  <si>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</si>
  <si>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</si>
  <si>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</si>
  <si>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</si>
  <si>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</si>
  <si>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</si>
  <si>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</si>
  <si>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</si>
  <si>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</si>
  <si>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</si>
  <si>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</si>
  <si>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</si>
  <si>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</si>
  <si>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</si>
  <si>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</si>
  <si>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</si>
  <si>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</si>
  <si>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</si>
  <si>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</si>
  <si>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</si>
  <si>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</si>
  <si>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</si>
  <si>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</si>
  <si>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</si>
  <si>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</si>
  <si>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</si>
  <si>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</si>
  <si>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</si>
  <si>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</si>
  <si>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</si>
  <si>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</si>
  <si>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</si>
  <si>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</si>
  <si>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</si>
  <si>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</si>
  <si>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</si>
  <si>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</si>
  <si>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</si>
  <si>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</si>
  <si>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</si>
  <si>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</si>
  <si>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</si>
  <si>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</si>
  <si>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</si>
  <si>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</si>
  <si>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</si>
  <si>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</si>
  <si>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</si>
  <si>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</si>
  <si>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</si>
  <si>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</si>
  <si>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</si>
  <si>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</si>
  <si>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</si>
  <si>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</si>
  <si>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</si>
  <si>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</si>
  <si>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</si>
  <si>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</si>
  <si>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</si>
  <si>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</si>
  <si>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</si>
  <si>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</si>
  <si>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</si>
  <si>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</si>
  <si>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</si>
  <si>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</si>
  <si>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</si>
  <si>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</si>
  <si>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</si>
  <si>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</si>
  <si>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</si>
  <si>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</si>
  <si>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</si>
  <si>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</si>
  <si>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</si>
  <si>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</si>
  <si>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</si>
  <si>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</si>
  <si>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</si>
  <si>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</si>
  <si>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</si>
  <si>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</si>
  <si>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</si>
  <si>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</si>
  <si>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</si>
  <si>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</si>
  <si>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</si>
  <si>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</si>
  <si>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</si>
  <si>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</si>
  <si>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</si>
  <si>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</si>
  <si>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</si>
  <si>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</si>
  <si>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</si>
  <si>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</si>
  <si>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</si>
  <si>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</si>
  <si>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</si>
  <si>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</si>
  <si>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</si>
  <si>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</si>
  <si>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</si>
  <si>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</si>
  <si>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</si>
  <si>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</si>
  <si>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</si>
  <si>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</si>
  <si>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</si>
  <si>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</si>
  <si>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</si>
  <si>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</si>
  <si>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</si>
  <si>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</si>
  <si>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</si>
  <si>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</si>
  <si>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</si>
  <si>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</si>
  <si>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</si>
  <si>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</si>
  <si>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</si>
  <si>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</si>
  <si>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</si>
  <si>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</si>
  <si>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</si>
  <si>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</si>
  <si>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</si>
  <si>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</si>
  <si>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</si>
  <si>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</si>
  <si>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</si>
  <si>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</si>
  <si>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</si>
  <si>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</si>
  <si>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</si>
  <si>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</si>
  <si>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</si>
  <si>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</si>
  <si>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</si>
  <si>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</si>
  <si>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</si>
  <si>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</si>
  <si>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</si>
  <si>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</si>
  <si>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</si>
  <si>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</si>
  <si>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</si>
  <si>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</si>
  <si>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</si>
  <si>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</si>
  <si>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</si>
  <si>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</si>
  <si>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</si>
  <si>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</si>
  <si>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</si>
  <si>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</si>
  <si>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</si>
  <si>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</si>
  <si>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</si>
  <si>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</si>
  <si>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</si>
  <si>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</si>
  <si>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</si>
  <si>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</si>
  <si>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</si>
  <si>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</si>
  <si>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</si>
  <si>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</si>
  <si>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</si>
  <si>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</si>
  <si>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</si>
  <si>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</si>
  <si>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</si>
  <si>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</si>
  <si>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</si>
  <si>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</si>
  <si>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</si>
  <si>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</si>
  <si>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</si>
  <si>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</si>
  <si>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</si>
  <si>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</si>
  <si>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</si>
  <si>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</si>
  <si>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</si>
  <si>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</si>
  <si>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</si>
  <si>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</si>
  <si>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</si>
  <si>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</si>
  <si>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</si>
  <si>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</si>
  <si>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</si>
  <si>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</si>
  <si>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</si>
  <si>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</si>
  <si>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</si>
  <si>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</si>
  <si>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</si>
  <si>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</si>
  <si>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</si>
  <si>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</si>
  <si>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</si>
  <si>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</si>
  <si>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</si>
  <si>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</si>
  <si>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</si>
  <si>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</si>
  <si>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</si>
  <si>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</si>
  <si>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</si>
  <si>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</si>
  <si>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</si>
  <si>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</si>
  <si>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</si>
  <si>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</si>
  <si>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</si>
  <si>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</si>
  <si>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</si>
  <si>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</si>
  <si>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</si>
  <si>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</si>
  <si>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</si>
  <si>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</si>
  <si>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</si>
  <si>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</si>
  <si>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</si>
  <si>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</si>
  <si>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</si>
  <si>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</si>
  <si>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</si>
  <si>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</si>
  <si>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</si>
  <si>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</si>
  <si>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</si>
  <si>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</si>
  <si>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</si>
  <si>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</si>
  <si>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</si>
  <si>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</si>
  <si>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</si>
  <si>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</si>
  <si>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</si>
  <si>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</si>
  <si>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</si>
  <si>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</si>
  <si>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</si>
  <si>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</si>
  <si>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</si>
  <si>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</si>
  <si>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</si>
  <si>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</si>
  <si>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</si>
  <si>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</si>
  <si>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</si>
  <si>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</si>
  <si>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</si>
  <si>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</si>
  <si>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</si>
  <si>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</si>
  <si>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</si>
  <si>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</si>
  <si>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</si>
  <si>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</si>
  <si>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</si>
  <si>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</si>
  <si>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</si>
  <si>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</si>
  <si>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</si>
  <si>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</si>
  <si>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</si>
  <si>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</si>
  <si>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</si>
  <si>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</si>
  <si>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</si>
  <si>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</si>
  <si>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</si>
  <si>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</si>
  <si>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</si>
  <si>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</si>
  <si>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</si>
  <si>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</si>
  <si>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</si>
  <si>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</si>
  <si>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</si>
  <si>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</si>
  <si>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</si>
  <si>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</si>
  <si>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</si>
  <si>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</si>
  <si>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</si>
  <si>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</si>
  <si>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</si>
  <si>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</si>
  <si>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</si>
  <si>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</si>
  <si>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</si>
  <si>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</si>
  <si>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</si>
  <si>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</si>
  <si>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</si>
  <si>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</si>
  <si>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</si>
  <si>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</si>
  <si>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</si>
  <si>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</si>
  <si>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</si>
  <si>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</si>
  <si>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</si>
  <si>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</si>
  <si>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</si>
  <si>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</si>
  <si>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</si>
  <si>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</si>
  <si>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</si>
  <si>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</si>
  <si>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</si>
  <si>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</si>
  <si>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</si>
  <si>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</si>
  <si>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</si>
  <si>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</si>
  <si>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</si>
  <si>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</si>
  <si>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</si>
  <si>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</si>
  <si>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</si>
  <si>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</si>
  <si>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</si>
  <si>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</si>
  <si>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</si>
  <si>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</si>
  <si>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</si>
  <si>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</si>
  <si>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</si>
  <si>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</si>
  <si>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</si>
  <si>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</si>
  <si>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</si>
  <si>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</si>
  <si>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</si>
  <si>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</si>
  <si>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</si>
  <si>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</si>
  <si>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</si>
  <si>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</si>
  <si>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</si>
  <si>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</si>
  <si>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</si>
  <si>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</si>
  <si>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</si>
  <si>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</si>
  <si>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</si>
  <si>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</si>
  <si>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</si>
  <si>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</si>
  <si>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</si>
  <si>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</si>
  <si>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</si>
  <si>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</si>
  <si>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</si>
  <si>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</si>
  <si>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</si>
  <si>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</si>
  <si>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</si>
  <si>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</si>
  <si>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</si>
  <si>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</si>
  <si>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</si>
  <si>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</si>
  <si>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</si>
  <si>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</si>
  <si>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</si>
  <si>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</si>
  <si>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</si>
  <si>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</si>
  <si>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</si>
  <si>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</si>
  <si>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</si>
  <si>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</si>
  <si>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</si>
  <si>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深圳卓昌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</si>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</sst>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2" activePane="bottomLeft" state="frozen"/>
      <selection activeCell="L1" sqref="L1"/>
      <selection pane="bottomLeft" activeCell="F10" sqref="F1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24221353.185840711</v>
      </c>
      <c r="AJ80" s="19">
        <f t="shared" si="24"/>
        <v>2807451.0753008863</v>
      </c>
      <c r="AK80" s="20">
        <f t="shared" si="25"/>
        <v>0.11590810198589824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24221353.185840711</v>
      </c>
      <c r="AJ250" s="19">
        <f t="shared" si="77"/>
        <v>2807451.0753008863</v>
      </c>
      <c r="AK250" s="20">
        <f t="shared" si="78"/>
        <v>0.11590810198589824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24221353.185840711</v>
      </c>
      <c r="AJ310" s="19">
        <f t="shared" si="97"/>
        <v>2807451.0753008863</v>
      </c>
      <c r="AK310" s="20">
        <f t="shared" si="98"/>
        <v>0.11590810198589824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24221353.185840711</v>
      </c>
      <c r="AJ311" s="19">
        <f t="shared" si="97"/>
        <v>2807451.0753008863</v>
      </c>
      <c r="AK311" s="20">
        <f t="shared" si="98"/>
        <v>0.11590810198589824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24221353.185840711</v>
      </c>
      <c r="AJ342" s="19">
        <f t="shared" si="116"/>
        <v>2807451.0753008863</v>
      </c>
      <c r="AK342" s="20">
        <f t="shared" si="117"/>
        <v>0.11590810198589824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24221353.185840711</v>
      </c>
      <c r="AJ343" s="19">
        <f t="shared" si="116"/>
        <v>2807451.0753008863</v>
      </c>
      <c r="AK343" s="20">
        <f t="shared" si="117"/>
        <v>0.11590810198589824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24221353.185840711</v>
      </c>
      <c r="AJ505" s="19">
        <f t="shared" si="152"/>
        <v>2807451.0753008863</v>
      </c>
      <c r="AK505" s="20">
        <f t="shared" si="153"/>
        <v>0.11590810198589824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24221353.185840711</v>
      </c>
      <c r="AJ506" s="19">
        <f t="shared" si="152"/>
        <v>2807451.0753008863</v>
      </c>
      <c r="AK506" s="20">
        <f t="shared" si="153"/>
        <v>0.11590810198589824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24221353.185840711</v>
      </c>
      <c r="AJ507" s="19">
        <f t="shared" si="152"/>
        <v>2807451.0753008863</v>
      </c>
      <c r="AK507" s="20">
        <f t="shared" si="153"/>
        <v>0.11590810198589824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24221353.185840711</v>
      </c>
      <c r="AJ508" s="19">
        <f t="shared" si="152"/>
        <v>2807451.0753008863</v>
      </c>
      <c r="AK508" s="20">
        <f t="shared" si="153"/>
        <v>0.11590810198589824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24221353.185840711</v>
      </c>
      <c r="AJ540" s="19">
        <f t="shared" si="170"/>
        <v>2807451.0753008863</v>
      </c>
      <c r="AK540" s="20">
        <f t="shared" si="171"/>
        <v>0.11590810198589824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24221353.185840711</v>
      </c>
      <c r="AJ541" s="19">
        <f t="shared" si="170"/>
        <v>2807451.0753008863</v>
      </c>
      <c r="AK541" s="20">
        <f t="shared" si="171"/>
        <v>0.11590810198589824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24221353.185840711</v>
      </c>
      <c r="AJ542" s="19">
        <f t="shared" si="170"/>
        <v>2807451.0753008863</v>
      </c>
      <c r="AK542" s="20">
        <f t="shared" si="171"/>
        <v>0.11590810198589824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24221353.185840711</v>
      </c>
      <c r="AJ622" s="19">
        <f t="shared" si="189"/>
        <v>2807451.0753008863</v>
      </c>
      <c r="AK622" s="20">
        <f t="shared" si="190"/>
        <v>0.11590810198589824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24221353.185840711</v>
      </c>
      <c r="AJ633" s="19">
        <f t="shared" si="189"/>
        <v>2807451.0753008863</v>
      </c>
      <c r="AK633" s="20">
        <f t="shared" si="190"/>
        <v>0.11590810198589824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24221353.185840711</v>
      </c>
      <c r="AJ634" s="19">
        <f t="shared" si="189"/>
        <v>2807451.0753008863</v>
      </c>
      <c r="AK634" s="20">
        <f t="shared" si="190"/>
        <v>0.11590810198589824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24221353.185840711</v>
      </c>
      <c r="AJ1429" s="19">
        <f t="shared" si="430"/>
        <v>2807451.0753008863</v>
      </c>
      <c r="AK1429" s="20">
        <f t="shared" si="431"/>
        <v>0.11590810198589824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24221353.185840711</v>
      </c>
      <c r="AJ1430" s="19">
        <f t="shared" si="430"/>
        <v>2807451.0753008863</v>
      </c>
      <c r="AK1430" s="20">
        <f t="shared" si="431"/>
        <v>0.11590810198589824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24221353.185840711</v>
      </c>
      <c r="AJ1434" s="19">
        <f t="shared" si="430"/>
        <v>2807451.0753008863</v>
      </c>
      <c r="AK1434" s="20">
        <f t="shared" si="431"/>
        <v>0.11590810198589824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24221353.185840711</v>
      </c>
      <c r="AJ1632" s="19">
        <f t="shared" si="484"/>
        <v>2807451.0753008863</v>
      </c>
      <c r="AK1632" s="20">
        <f t="shared" si="485"/>
        <v>0.11590810198589824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24221353.185840711</v>
      </c>
      <c r="AJ2612" s="27">
        <f t="shared" si="768"/>
        <v>2807451.0753008863</v>
      </c>
      <c r="AK2612" s="28">
        <f t="shared" si="769"/>
        <v>0.11590810198589824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24221353.185840711</v>
      </c>
      <c r="AJ2613" s="27">
        <f t="shared" si="768"/>
        <v>2807451.0753008863</v>
      </c>
      <c r="AK2613" s="28">
        <f t="shared" si="769"/>
        <v>0.11590810198589824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21032452.371610619</v>
      </c>
      <c r="AJ2619" s="19">
        <f t="shared" si="768"/>
        <v>2523894.2845932748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21032452.371610619</v>
      </c>
      <c r="AJ2679" s="19">
        <f t="shared" si="787"/>
        <v>2523894.2845932748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21032452.371610619</v>
      </c>
      <c r="AJ2791" s="27">
        <f t="shared" si="826"/>
        <v>2523894.2845932748</v>
      </c>
      <c r="AK2791" s="28">
        <f t="shared" si="827"/>
        <v>0.12000000000000002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21032452.371610619</v>
      </c>
      <c r="AJ2846" s="27">
        <f t="shared" si="844"/>
        <v>2523894.2845932748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21032452.371610619</v>
      </c>
      <c r="AJ2847" s="27">
        <f t="shared" si="844"/>
        <v>2523894.2845932748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24221353.185840711</v>
      </c>
      <c r="AJ2965" s="19">
        <f t="shared" si="885"/>
        <v>2807451.0753008863</v>
      </c>
      <c r="AK2965" s="20">
        <f t="shared" si="886"/>
        <v>0.11590810198589824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24221353.185840711</v>
      </c>
      <c r="AJ2966" s="19">
        <f t="shared" si="885"/>
        <v>2807451.0753008863</v>
      </c>
      <c r="AK2966" s="20">
        <f t="shared" si="886"/>
        <v>0.11590810198589824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24221353.185840711</v>
      </c>
      <c r="AJ3161" s="19">
        <f t="shared" si="940"/>
        <v>2807451.0753008863</v>
      </c>
      <c r="AK3161" s="20">
        <f t="shared" si="941"/>
        <v>0.11590810198589824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1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21032452.371610619</v>
      </c>
      <c r="AJ3278" s="200">
        <f t="shared" si="979"/>
        <v>2523894.2845932748</v>
      </c>
      <c r="AK3278" s="201">
        <f t="shared" si="980"/>
        <v>0.12000000000000002</v>
      </c>
      <c r="AL3278" s="22"/>
      <c r="AM3278" s="22"/>
      <c r="AN3278" s="22"/>
      <c r="AO3278" s="22"/>
      <c r="AP3278" s="28" t="str">
        <f t="shared" si="981"/>
        <v>20251</v>
      </c>
      <c r="AQ3278" s="28" t="str">
        <f t="shared" si="982"/>
        <v>20251RMB</v>
      </c>
      <c r="AR3278" s="206" t="str">
        <f t="shared" si="983"/>
        <v>YAMAHA_Mounter</v>
      </c>
      <c r="AS3278" s="22">
        <f t="shared" si="984"/>
        <v>9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1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21032452.371610619</v>
      </c>
      <c r="AJ3343" s="200">
        <f t="shared" si="999"/>
        <v>2523894.2845932748</v>
      </c>
      <c r="AK3343" s="201">
        <f t="shared" si="1000"/>
        <v>0.12000000000000002</v>
      </c>
      <c r="AL3343" s="24"/>
      <c r="AM3343" s="24"/>
      <c r="AN3343" s="24"/>
      <c r="AO3343" s="24"/>
      <c r="AP3343" s="28" t="str">
        <f t="shared" si="1001"/>
        <v>20251</v>
      </c>
      <c r="AQ3343" s="208" t="str">
        <f t="shared" si="1002"/>
        <v>20251RMB</v>
      </c>
      <c r="AR3343" s="206" t="str">
        <f t="shared" si="1003"/>
        <v>YAMAHA_Mounter</v>
      </c>
      <c r="AS3343" s="22">
        <f t="shared" si="1004"/>
        <v>9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21032452.371610619</v>
      </c>
      <c r="AJ3566" s="27">
        <f t="shared" si="1045"/>
        <v>2523894.2845932748</v>
      </c>
      <c r="AK3566" s="28">
        <f t="shared" si="1046"/>
        <v>0.12000000000000002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24894359.086088497</v>
      </c>
      <c r="AJ3570" s="19">
        <f t="shared" si="1045"/>
        <v>2987323.0903306208</v>
      </c>
      <c r="AK3570" s="20">
        <f t="shared" si="1046"/>
        <v>0.12000000000000005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24894359.086088497</v>
      </c>
      <c r="AJ3571" s="19">
        <f t="shared" si="1045"/>
        <v>2987323.0903306208</v>
      </c>
      <c r="AK3571" s="20">
        <f t="shared" si="1046"/>
        <v>0.12000000000000005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2025</v>
      </c>
      <c r="G3585" s="23">
        <v>1</v>
      </c>
      <c r="H3585" s="29"/>
      <c r="I3585" s="93" t="str">
        <f t="shared" si="1041"/>
        <v>Q4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21032452.371610619</v>
      </c>
      <c r="AJ3585" s="27">
        <f t="shared" si="1045"/>
        <v>2523894.2845932748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20251</v>
      </c>
      <c r="AQ3585" s="203" t="str">
        <f t="shared" si="1048"/>
        <v>20251JPY</v>
      </c>
      <c r="AR3585" s="206" t="str">
        <f t="shared" si="1049"/>
        <v>YAMAHA_Mounter</v>
      </c>
      <c r="AS3585" s="22">
        <f t="shared" si="1050"/>
        <v>10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2025</v>
      </c>
      <c r="G3586" s="23">
        <v>1</v>
      </c>
      <c r="H3586" s="29"/>
      <c r="I3586" s="93" t="str">
        <f t="shared" si="1041"/>
        <v>Q4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21032452.371610619</v>
      </c>
      <c r="AJ3586" s="27">
        <f t="shared" si="1045"/>
        <v>2523894.2845932748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20251</v>
      </c>
      <c r="AQ3586" s="203" t="str">
        <f t="shared" si="1048"/>
        <v>20251JPY</v>
      </c>
      <c r="AR3586" s="206" t="str">
        <f t="shared" si="1049"/>
        <v>YAMAHA_Mounter</v>
      </c>
      <c r="AS3586" s="22">
        <f t="shared" si="1050"/>
        <v>10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2025</v>
      </c>
      <c r="G3587" s="23">
        <v>1</v>
      </c>
      <c r="H3587" s="29"/>
      <c r="I3587" s="93" t="str">
        <f t="shared" si="1041"/>
        <v>Q4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21032452.371610619</v>
      </c>
      <c r="AJ3587" s="27">
        <f t="shared" si="1045"/>
        <v>2523894.2845932748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20251</v>
      </c>
      <c r="AQ3587" s="203" t="str">
        <f t="shared" si="1048"/>
        <v>20251JPY</v>
      </c>
      <c r="AR3587" s="206" t="str">
        <f t="shared" si="1049"/>
        <v>YAMAHA_Mounter</v>
      </c>
      <c r="AS3587" s="22">
        <f t="shared" si="1050"/>
        <v>10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2025</v>
      </c>
      <c r="G3588" s="23">
        <v>1</v>
      </c>
      <c r="H3588" s="29"/>
      <c r="I3588" s="93" t="str">
        <f t="shared" si="1041"/>
        <v>Q4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21032452.371610619</v>
      </c>
      <c r="AJ3588" s="27">
        <f t="shared" si="1045"/>
        <v>2523894.2845932748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20251</v>
      </c>
      <c r="AQ3588" s="203" t="str">
        <f t="shared" si="1048"/>
        <v>20251JPY</v>
      </c>
      <c r="AR3588" s="206" t="str">
        <f t="shared" si="1049"/>
        <v>YAMAHA_Mounter</v>
      </c>
      <c r="AS3588" s="22">
        <f t="shared" si="1050"/>
        <v>10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2025</v>
      </c>
      <c r="G3589" s="23">
        <v>1</v>
      </c>
      <c r="H3589" s="29"/>
      <c r="I3589" s="93" t="str">
        <f t="shared" si="1041"/>
        <v>Q4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21032452.371610619</v>
      </c>
      <c r="AJ3589" s="27">
        <f t="shared" si="1045"/>
        <v>2523894.2845932748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20251</v>
      </c>
      <c r="AQ3589" s="203" t="str">
        <f t="shared" si="1048"/>
        <v>20251JPY</v>
      </c>
      <c r="AR3589" s="206" t="str">
        <f t="shared" si="1049"/>
        <v>YAMAHA_Mounter</v>
      </c>
      <c r="AS3589" s="22">
        <f t="shared" si="1050"/>
        <v>10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2025</v>
      </c>
      <c r="G3590" s="23">
        <v>1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Q4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21032452.371610619</v>
      </c>
      <c r="AJ3590" s="27">
        <f t="shared" ref="AJ3590:AJ3653" si="1068">IF(P3590="C66 SERVICE","",SUMIFS(AC:AC,F:F,F3590,G:G,G3590,E:E,E3590))</f>
        <v>2523894.2845932748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20251</v>
      </c>
      <c r="AQ3590" s="203" t="str">
        <f t="shared" ref="AQ3590:AQ3653" si="1071">IF(W3590="","",F3590&amp;G3590&amp;W3590)</f>
        <v>20251JPY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10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2025</v>
      </c>
      <c r="G3593" s="23">
        <v>1</v>
      </c>
      <c r="H3593" s="29"/>
      <c r="I3593" s="93" t="str">
        <f t="shared" si="1064"/>
        <v>Q4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21032452.371610619</v>
      </c>
      <c r="AJ3593" s="27">
        <f t="shared" si="1068"/>
        <v>2523894.2845932748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20251</v>
      </c>
      <c r="AQ3593" s="203" t="str">
        <f t="shared" si="1071"/>
        <v>20251JPY</v>
      </c>
      <c r="AR3593" s="206" t="str">
        <f t="shared" si="1072"/>
        <v>YAMAHA_Mounter</v>
      </c>
      <c r="AS3593" s="22">
        <f t="shared" si="1073"/>
        <v>10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2025</v>
      </c>
      <c r="G3594" s="23">
        <v>1</v>
      </c>
      <c r="H3594" s="29"/>
      <c r="I3594" s="93" t="str">
        <f t="shared" si="1064"/>
        <v>Q4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21032452.371610619</v>
      </c>
      <c r="AJ3594" s="27">
        <f t="shared" si="1068"/>
        <v>2523894.2845932748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20251</v>
      </c>
      <c r="AQ3594" s="203" t="str">
        <f t="shared" si="1071"/>
        <v>20251JPY</v>
      </c>
      <c r="AR3594" s="206" t="str">
        <f t="shared" si="1072"/>
        <v>YAMAHA_Mounter</v>
      </c>
      <c r="AS3594" s="22">
        <f t="shared" si="1073"/>
        <v>10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2025</v>
      </c>
      <c r="G3595" s="23">
        <v>1</v>
      </c>
      <c r="H3595" s="29"/>
      <c r="I3595" s="93" t="str">
        <f t="shared" si="1064"/>
        <v>Q4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21032452.371610619</v>
      </c>
      <c r="AJ3595" s="27">
        <f t="shared" si="1068"/>
        <v>2523894.2845932748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20251</v>
      </c>
      <c r="AQ3595" s="203" t="str">
        <f t="shared" si="1071"/>
        <v>20251JPY</v>
      </c>
      <c r="AR3595" s="206" t="str">
        <f t="shared" si="1072"/>
        <v>YAMAHA_Mounter</v>
      </c>
      <c r="AS3595" s="22">
        <f t="shared" si="1073"/>
        <v>10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2025</v>
      </c>
      <c r="G3596" s="23">
        <v>1</v>
      </c>
      <c r="H3596" s="29"/>
      <c r="I3596" s="93" t="str">
        <f t="shared" si="1064"/>
        <v>Q4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21032452.371610619</v>
      </c>
      <c r="AJ3596" s="27">
        <f t="shared" si="1068"/>
        <v>2523894.2845932748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20251</v>
      </c>
      <c r="AQ3596" s="203" t="str">
        <f t="shared" si="1071"/>
        <v>20251JPY</v>
      </c>
      <c r="AR3596" s="206" t="str">
        <f t="shared" si="1072"/>
        <v>YAMAHA_Mounter</v>
      </c>
      <c r="AS3596" s="22">
        <f t="shared" si="1073"/>
        <v>10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1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21032452.371610619</v>
      </c>
      <c r="AJ3631" s="200">
        <f t="shared" si="1068"/>
        <v>2523894.2845932748</v>
      </c>
      <c r="AK3631" s="201">
        <f t="shared" si="1069"/>
        <v>0.12000000000000002</v>
      </c>
      <c r="AL3631" s="24"/>
      <c r="AM3631" s="24"/>
      <c r="AN3631" s="24"/>
      <c r="AO3631" s="24"/>
      <c r="AP3631" s="165" t="str">
        <f t="shared" si="1070"/>
        <v>20251</v>
      </c>
      <c r="AQ3631" s="203" t="str">
        <f t="shared" si="1071"/>
        <v>20251RMB</v>
      </c>
      <c r="AR3631" s="206" t="str">
        <f t="shared" si="1072"/>
        <v>YAMAHA_Mounter</v>
      </c>
      <c r="AS3631" s="22">
        <f t="shared" si="1073"/>
        <v>6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3614</v>
      </c>
      <c r="K3645" s="29" t="s">
        <v>3615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3614</v>
      </c>
      <c r="K3646" s="29" t="s">
        <v>3615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3614</v>
      </c>
      <c r="K3647" s="29" t="s">
        <v>3615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3614</v>
      </c>
      <c r="K3648" s="29" t="s">
        <v>3615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3614</v>
      </c>
      <c r="K3649" s="29" t="s">
        <v>3615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3614</v>
      </c>
      <c r="K3650" s="29" t="s">
        <v>3615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3614</v>
      </c>
      <c r="K3651" s="29" t="s">
        <v>3615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2025</v>
      </c>
      <c r="G3652" s="152">
        <v>1</v>
      </c>
      <c r="H3652" s="29"/>
      <c r="I3652" s="204" t="str">
        <f t="shared" si="1064"/>
        <v>Q4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21032452.371610619</v>
      </c>
      <c r="AJ3652" s="200">
        <f t="shared" si="1068"/>
        <v>2523894.2845932748</v>
      </c>
      <c r="AK3652" s="201">
        <f t="shared" si="1069"/>
        <v>0.12000000000000002</v>
      </c>
      <c r="AL3652" s="24"/>
      <c r="AM3652" s="24"/>
      <c r="AN3652" s="24"/>
      <c r="AO3652" s="24"/>
      <c r="AP3652" s="165" t="str">
        <f t="shared" si="1070"/>
        <v>20251</v>
      </c>
      <c r="AQ3652" s="203" t="str">
        <f t="shared" si="1071"/>
        <v>20251JPY</v>
      </c>
      <c r="AR3652" s="206" t="str">
        <f t="shared" si="1072"/>
        <v>YAMAHA_Mounter</v>
      </c>
      <c r="AS3652" s="22">
        <f t="shared" si="1073"/>
        <v>5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1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21032452.371610619</v>
      </c>
      <c r="AJ3661" s="200">
        <f t="shared" si="1090"/>
        <v>2523894.2845932748</v>
      </c>
      <c r="AK3661" s="201">
        <f t="shared" si="1091"/>
        <v>0.12000000000000002</v>
      </c>
      <c r="AL3661" s="24"/>
      <c r="AM3661" s="24"/>
      <c r="AN3661" s="24"/>
      <c r="AO3661" s="24"/>
      <c r="AP3661" s="165" t="str">
        <f t="shared" si="1092"/>
        <v>20251</v>
      </c>
      <c r="AQ3661" s="203" t="str">
        <f t="shared" si="1093"/>
        <v>20251RMB</v>
      </c>
      <c r="AR3661" s="206" t="str">
        <f t="shared" si="1094"/>
        <v>YAMAHA_Mounter</v>
      </c>
      <c r="AS3661" s="22">
        <f t="shared" si="1095"/>
        <v>5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1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21032452.371610619</v>
      </c>
      <c r="AJ3663" s="200">
        <f t="shared" si="1090"/>
        <v>2523894.2845932748</v>
      </c>
      <c r="AK3663" s="201">
        <f t="shared" si="1091"/>
        <v>0.12000000000000002</v>
      </c>
      <c r="AL3663" s="24"/>
      <c r="AM3663" s="24"/>
      <c r="AN3663" s="24"/>
      <c r="AO3663" s="24"/>
      <c r="AP3663" s="165" t="str">
        <f t="shared" si="1092"/>
        <v>20251</v>
      </c>
      <c r="AQ3663" s="203" t="str">
        <f t="shared" si="1093"/>
        <v>20251RMB</v>
      </c>
      <c r="AR3663" s="206" t="str">
        <f t="shared" si="1094"/>
        <v>YAMAHA_Mounter</v>
      </c>
      <c r="AS3663" s="22">
        <f t="shared" si="1095"/>
        <v>5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3632</v>
      </c>
      <c r="K3667" s="29" t="s">
        <v>3633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24894359.086088497</v>
      </c>
      <c r="AJ3667" s="200">
        <f t="shared" si="1090"/>
        <v>2987323.0903306208</v>
      </c>
      <c r="AK3667" s="201">
        <f t="shared" si="1091"/>
        <v>0.12000000000000005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24894359.086088497</v>
      </c>
      <c r="AJ3707" s="200">
        <f t="shared" si="1090"/>
        <v>2987323.0903306208</v>
      </c>
      <c r="AK3707" s="201">
        <f t="shared" si="1091"/>
        <v>0.12000000000000005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2025</v>
      </c>
      <c r="G3717" s="23">
        <v>1</v>
      </c>
      <c r="H3717" s="29"/>
      <c r="I3717" s="204" t="str">
        <f t="shared" si="1086"/>
        <v>Q4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21032452.371610619</v>
      </c>
      <c r="AJ3717" s="200">
        <f t="shared" si="1090"/>
        <v>2523894.2845932748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20251</v>
      </c>
      <c r="AQ3717" s="203" t="str">
        <f t="shared" si="1093"/>
        <v>20251RMB</v>
      </c>
      <c r="AR3717" s="206" t="str">
        <f t="shared" si="1094"/>
        <v>YAMAHA_Mounter</v>
      </c>
      <c r="AS3717" s="22">
        <f t="shared" si="1095"/>
        <v>4</v>
      </c>
      <c r="AT3717" s="24" t="str">
        <f t="shared" si="1096"/>
        <v>4-6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2025</v>
      </c>
      <c r="G3718" s="23">
        <v>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Q4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21032452.371610619</v>
      </c>
      <c r="AJ3718" s="200">
        <f t="shared" ref="AJ3718:AJ3724" si="1112">IF(P3718="C66 SERVICE","",SUMIFS(AC:AC,F:F,F3718,G:G,G3718,E:E,E3718))</f>
        <v>2523894.2845932748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20251</v>
      </c>
      <c r="AQ3718" s="203" t="str">
        <f t="shared" ref="AQ3718:AQ3724" si="1115">IF(W3718="","",F3718&amp;G3718&amp;W3718)</f>
        <v>20251RMB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4</v>
      </c>
      <c r="AT3718" s="24" t="str">
        <f t="shared" ref="AT3718:AT3724" si="1118">IF(ISNUMBER(AS3718), IF(AS3718&gt;=0, IF(AS3718&lt;=3, "0-3 months", IF(AS3718&lt;=6, "4-6 months", "&gt; 6 months"))), "")</f>
        <v>4-6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21032452.371610619</v>
      </c>
      <c r="AJ3726" s="200">
        <f t="shared" si="1131"/>
        <v>2523894.2845932748</v>
      </c>
      <c r="AK3726" s="201">
        <f t="shared" si="1132"/>
        <v>0.12000000000000002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2025</v>
      </c>
      <c r="G3728" s="23">
        <v>1</v>
      </c>
      <c r="H3728" s="29"/>
      <c r="I3728" s="204" t="str">
        <f t="shared" si="1123"/>
        <v>Q4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21032452.371610619</v>
      </c>
      <c r="AJ3728" s="200">
        <f t="shared" si="1131"/>
        <v>2523894.2845932748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20251</v>
      </c>
      <c r="AQ3728" s="203" t="str">
        <f t="shared" si="1134"/>
        <v>20251RMB</v>
      </c>
      <c r="AR3728" s="206" t="str">
        <f t="shared" si="1135"/>
        <v>YAMAHA_Non_Mounter</v>
      </c>
      <c r="AS3728" s="22">
        <f t="shared" si="1136"/>
        <v>3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24894359.086088497</v>
      </c>
      <c r="AJ3729" s="200">
        <f t="shared" si="1131"/>
        <v>2987323.0903306208</v>
      </c>
      <c r="AK3729" s="201">
        <f t="shared" si="1132"/>
        <v>0.12000000000000005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21032452.371610619</v>
      </c>
      <c r="AJ3735" s="200">
        <f t="shared" si="1131"/>
        <v>2523894.2845932748</v>
      </c>
      <c r="AK3735" s="201">
        <f t="shared" si="1132"/>
        <v>0.12000000000000002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2024</v>
      </c>
      <c r="G3737" s="23">
        <v>12</v>
      </c>
      <c r="H3737" s="29"/>
      <c r="I3737" s="204" t="str">
        <f t="shared" si="1123"/>
        <v>Q3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24894359.086088497</v>
      </c>
      <c r="AJ3737" s="200">
        <f t="shared" si="1131"/>
        <v>2987323.0903306208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202412</v>
      </c>
      <c r="AQ3737" s="203" t="str">
        <f t="shared" si="1134"/>
        <v>202412RMB</v>
      </c>
      <c r="AR3737" s="206" t="str">
        <f t="shared" si="1135"/>
        <v>YAMAHA_Non_Mounter</v>
      </c>
      <c r="AS3737" s="22">
        <f t="shared" si="1136"/>
        <v>2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24894359.086088497</v>
      </c>
      <c r="AJ3744" s="200">
        <f t="shared" si="1131"/>
        <v>2987323.0903306208</v>
      </c>
      <c r="AK3744" s="201">
        <f t="shared" ref="AK3744:AK3807" si="1144">IF(AJ3744&gt;0,AJ3744/AI3744,"")</f>
        <v>0.12000000000000005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24894359.086088497</v>
      </c>
      <c r="AJ3745" s="200">
        <f t="shared" si="1131"/>
        <v>2987323.0903306208</v>
      </c>
      <c r="AK3745" s="201">
        <f t="shared" si="1144"/>
        <v>0.12000000000000005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24894359.086088497</v>
      </c>
      <c r="AJ3746" s="200">
        <f t="shared" si="1131"/>
        <v>2987323.0903306208</v>
      </c>
      <c r="AK3746" s="201">
        <f t="shared" si="1144"/>
        <v>0.12000000000000005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24894359.086088497</v>
      </c>
      <c r="AJ3747" s="200">
        <f t="shared" si="1131"/>
        <v>2987323.0903306208</v>
      </c>
      <c r="AK3747" s="201">
        <f t="shared" si="1144"/>
        <v>0.12000000000000005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24894359.086088497</v>
      </c>
      <c r="AJ3748" s="200">
        <f t="shared" si="1131"/>
        <v>2987323.0903306208</v>
      </c>
      <c r="AK3748" s="201">
        <f t="shared" si="1144"/>
        <v>0.12000000000000005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24894359.086088497</v>
      </c>
      <c r="AJ3749" s="200">
        <f t="shared" si="1131"/>
        <v>2987323.0903306208</v>
      </c>
      <c r="AK3749" s="201">
        <f t="shared" si="1144"/>
        <v>0.12000000000000005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2024</v>
      </c>
      <c r="G3750" s="23">
        <v>12</v>
      </c>
      <c r="H3750" s="29"/>
      <c r="I3750" s="204" t="str">
        <f t="shared" si="1141"/>
        <v>Q3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24894359.086088497</v>
      </c>
      <c r="AJ3750" s="200">
        <f t="shared" si="1131"/>
        <v>2987323.0903306208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202412</v>
      </c>
      <c r="AQ3750" s="203" t="str">
        <f t="shared" si="1146"/>
        <v>202412JPY</v>
      </c>
      <c r="AR3750" s="206" t="str">
        <f t="shared" si="1147"/>
        <v>YAMAHA_Mounter</v>
      </c>
      <c r="AS3750" s="22">
        <f t="shared" si="1148"/>
        <v>2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2024</v>
      </c>
      <c r="G3751" s="23">
        <v>12</v>
      </c>
      <c r="H3751" s="29"/>
      <c r="I3751" s="204" t="str">
        <f t="shared" si="1141"/>
        <v>Q3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24894359.086088497</v>
      </c>
      <c r="AJ3751" s="200">
        <f t="shared" si="1131"/>
        <v>2987323.0903306208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202412</v>
      </c>
      <c r="AQ3751" s="203" t="str">
        <f t="shared" si="1146"/>
        <v>202412JPY</v>
      </c>
      <c r="AR3751" s="206" t="str">
        <f t="shared" si="1147"/>
        <v>YAMAHA_Mounter</v>
      </c>
      <c r="AS3751" s="22">
        <f t="shared" si="1148"/>
        <v>2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2024</v>
      </c>
      <c r="G3752" s="23">
        <v>12</v>
      </c>
      <c r="H3752" s="29"/>
      <c r="I3752" s="204" t="str">
        <f t="shared" si="1141"/>
        <v>Q3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24894359.086088497</v>
      </c>
      <c r="AJ3752" s="200">
        <f t="shared" si="1131"/>
        <v>2987323.0903306208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202412</v>
      </c>
      <c r="AQ3752" s="203" t="str">
        <f t="shared" si="1146"/>
        <v>202412JPY</v>
      </c>
      <c r="AR3752" s="206" t="str">
        <f t="shared" si="1147"/>
        <v>YAMAHA_Mounter</v>
      </c>
      <c r="AS3752" s="22">
        <f t="shared" si="1148"/>
        <v>2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2024</v>
      </c>
      <c r="G3753" s="23">
        <v>12</v>
      </c>
      <c r="H3753" s="29"/>
      <c r="I3753" s="204" t="str">
        <f t="shared" si="1141"/>
        <v>Q3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24894359.086088497</v>
      </c>
      <c r="AJ3753" s="200">
        <f t="shared" si="1131"/>
        <v>2987323.0903306208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202412</v>
      </c>
      <c r="AQ3753" s="203" t="str">
        <f t="shared" si="1146"/>
        <v>202412JPY</v>
      </c>
      <c r="AR3753" s="206" t="str">
        <f t="shared" si="1147"/>
        <v>YAMAHA_Mounter</v>
      </c>
      <c r="AS3753" s="22">
        <f t="shared" si="1148"/>
        <v>2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3591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21032452.371610619</v>
      </c>
      <c r="AJ3754" s="200">
        <f t="shared" si="1131"/>
        <v>2523894.2845932748</v>
      </c>
      <c r="AK3754" s="201">
        <f t="shared" si="1144"/>
        <v>0.12000000000000002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3591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21032452.371610619</v>
      </c>
      <c r="AJ3755" s="200">
        <f t="shared" si="1131"/>
        <v>2523894.2845932748</v>
      </c>
      <c r="AK3755" s="201">
        <f t="shared" si="1144"/>
        <v>0.12000000000000002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3591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21032452.371610619</v>
      </c>
      <c r="AJ3756" s="200">
        <f t="shared" si="1131"/>
        <v>2523894.2845932748</v>
      </c>
      <c r="AK3756" s="201">
        <f t="shared" si="1144"/>
        <v>0.12000000000000002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3592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3594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21032452.371610619</v>
      </c>
      <c r="AJ3757" s="200">
        <f t="shared" si="1131"/>
        <v>2523894.2845932748</v>
      </c>
      <c r="AK3757" s="201">
        <f t="shared" si="1144"/>
        <v>0.12000000000000002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3593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3594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21032452.371610619</v>
      </c>
      <c r="AJ3758" s="200">
        <f t="shared" si="1131"/>
        <v>2523894.2845932748</v>
      </c>
      <c r="AK3758" s="201">
        <f t="shared" si="1144"/>
        <v>0.12000000000000002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2024</v>
      </c>
      <c r="G3759" s="23">
        <v>12</v>
      </c>
      <c r="H3759" s="29"/>
      <c r="I3759" s="93" t="str">
        <f t="shared" si="1141"/>
        <v>Q3</v>
      </c>
      <c r="J3759" s="188" t="s">
        <v>3595</v>
      </c>
      <c r="K3759" s="29" t="s">
        <v>3596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24894359.086088497</v>
      </c>
      <c r="AJ3759" s="27">
        <f t="shared" si="1131"/>
        <v>2987323.0903306208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202412</v>
      </c>
      <c r="AQ3759" s="244" t="str">
        <f t="shared" si="1146"/>
        <v>202412JPY</v>
      </c>
      <c r="AR3759" s="245" t="str">
        <f t="shared" si="1147"/>
        <v>YAMAHA_Mounter</v>
      </c>
      <c r="AS3759" s="22">
        <f t="shared" si="1148"/>
        <v>2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2024</v>
      </c>
      <c r="G3760" s="23">
        <v>12</v>
      </c>
      <c r="H3760" s="29"/>
      <c r="I3760" s="93" t="str">
        <f t="shared" si="1141"/>
        <v>Q3</v>
      </c>
      <c r="J3760" s="188" t="s">
        <v>3595</v>
      </c>
      <c r="K3760" s="29" t="s">
        <v>3596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24894359.086088497</v>
      </c>
      <c r="AJ3760" s="27">
        <f t="shared" si="1131"/>
        <v>2987323.0903306208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202412</v>
      </c>
      <c r="AQ3760" s="244" t="str">
        <f t="shared" si="1146"/>
        <v>202412JPY</v>
      </c>
      <c r="AR3760" s="245" t="str">
        <f t="shared" si="1147"/>
        <v>YAMAHA_Mounter</v>
      </c>
      <c r="AS3760" s="22">
        <f t="shared" si="1148"/>
        <v>2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2024</v>
      </c>
      <c r="G3761" s="23">
        <v>12</v>
      </c>
      <c r="H3761" s="29"/>
      <c r="I3761" s="93" t="str">
        <f t="shared" si="1141"/>
        <v>Q3</v>
      </c>
      <c r="J3761" s="188" t="s">
        <v>3595</v>
      </c>
      <c r="K3761" s="29" t="s">
        <v>3596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24894359.086088497</v>
      </c>
      <c r="AJ3761" s="27">
        <f t="shared" si="1131"/>
        <v>2987323.0903306208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202412</v>
      </c>
      <c r="AQ3761" s="244" t="str">
        <f t="shared" si="1146"/>
        <v>202412JPY</v>
      </c>
      <c r="AR3761" s="245" t="str">
        <f t="shared" si="1147"/>
        <v>YAMAHA_Mounter</v>
      </c>
      <c r="AS3761" s="22">
        <f t="shared" si="1148"/>
        <v>2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2024</v>
      </c>
      <c r="G3762" s="23">
        <v>12</v>
      </c>
      <c r="H3762" s="29"/>
      <c r="I3762" s="93" t="str">
        <f t="shared" si="1141"/>
        <v>Q3</v>
      </c>
      <c r="J3762" s="188" t="s">
        <v>3595</v>
      </c>
      <c r="K3762" s="29" t="s">
        <v>3596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24894359.086088497</v>
      </c>
      <c r="AJ3762" s="27">
        <f t="shared" si="1131"/>
        <v>2987323.0903306208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202412</v>
      </c>
      <c r="AQ3762" s="244" t="str">
        <f t="shared" si="1146"/>
        <v>202412JPY</v>
      </c>
      <c r="AR3762" s="245" t="str">
        <f t="shared" si="1147"/>
        <v>YAMAHA_Mounter</v>
      </c>
      <c r="AS3762" s="22">
        <f t="shared" si="1148"/>
        <v>2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2024</v>
      </c>
      <c r="G3763" s="23">
        <v>12</v>
      </c>
      <c r="H3763" s="29"/>
      <c r="I3763" s="93" t="str">
        <f t="shared" si="1141"/>
        <v>Q3</v>
      </c>
      <c r="J3763" s="188" t="s">
        <v>3595</v>
      </c>
      <c r="K3763" s="29" t="s">
        <v>3596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24894359.086088497</v>
      </c>
      <c r="AJ3763" s="27">
        <f t="shared" si="1131"/>
        <v>2987323.0903306208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202412</v>
      </c>
      <c r="AQ3763" s="244" t="str">
        <f t="shared" si="1146"/>
        <v>202412JPY</v>
      </c>
      <c r="AR3763" s="245" t="str">
        <f t="shared" si="1147"/>
        <v>YAMAHA_Mounter</v>
      </c>
      <c r="AS3763" s="22">
        <f t="shared" si="1148"/>
        <v>2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2024</v>
      </c>
      <c r="G3764" s="23">
        <v>12</v>
      </c>
      <c r="H3764" s="29"/>
      <c r="I3764" s="93" t="str">
        <f t="shared" si="1141"/>
        <v>Q3</v>
      </c>
      <c r="J3764" s="188" t="s">
        <v>3595</v>
      </c>
      <c r="K3764" s="29" t="s">
        <v>3596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24894359.086088497</v>
      </c>
      <c r="AJ3764" s="27">
        <f t="shared" si="1131"/>
        <v>2987323.0903306208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202412</v>
      </c>
      <c r="AQ3764" s="244" t="str">
        <f t="shared" si="1146"/>
        <v>202412JPY</v>
      </c>
      <c r="AR3764" s="245" t="str">
        <f t="shared" si="1147"/>
        <v>YAMAHA_Mounter</v>
      </c>
      <c r="AS3764" s="22">
        <f t="shared" si="1148"/>
        <v>2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2024</v>
      </c>
      <c r="G3765" s="23">
        <v>12</v>
      </c>
      <c r="H3765" s="29"/>
      <c r="I3765" s="93" t="str">
        <f t="shared" si="1141"/>
        <v>Q3</v>
      </c>
      <c r="J3765" s="188" t="s">
        <v>3595</v>
      </c>
      <c r="K3765" s="29" t="s">
        <v>3596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24894359.086088497</v>
      </c>
      <c r="AJ3765" s="27">
        <f t="shared" si="1131"/>
        <v>2987323.0903306208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202412</v>
      </c>
      <c r="AQ3765" s="244" t="str">
        <f t="shared" si="1146"/>
        <v>202412JPY</v>
      </c>
      <c r="AR3765" s="245" t="str">
        <f t="shared" si="1147"/>
        <v>YAMAHA_Mounter</v>
      </c>
      <c r="AS3765" s="22">
        <f t="shared" si="1148"/>
        <v>2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2024</v>
      </c>
      <c r="G3766" s="23">
        <v>12</v>
      </c>
      <c r="H3766" s="29"/>
      <c r="I3766" s="93" t="str">
        <f t="shared" si="1141"/>
        <v>Q3</v>
      </c>
      <c r="J3766" s="188" t="s">
        <v>3595</v>
      </c>
      <c r="K3766" s="29" t="s">
        <v>3596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24894359.086088497</v>
      </c>
      <c r="AJ3766" s="27">
        <f t="shared" si="1131"/>
        <v>2987323.0903306208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202412</v>
      </c>
      <c r="AQ3766" s="244" t="str">
        <f t="shared" si="1146"/>
        <v>202412JPY</v>
      </c>
      <c r="AR3766" s="245" t="str">
        <f t="shared" si="1147"/>
        <v>YAMAHA_Mounter</v>
      </c>
      <c r="AS3766" s="22">
        <f t="shared" si="1148"/>
        <v>2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2024</v>
      </c>
      <c r="G3767" s="23">
        <v>12</v>
      </c>
      <c r="H3767" s="29"/>
      <c r="I3767" s="93" t="str">
        <f t="shared" si="1141"/>
        <v>Q3</v>
      </c>
      <c r="J3767" s="188" t="s">
        <v>3595</v>
      </c>
      <c r="K3767" s="29" t="s">
        <v>3596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24894359.086088497</v>
      </c>
      <c r="AJ3767" s="27">
        <f t="shared" si="1131"/>
        <v>2987323.0903306208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202412</v>
      </c>
      <c r="AQ3767" s="244" t="str">
        <f t="shared" si="1146"/>
        <v>202412JPY</v>
      </c>
      <c r="AR3767" s="245" t="str">
        <f t="shared" si="1147"/>
        <v>YAMAHA_Mounter</v>
      </c>
      <c r="AS3767" s="22">
        <f t="shared" si="1148"/>
        <v>2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2024</v>
      </c>
      <c r="G3768" s="23">
        <v>12</v>
      </c>
      <c r="H3768" s="29"/>
      <c r="I3768" s="93" t="str">
        <f t="shared" si="1141"/>
        <v>Q3</v>
      </c>
      <c r="J3768" s="188" t="s">
        <v>3595</v>
      </c>
      <c r="K3768" s="29" t="s">
        <v>3596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24894359.086088497</v>
      </c>
      <c r="AJ3768" s="27">
        <f t="shared" si="1131"/>
        <v>2987323.0903306208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202412</v>
      </c>
      <c r="AQ3768" s="244" t="str">
        <f t="shared" si="1146"/>
        <v>202412JPY</v>
      </c>
      <c r="AR3768" s="245" t="str">
        <f t="shared" si="1147"/>
        <v>YAMAHA_Mounter</v>
      </c>
      <c r="AS3768" s="22">
        <f t="shared" si="1148"/>
        <v>2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2024</v>
      </c>
      <c r="G3769" s="23">
        <v>12</v>
      </c>
      <c r="H3769" s="29"/>
      <c r="I3769" s="93" t="str">
        <f t="shared" si="1141"/>
        <v>Q3</v>
      </c>
      <c r="J3769" s="188" t="s">
        <v>3595</v>
      </c>
      <c r="K3769" s="29" t="s">
        <v>3596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24894359.086088497</v>
      </c>
      <c r="AJ3769" s="27">
        <f t="shared" si="1131"/>
        <v>2987323.0903306208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202412</v>
      </c>
      <c r="AQ3769" s="244" t="str">
        <f t="shared" si="1146"/>
        <v>202412JPY</v>
      </c>
      <c r="AR3769" s="245" t="str">
        <f t="shared" si="1147"/>
        <v>YAMAHA_Mounter</v>
      </c>
      <c r="AS3769" s="22">
        <f t="shared" si="1148"/>
        <v>2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2024</v>
      </c>
      <c r="G3770" s="23">
        <v>12</v>
      </c>
      <c r="H3770" s="29"/>
      <c r="I3770" s="93" t="str">
        <f t="shared" si="1141"/>
        <v>Q3</v>
      </c>
      <c r="J3770" s="188" t="s">
        <v>3597</v>
      </c>
      <c r="K3770" s="29" t="s">
        <v>3596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24894359.086088497</v>
      </c>
      <c r="AJ3770" s="27">
        <f t="shared" si="1131"/>
        <v>2987323.0903306208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202412</v>
      </c>
      <c r="AQ3770" s="244" t="str">
        <f t="shared" si="1146"/>
        <v>202412JPY</v>
      </c>
      <c r="AR3770" s="245" t="str">
        <f t="shared" si="1147"/>
        <v>YAMAHA_Non_Mounter</v>
      </c>
      <c r="AS3770" s="22">
        <f t="shared" si="1148"/>
        <v>2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3598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3598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3598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3599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3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3600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24894359.086088497</v>
      </c>
      <c r="AJ3775" s="27">
        <f t="shared" si="1131"/>
        <v>2987323.0903306208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202412</v>
      </c>
      <c r="AQ3775" s="244" t="str">
        <f t="shared" si="1146"/>
        <v>202412RMB</v>
      </c>
      <c r="AR3775" s="245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3601</v>
      </c>
      <c r="K3776" s="29" t="s">
        <v>3602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3603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3603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3603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3603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3604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3605</v>
      </c>
      <c r="K3786" s="29" t="s">
        <v>3606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3607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11515996.911504425</v>
      </c>
      <c r="AJ3786" s="27">
        <f t="shared" si="1155"/>
        <v>1381919.6293805309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3605</v>
      </c>
      <c r="K3787" s="29" t="s">
        <v>3606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3607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11515996.911504425</v>
      </c>
      <c r="AJ3787" s="27">
        <f t="shared" si="1155"/>
        <v>1381919.6293805309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3608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24894359.086088497</v>
      </c>
      <c r="AJ3788" s="27">
        <f t="shared" si="1155"/>
        <v>2987323.0903306208</v>
      </c>
      <c r="AK3788" s="243">
        <f t="shared" si="1144"/>
        <v>0.12000000000000005</v>
      </c>
      <c r="AL3788" s="24"/>
      <c r="AM3788" s="24"/>
      <c r="AN3788" s="24"/>
      <c r="AO3788" s="24"/>
      <c r="AP3788" s="165" t="str">
        <f t="shared" si="1145"/>
        <v>202412</v>
      </c>
      <c r="AQ3788" s="244" t="str">
        <f t="shared" si="1146"/>
        <v>202412JPY</v>
      </c>
      <c r="AR3788" s="245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3609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11515996.911504425</v>
      </c>
      <c r="AJ3789" s="27">
        <f t="shared" si="1155"/>
        <v>1381919.6293805309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3609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11515996.911504425</v>
      </c>
      <c r="AJ3790" s="27">
        <f t="shared" si="1155"/>
        <v>1381919.6293805309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3609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11515996.911504425</v>
      </c>
      <c r="AJ3791" s="27">
        <f t="shared" si="1155"/>
        <v>1381919.6293805309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3610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11515996.911504425</v>
      </c>
      <c r="AJ3792" s="27">
        <f t="shared" si="1155"/>
        <v>1381919.6293805309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3610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11515996.911504425</v>
      </c>
      <c r="AJ3793" s="27">
        <f t="shared" si="1155"/>
        <v>1381919.6293805309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3610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11515996.911504425</v>
      </c>
      <c r="AJ3794" s="27">
        <f t="shared" si="1155"/>
        <v>1381919.6293805309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3611</v>
      </c>
      <c r="K3795" s="29" t="s">
        <v>3613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24894359.086088497</v>
      </c>
      <c r="AJ3795" s="27">
        <f t="shared" si="1155"/>
        <v>2987323.0903306208</v>
      </c>
      <c r="AK3795" s="243">
        <f t="shared" si="1144"/>
        <v>0.12000000000000005</v>
      </c>
      <c r="AL3795" s="24"/>
      <c r="AM3795" s="24"/>
      <c r="AN3795" s="24"/>
      <c r="AO3795" s="24"/>
      <c r="AP3795" s="165" t="str">
        <f t="shared" si="1145"/>
        <v>202412</v>
      </c>
      <c r="AQ3795" s="244" t="str">
        <f t="shared" si="1146"/>
        <v>202412RMB</v>
      </c>
      <c r="AR3795" s="245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3611</v>
      </c>
      <c r="K3796" s="29" t="s">
        <v>3613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24894359.086088497</v>
      </c>
      <c r="AJ3796" s="27">
        <f t="shared" si="1155"/>
        <v>2987323.0903306208</v>
      </c>
      <c r="AK3796" s="243">
        <f t="shared" si="1144"/>
        <v>0.12000000000000005</v>
      </c>
      <c r="AL3796" s="24"/>
      <c r="AM3796" s="24"/>
      <c r="AN3796" s="24"/>
      <c r="AO3796" s="24"/>
      <c r="AP3796" s="165" t="str">
        <f t="shared" si="1145"/>
        <v>202412</v>
      </c>
      <c r="AQ3796" s="244" t="str">
        <f t="shared" si="1146"/>
        <v>202412RMB</v>
      </c>
      <c r="AR3796" s="245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3612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3616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3617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11515996.911504425</v>
      </c>
      <c r="AJ3799" s="27">
        <f t="shared" si="1155"/>
        <v>1381919.6293805309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3617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11515996.911504425</v>
      </c>
      <c r="AJ3800" s="27">
        <f t="shared" si="1155"/>
        <v>1381919.6293805309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3618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21032452.371610619</v>
      </c>
      <c r="AJ3801" s="27">
        <f t="shared" si="1155"/>
        <v>2523894.2845932748</v>
      </c>
      <c r="AK3801" s="243">
        <f t="shared" si="1144"/>
        <v>0.12000000000000002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3618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21032452.371610619</v>
      </c>
      <c r="AJ3802" s="27">
        <f t="shared" si="1155"/>
        <v>2523894.2845932748</v>
      </c>
      <c r="AK3802" s="243">
        <f t="shared" si="1144"/>
        <v>0.12000000000000002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3618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21032452.371610619</v>
      </c>
      <c r="AJ3803" s="27">
        <f t="shared" si="1155"/>
        <v>2523894.2845932748</v>
      </c>
      <c r="AK3803" s="243">
        <f t="shared" si="1144"/>
        <v>0.12000000000000002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3618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21032452.371610619</v>
      </c>
      <c r="AJ3804" s="27">
        <f t="shared" si="1155"/>
        <v>2523894.2845932748</v>
      </c>
      <c r="AK3804" s="243">
        <f t="shared" si="1144"/>
        <v>0.12000000000000002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3619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24894359.086088497</v>
      </c>
      <c r="AJ3805" s="27">
        <f t="shared" si="1155"/>
        <v>2987323.0903306208</v>
      </c>
      <c r="AK3805" s="243">
        <f t="shared" si="1144"/>
        <v>0.12000000000000005</v>
      </c>
      <c r="AL3805" s="24"/>
      <c r="AM3805" s="24"/>
      <c r="AN3805" s="24"/>
      <c r="AO3805" s="24"/>
      <c r="AP3805" s="165" t="str">
        <f t="shared" si="1145"/>
        <v>202412</v>
      </c>
      <c r="AQ3805" s="244" t="str">
        <f t="shared" si="1146"/>
        <v>202412RMB</v>
      </c>
      <c r="AR3805" s="245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3620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11515996.911504425</v>
      </c>
      <c r="AJ3806" s="27">
        <f t="shared" si="1155"/>
        <v>1381919.6293805309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3620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11515996.911504425</v>
      </c>
      <c r="AJ3807" s="27">
        <f t="shared" si="1155"/>
        <v>1381919.6293805309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3620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11515996.911504425</v>
      </c>
      <c r="AJ3808" s="27">
        <f t="shared" si="1155"/>
        <v>1381919.6293805309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3620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11515996.911504425</v>
      </c>
      <c r="AJ3809" s="27">
        <f t="shared" si="1155"/>
        <v>1381919.6293805309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3621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3622</v>
      </c>
      <c r="K3811" s="29" t="s">
        <v>3623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11515996.911504425</v>
      </c>
      <c r="AJ3811" s="27">
        <f t="shared" si="1155"/>
        <v>1381919.6293805309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3647</v>
      </c>
      <c r="K3812" s="29" t="s">
        <v>3624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1">
        <f t="shared" si="1152"/>
        <v>544500</v>
      </c>
      <c r="AA3812" s="22">
        <v>1.0920000000000001</v>
      </c>
      <c r="AB3812" s="242">
        <f t="shared" si="1156"/>
        <v>526189.38053097355</v>
      </c>
      <c r="AC3812" s="25">
        <f t="shared" si="1160"/>
        <v>63142.725663716825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24894359.086088497</v>
      </c>
      <c r="AJ3812" s="27">
        <f t="shared" si="1155"/>
        <v>2987323.0903306208</v>
      </c>
      <c r="AK3812" s="243">
        <f t="shared" si="1162"/>
        <v>0.12000000000000005</v>
      </c>
      <c r="AL3812" s="24"/>
      <c r="AM3812" s="24"/>
      <c r="AN3812" s="24"/>
      <c r="AO3812" s="24"/>
      <c r="AP3812" s="165" t="str">
        <f t="shared" si="1163"/>
        <v>202412</v>
      </c>
      <c r="AQ3812" s="244" t="str">
        <f t="shared" si="1164"/>
        <v>202412RMB</v>
      </c>
      <c r="AR3812" s="245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3625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24894359.086088497</v>
      </c>
      <c r="AJ3813" s="27">
        <f t="shared" si="1155"/>
        <v>2987323.0903306208</v>
      </c>
      <c r="AK3813" s="243">
        <f t="shared" si="1162"/>
        <v>0.12000000000000005</v>
      </c>
      <c r="AL3813" s="24"/>
      <c r="AM3813" s="24"/>
      <c r="AN3813" s="24"/>
      <c r="AO3813" s="24"/>
      <c r="AP3813" s="165" t="str">
        <f t="shared" si="1163"/>
        <v>202412</v>
      </c>
      <c r="AQ3813" s="244" t="str">
        <f t="shared" si="1164"/>
        <v>202412JPY</v>
      </c>
      <c r="AR3813" s="245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3625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24894359.086088497</v>
      </c>
      <c r="AJ3814" s="27">
        <f t="shared" si="1155"/>
        <v>2987323.0903306208</v>
      </c>
      <c r="AK3814" s="243">
        <f t="shared" si="1162"/>
        <v>0.12000000000000005</v>
      </c>
      <c r="AL3814" s="24"/>
      <c r="AM3814" s="24"/>
      <c r="AN3814" s="24"/>
      <c r="AO3814" s="24"/>
      <c r="AP3814" s="165" t="str">
        <f t="shared" si="1163"/>
        <v>202412</v>
      </c>
      <c r="AQ3814" s="244" t="str">
        <f t="shared" si="1164"/>
        <v>202412JPY</v>
      </c>
      <c r="AR3814" s="245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3626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11515996.911504425</v>
      </c>
      <c r="AJ3815" s="27">
        <f t="shared" si="1155"/>
        <v>1381919.6293805309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3626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11515996.911504425</v>
      </c>
      <c r="AJ3816" s="27">
        <f t="shared" si="1155"/>
        <v>1381919.6293805309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3626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11515996.911504425</v>
      </c>
      <c r="AJ3817" s="27">
        <f t="shared" si="1155"/>
        <v>1381919.6293805309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3627</v>
      </c>
      <c r="K3818" s="29" t="s">
        <v>3628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3629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24894359.086088497</v>
      </c>
      <c r="AJ3818" s="27">
        <f t="shared" si="1155"/>
        <v>2987323.0903306208</v>
      </c>
      <c r="AK3818" s="243">
        <f t="shared" si="1162"/>
        <v>0.12000000000000005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3630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3631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24894359.086088497</v>
      </c>
      <c r="AJ3820" s="27">
        <f t="shared" si="1155"/>
        <v>2987323.0903306208</v>
      </c>
      <c r="AK3820" s="243">
        <f t="shared" si="1162"/>
        <v>0.12000000000000005</v>
      </c>
      <c r="AL3820" s="24"/>
      <c r="AM3820" s="24"/>
      <c r="AN3820" s="24"/>
      <c r="AO3820" s="24"/>
      <c r="AP3820" s="165" t="str">
        <f t="shared" si="1163"/>
        <v>202412</v>
      </c>
      <c r="AQ3820" s="244" t="str">
        <f t="shared" si="1164"/>
        <v>202412JPY</v>
      </c>
      <c r="AR3820" s="245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3634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24894359.086088497</v>
      </c>
      <c r="AJ3821" s="27">
        <f t="shared" si="1155"/>
        <v>2987323.0903306208</v>
      </c>
      <c r="AK3821" s="243">
        <f t="shared" si="1162"/>
        <v>0.12000000000000005</v>
      </c>
      <c r="AL3821" s="24"/>
      <c r="AM3821" s="24"/>
      <c r="AN3821" s="24"/>
      <c r="AO3821" s="24"/>
      <c r="AP3821" s="165" t="str">
        <f t="shared" si="1163"/>
        <v>202412</v>
      </c>
      <c r="AQ3821" s="244" t="str">
        <f t="shared" si="1164"/>
        <v>202412JPY</v>
      </c>
      <c r="AR3821" s="245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3634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24894359.086088497</v>
      </c>
      <c r="AJ3822" s="27">
        <f t="shared" si="1155"/>
        <v>2987323.0903306208</v>
      </c>
      <c r="AK3822" s="243">
        <f t="shared" si="1162"/>
        <v>0.12000000000000005</v>
      </c>
      <c r="AL3822" s="24"/>
      <c r="AM3822" s="24"/>
      <c r="AN3822" s="24"/>
      <c r="AO3822" s="24"/>
      <c r="AP3822" s="165" t="str">
        <f t="shared" si="1163"/>
        <v>202412</v>
      </c>
      <c r="AQ3822" s="244" t="str">
        <f t="shared" si="1164"/>
        <v>202412JPY</v>
      </c>
      <c r="AR3822" s="245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3635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24894359.086088497</v>
      </c>
      <c r="AJ3823" s="27">
        <f t="shared" si="1155"/>
        <v>2987323.0903306208</v>
      </c>
      <c r="AK3823" s="243">
        <f t="shared" si="1162"/>
        <v>0.12000000000000005</v>
      </c>
      <c r="AL3823" s="24"/>
      <c r="AM3823" s="24"/>
      <c r="AN3823" s="24"/>
      <c r="AO3823" s="24"/>
      <c r="AP3823" s="165" t="str">
        <f t="shared" si="1163"/>
        <v>202412</v>
      </c>
      <c r="AQ3823" s="244" t="str">
        <f t="shared" si="1164"/>
        <v>202412JPY</v>
      </c>
      <c r="AR3823" s="245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3636</v>
      </c>
      <c r="K3824" s="29" t="s">
        <v>3637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24221353.185840711</v>
      </c>
      <c r="AJ3824" s="27">
        <f t="shared" si="1155"/>
        <v>2807451.0753008863</v>
      </c>
      <c r="AK3824" s="243">
        <f t="shared" si="1162"/>
        <v>0.11590810198589824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TBA</v>
      </c>
      <c r="F3825" s="23" t="s">
        <v>2585</v>
      </c>
      <c r="G3825" s="23" t="s">
        <v>2585</v>
      </c>
      <c r="H3825" s="29"/>
      <c r="I3825" s="93" t="str">
        <f t="shared" si="1159"/>
        <v>TBA</v>
      </c>
      <c r="J3825" s="188" t="s">
        <v>3638</v>
      </c>
      <c r="K3825" s="29" t="s">
        <v>3644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1">
        <f t="shared" si="1152"/>
        <v>410342.85714285716</v>
      </c>
      <c r="AA3825" s="22">
        <v>1.0760000000000001</v>
      </c>
      <c r="AB3825" s="242">
        <f t="shared" si="1156"/>
        <v>390733.55246523395</v>
      </c>
      <c r="AC3825" s="25">
        <f t="shared" si="1160"/>
        <v>46888.026295828073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24221353.185840711</v>
      </c>
      <c r="AJ3825" s="27">
        <f t="shared" si="1155"/>
        <v>2807451.0753008863</v>
      </c>
      <c r="AK3825" s="243">
        <f t="shared" si="1162"/>
        <v>0.11590810198589824</v>
      </c>
      <c r="AL3825" s="24"/>
      <c r="AM3825" s="24"/>
      <c r="AN3825" s="24"/>
      <c r="AO3825" s="24"/>
      <c r="AP3825" s="165" t="str">
        <f t="shared" si="1163"/>
        <v>TBATBA</v>
      </c>
      <c r="AQ3825" s="244" t="str">
        <f t="shared" si="1164"/>
        <v>TBATBARMB</v>
      </c>
      <c r="AR3825" s="245" t="str">
        <f t="shared" si="1165"/>
        <v>YAMAHA_Mounter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TBA</v>
      </c>
      <c r="F3826" s="23" t="s">
        <v>2585</v>
      </c>
      <c r="G3826" s="23" t="s">
        <v>2585</v>
      </c>
      <c r="H3826" s="29"/>
      <c r="I3826" s="93" t="str">
        <f t="shared" si="1159"/>
        <v>TBA</v>
      </c>
      <c r="J3826" s="188" t="s">
        <v>3638</v>
      </c>
      <c r="K3826" s="29" t="s">
        <v>3644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1">
        <f t="shared" ref="Z3826:Z3889" si="1170">IF(X3826="","",X3826*MAX(O3826,N3826))</f>
        <v>410342.85714285716</v>
      </c>
      <c r="AA3826" s="22">
        <v>1.0760000000000001</v>
      </c>
      <c r="AB3826" s="242">
        <f t="shared" si="1156"/>
        <v>390733.55246523395</v>
      </c>
      <c r="AC3826" s="25">
        <f t="shared" si="1160"/>
        <v>46888.026295828073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24221353.185840711</v>
      </c>
      <c r="AJ3826" s="27">
        <f t="shared" si="1155"/>
        <v>2807451.0753008863</v>
      </c>
      <c r="AK3826" s="243">
        <f t="shared" si="1162"/>
        <v>0.11590810198589824</v>
      </c>
      <c r="AL3826" s="24"/>
      <c r="AM3826" s="24"/>
      <c r="AN3826" s="24"/>
      <c r="AO3826" s="24"/>
      <c r="AP3826" s="165" t="str">
        <f t="shared" si="1163"/>
        <v>TBATBA</v>
      </c>
      <c r="AQ3826" s="244" t="str">
        <f t="shared" si="1164"/>
        <v>TBATBARMB</v>
      </c>
      <c r="AR3826" s="245" t="str">
        <f t="shared" si="1165"/>
        <v>YAMAHA_Mounter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TBA</v>
      </c>
      <c r="F3827" s="23" t="s">
        <v>2585</v>
      </c>
      <c r="G3827" s="23" t="s">
        <v>2585</v>
      </c>
      <c r="H3827" s="29"/>
      <c r="I3827" s="93" t="str">
        <f t="shared" si="1159"/>
        <v>TBA</v>
      </c>
      <c r="J3827" s="188" t="s">
        <v>3638</v>
      </c>
      <c r="K3827" s="29" t="s">
        <v>3644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1">
        <f t="shared" si="1170"/>
        <v>410342.85714285716</v>
      </c>
      <c r="AA3827" s="22">
        <v>1.0760000000000001</v>
      </c>
      <c r="AB3827" s="242">
        <f t="shared" si="1156"/>
        <v>390733.55246523395</v>
      </c>
      <c r="AC3827" s="25">
        <f t="shared" si="1160"/>
        <v>46888.026295828073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24221353.185840711</v>
      </c>
      <c r="AJ3827" s="27">
        <f t="shared" si="1155"/>
        <v>2807451.0753008863</v>
      </c>
      <c r="AK3827" s="243">
        <f t="shared" si="1162"/>
        <v>0.11590810198589824</v>
      </c>
      <c r="AL3827" s="24"/>
      <c r="AM3827" s="24"/>
      <c r="AN3827" s="24"/>
      <c r="AO3827" s="24"/>
      <c r="AP3827" s="165" t="str">
        <f t="shared" si="1163"/>
        <v>TBATBA</v>
      </c>
      <c r="AQ3827" s="244" t="str">
        <f t="shared" si="1164"/>
        <v>TBATBARMB</v>
      </c>
      <c r="AR3827" s="245" t="str">
        <f t="shared" si="1165"/>
        <v>YAMAHA_Mounter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TBA</v>
      </c>
      <c r="F3828" s="23" t="s">
        <v>2585</v>
      </c>
      <c r="G3828" s="23" t="s">
        <v>2585</v>
      </c>
      <c r="H3828" s="29"/>
      <c r="I3828" s="93" t="str">
        <f t="shared" si="1159"/>
        <v>TBA</v>
      </c>
      <c r="J3828" s="188" t="s">
        <v>3638</v>
      </c>
      <c r="K3828" s="29" t="s">
        <v>3644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1">
        <f t="shared" si="1170"/>
        <v>410342.85714285716</v>
      </c>
      <c r="AA3828" s="22">
        <v>1.0760000000000001</v>
      </c>
      <c r="AB3828" s="242">
        <f t="shared" si="1156"/>
        <v>390733.55246523395</v>
      </c>
      <c r="AC3828" s="25">
        <f t="shared" si="1160"/>
        <v>46888.026295828073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24221353.185840711</v>
      </c>
      <c r="AJ3828" s="27">
        <f t="shared" si="1155"/>
        <v>2807451.0753008863</v>
      </c>
      <c r="AK3828" s="243">
        <f t="shared" si="1162"/>
        <v>0.11590810198589824</v>
      </c>
      <c r="AL3828" s="24"/>
      <c r="AM3828" s="24"/>
      <c r="AN3828" s="24"/>
      <c r="AO3828" s="24"/>
      <c r="AP3828" s="165" t="str">
        <f t="shared" si="1163"/>
        <v>TBATBA</v>
      </c>
      <c r="AQ3828" s="244" t="str">
        <f t="shared" si="1164"/>
        <v>TBATBARMB</v>
      </c>
      <c r="AR3828" s="245" t="str">
        <f t="shared" si="1165"/>
        <v>YAMAHA_Mounter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TBA</v>
      </c>
      <c r="F3829" s="23" t="s">
        <v>2585</v>
      </c>
      <c r="G3829" s="23" t="s">
        <v>2585</v>
      </c>
      <c r="H3829" s="29"/>
      <c r="I3829" s="93" t="str">
        <f t="shared" si="1159"/>
        <v>TBA</v>
      </c>
      <c r="J3829" s="188" t="s">
        <v>3638</v>
      </c>
      <c r="K3829" s="29" t="s">
        <v>3644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1">
        <f t="shared" si="1170"/>
        <v>410342.85714285716</v>
      </c>
      <c r="AA3829" s="22">
        <v>1.0760000000000001</v>
      </c>
      <c r="AB3829" s="242">
        <f t="shared" si="1156"/>
        <v>390733.55246523395</v>
      </c>
      <c r="AC3829" s="25">
        <f t="shared" si="1160"/>
        <v>46888.026295828073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24221353.185840711</v>
      </c>
      <c r="AJ3829" s="27">
        <f t="shared" si="1155"/>
        <v>2807451.0753008863</v>
      </c>
      <c r="AK3829" s="243">
        <f t="shared" si="1162"/>
        <v>0.11590810198589824</v>
      </c>
      <c r="AL3829" s="24"/>
      <c r="AM3829" s="24"/>
      <c r="AN3829" s="24"/>
      <c r="AO3829" s="24"/>
      <c r="AP3829" s="165" t="str">
        <f t="shared" si="1163"/>
        <v>TBATBA</v>
      </c>
      <c r="AQ3829" s="244" t="str">
        <f t="shared" si="1164"/>
        <v>TBATBARMB</v>
      </c>
      <c r="AR3829" s="245" t="str">
        <f t="shared" si="1165"/>
        <v>YAMAHA_Mounter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TBA</v>
      </c>
      <c r="F3830" s="23" t="s">
        <v>2585</v>
      </c>
      <c r="G3830" s="23" t="s">
        <v>2585</v>
      </c>
      <c r="H3830" s="29"/>
      <c r="I3830" s="93" t="str">
        <f t="shared" si="1159"/>
        <v>TBA</v>
      </c>
      <c r="J3830" s="188" t="s">
        <v>3638</v>
      </c>
      <c r="K3830" s="29" t="s">
        <v>3644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1">
        <f t="shared" si="1170"/>
        <v>410342.85714285716</v>
      </c>
      <c r="AA3830" s="22">
        <v>1.0760000000000001</v>
      </c>
      <c r="AB3830" s="242">
        <f t="shared" si="1156"/>
        <v>390733.55246523395</v>
      </c>
      <c r="AC3830" s="25">
        <f t="shared" si="1160"/>
        <v>46888.026295828073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24221353.185840711</v>
      </c>
      <c r="AJ3830" s="27">
        <f t="shared" si="1155"/>
        <v>2807451.0753008863</v>
      </c>
      <c r="AK3830" s="243">
        <f t="shared" si="1162"/>
        <v>0.11590810198589824</v>
      </c>
      <c r="AL3830" s="24"/>
      <c r="AM3830" s="24"/>
      <c r="AN3830" s="24"/>
      <c r="AO3830" s="24"/>
      <c r="AP3830" s="165" t="str">
        <f t="shared" si="1163"/>
        <v>TBATBA</v>
      </c>
      <c r="AQ3830" s="244" t="str">
        <f t="shared" si="1164"/>
        <v>TBATBARMB</v>
      </c>
      <c r="AR3830" s="245" t="str">
        <f t="shared" si="1165"/>
        <v>YAMAHA_Mounter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TBA</v>
      </c>
      <c r="F3831" s="23" t="s">
        <v>2585</v>
      </c>
      <c r="G3831" s="23" t="s">
        <v>2585</v>
      </c>
      <c r="H3831" s="29"/>
      <c r="I3831" s="93" t="str">
        <f t="shared" si="1159"/>
        <v>TBA</v>
      </c>
      <c r="J3831" s="188" t="s">
        <v>3638</v>
      </c>
      <c r="K3831" s="29" t="s">
        <v>3644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1">
        <f t="shared" si="1170"/>
        <v>410342.85714285716</v>
      </c>
      <c r="AA3831" s="22">
        <v>1.0760000000000001</v>
      </c>
      <c r="AB3831" s="242">
        <f t="shared" si="1156"/>
        <v>390733.55246523395</v>
      </c>
      <c r="AC3831" s="25">
        <f t="shared" si="1160"/>
        <v>46888.026295828073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24221353.185840711</v>
      </c>
      <c r="AJ3831" s="27">
        <f t="shared" si="1155"/>
        <v>2807451.0753008863</v>
      </c>
      <c r="AK3831" s="243">
        <f t="shared" si="1162"/>
        <v>0.11590810198589824</v>
      </c>
      <c r="AL3831" s="24"/>
      <c r="AM3831" s="24"/>
      <c r="AN3831" s="24"/>
      <c r="AO3831" s="24"/>
      <c r="AP3831" s="165" t="str">
        <f t="shared" si="1163"/>
        <v>TBATBA</v>
      </c>
      <c r="AQ3831" s="244" t="str">
        <f t="shared" si="1164"/>
        <v>TBATBARMB</v>
      </c>
      <c r="AR3831" s="245" t="str">
        <f t="shared" si="1165"/>
        <v>YAMAHA_Mounter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3639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1">
        <f t="shared" si="1170"/>
        <v>600000</v>
      </c>
      <c r="AA3832" s="22">
        <v>1.0760000000000001</v>
      </c>
      <c r="AB3832" s="242">
        <f t="shared" si="1156"/>
        <v>571327.43362831871</v>
      </c>
      <c r="AC3832" s="25">
        <f t="shared" si="1160"/>
        <v>68559.292035398248</v>
      </c>
      <c r="AD3832" s="169">
        <v>0.12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24894359.086088497</v>
      </c>
      <c r="AJ3832" s="27">
        <f t="shared" si="1155"/>
        <v>2987323.0903306208</v>
      </c>
      <c r="AK3832" s="243">
        <f t="shared" si="1162"/>
        <v>0.12000000000000005</v>
      </c>
      <c r="AL3832" s="24"/>
      <c r="AM3832" s="24"/>
      <c r="AN3832" s="24"/>
      <c r="AO3832" s="24"/>
      <c r="AP3832" s="165" t="str">
        <f t="shared" si="1163"/>
        <v>202412</v>
      </c>
      <c r="AQ3832" s="244" t="str">
        <f t="shared" si="1164"/>
        <v>202412RMB</v>
      </c>
      <c r="AR3832" s="245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TBA</v>
      </c>
      <c r="F3833" s="23" t="s">
        <v>2585</v>
      </c>
      <c r="G3833" s="23" t="s">
        <v>2585</v>
      </c>
      <c r="H3833" s="29"/>
      <c r="I3833" s="93" t="str">
        <f t="shared" si="1159"/>
        <v>TBA</v>
      </c>
      <c r="J3833" s="188" t="s">
        <v>3640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1">
        <f t="shared" si="1170"/>
        <v>620000</v>
      </c>
      <c r="AA3833" s="22">
        <v>1.0760000000000001</v>
      </c>
      <c r="AB3833" s="242">
        <f t="shared" si="1156"/>
        <v>590371.68141592934</v>
      </c>
      <c r="AC3833" s="25">
        <f t="shared" si="1160"/>
        <v>70844.601769911518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24221353.185840711</v>
      </c>
      <c r="AJ3833" s="27">
        <f t="shared" si="1155"/>
        <v>2807451.0753008863</v>
      </c>
      <c r="AK3833" s="243">
        <f t="shared" si="1162"/>
        <v>0.11590810198589824</v>
      </c>
      <c r="AL3833" s="24"/>
      <c r="AM3833" s="24"/>
      <c r="AN3833" s="24"/>
      <c r="AO3833" s="24"/>
      <c r="AP3833" s="165" t="str">
        <f t="shared" si="1163"/>
        <v>TBATBA</v>
      </c>
      <c r="AQ3833" s="244" t="str">
        <f t="shared" si="1164"/>
        <v>TBATBARMB</v>
      </c>
      <c r="AR3833" s="245" t="str">
        <f t="shared" si="1165"/>
        <v>YAMAHA_Mounter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TBA</v>
      </c>
      <c r="F3834" s="23" t="s">
        <v>2585</v>
      </c>
      <c r="G3834" s="23" t="s">
        <v>2585</v>
      </c>
      <c r="H3834" s="29"/>
      <c r="I3834" s="93" t="str">
        <f t="shared" si="1159"/>
        <v>TBA</v>
      </c>
      <c r="J3834" s="188" t="s">
        <v>3641</v>
      </c>
      <c r="K3834" s="29" t="s">
        <v>3645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1">
        <f t="shared" si="1170"/>
        <v>765000</v>
      </c>
      <c r="AA3834" s="22">
        <v>1.0760000000000001</v>
      </c>
      <c r="AB3834" s="242">
        <f t="shared" si="1156"/>
        <v>728442.47787610628</v>
      </c>
      <c r="AC3834" s="25">
        <f t="shared" si="1160"/>
        <v>87413.097345132745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24221353.185840711</v>
      </c>
      <c r="AJ3834" s="27">
        <f t="shared" si="1155"/>
        <v>2807451.0753008863</v>
      </c>
      <c r="AK3834" s="243">
        <f t="shared" si="1162"/>
        <v>0.11590810198589824</v>
      </c>
      <c r="AL3834" s="24"/>
      <c r="AM3834" s="24"/>
      <c r="AN3834" s="24"/>
      <c r="AO3834" s="24"/>
      <c r="AP3834" s="165" t="str">
        <f t="shared" si="1163"/>
        <v>TBATBA</v>
      </c>
      <c r="AQ3834" s="244" t="str">
        <f t="shared" si="1164"/>
        <v>TBATBARMB</v>
      </c>
      <c r="AR3834" s="245" t="str">
        <f t="shared" si="1165"/>
        <v>YAMAHA_Mounter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TBA</v>
      </c>
      <c r="F3835" s="23" t="s">
        <v>2585</v>
      </c>
      <c r="G3835" s="23" t="s">
        <v>2585</v>
      </c>
      <c r="H3835" s="29"/>
      <c r="I3835" s="93" t="str">
        <f t="shared" si="1159"/>
        <v>TBA</v>
      </c>
      <c r="J3835" s="188" t="s">
        <v>3641</v>
      </c>
      <c r="K3835" s="29" t="s">
        <v>3645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1">
        <f t="shared" si="1170"/>
        <v>765000</v>
      </c>
      <c r="AA3835" s="22">
        <v>1.0760000000000001</v>
      </c>
      <c r="AB3835" s="242">
        <f t="shared" si="1156"/>
        <v>728442.47787610628</v>
      </c>
      <c r="AC3835" s="25">
        <f t="shared" si="1160"/>
        <v>87413.097345132745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24221353.185840711</v>
      </c>
      <c r="AJ3835" s="27">
        <f t="shared" si="1155"/>
        <v>2807451.0753008863</v>
      </c>
      <c r="AK3835" s="243">
        <f t="shared" si="1162"/>
        <v>0.11590810198589824</v>
      </c>
      <c r="AL3835" s="24"/>
      <c r="AM3835" s="24"/>
      <c r="AN3835" s="24"/>
      <c r="AO3835" s="24"/>
      <c r="AP3835" s="165" t="str">
        <f t="shared" si="1163"/>
        <v>TBATBA</v>
      </c>
      <c r="AQ3835" s="244" t="str">
        <f t="shared" si="1164"/>
        <v>TBATBARMB</v>
      </c>
      <c r="AR3835" s="245" t="str">
        <f t="shared" si="1165"/>
        <v>YAMAHA_Mounter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3642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1">
        <f t="shared" si="1170"/>
        <v>650000</v>
      </c>
      <c r="AA3836" s="22">
        <v>1.0760000000000001</v>
      </c>
      <c r="AB3836" s="242">
        <f t="shared" si="1156"/>
        <v>618938.05309734517</v>
      </c>
      <c r="AC3836" s="25">
        <f t="shared" si="1160"/>
        <v>74272.566371681416</v>
      </c>
      <c r="AD3836" s="169">
        <v>0.12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24894359.086088497</v>
      </c>
      <c r="AJ3836" s="27">
        <f t="shared" si="1155"/>
        <v>2987323.0903306208</v>
      </c>
      <c r="AK3836" s="243">
        <f t="shared" si="1162"/>
        <v>0.12000000000000005</v>
      </c>
      <c r="AL3836" s="24"/>
      <c r="AM3836" s="24"/>
      <c r="AN3836" s="24"/>
      <c r="AO3836" s="24"/>
      <c r="AP3836" s="165" t="str">
        <f t="shared" si="1163"/>
        <v>202412</v>
      </c>
      <c r="AQ3836" s="244" t="str">
        <f t="shared" si="1164"/>
        <v>202412RMB</v>
      </c>
      <c r="AR3836" s="245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2024</v>
      </c>
      <c r="G3837" s="23">
        <v>12</v>
      </c>
      <c r="H3837" s="29"/>
      <c r="I3837" s="93" t="str">
        <f t="shared" si="1159"/>
        <v>Q3</v>
      </c>
      <c r="J3837" s="188" t="s">
        <v>3643</v>
      </c>
      <c r="K3837" s="29" t="s">
        <v>3646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1">
        <f t="shared" si="1170"/>
        <v>62508.78</v>
      </c>
      <c r="AA3837" s="22">
        <v>1.0760000000000001</v>
      </c>
      <c r="AB3837" s="242">
        <f t="shared" si="1156"/>
        <v>59521.634761061956</v>
      </c>
      <c r="AC3837" s="25">
        <f t="shared" si="1160"/>
        <v>7142.5961713274346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24894359.086088497</v>
      </c>
      <c r="AJ3837" s="27">
        <f t="shared" si="1155"/>
        <v>2987323.0903306208</v>
      </c>
      <c r="AK3837" s="243">
        <f t="shared" si="1162"/>
        <v>0.12000000000000005</v>
      </c>
      <c r="AL3837" s="24"/>
      <c r="AM3837" s="24"/>
      <c r="AN3837" s="24"/>
      <c r="AO3837" s="24"/>
      <c r="AP3837" s="165" t="str">
        <f t="shared" si="1163"/>
        <v>202412</v>
      </c>
      <c r="AQ3837" s="244" t="str">
        <f t="shared" si="1164"/>
        <v>202412RMB</v>
      </c>
      <c r="AR3837" s="245" t="str">
        <f t="shared" si="1165"/>
        <v>SOLDERSTAR</v>
      </c>
      <c r="AS3837" s="22">
        <f t="shared" si="1166"/>
        <v>0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3648</v>
      </c>
      <c r="K3838" s="29" t="s">
        <v>3649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1">
        <f t="shared" si="1170"/>
        <v>490000</v>
      </c>
      <c r="AA3838" s="22">
        <v>1.0760000000000001</v>
      </c>
      <c r="AB3838" s="242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24894359.086088497</v>
      </c>
      <c r="AJ3838" s="27">
        <f t="shared" si="1155"/>
        <v>2987323.0903306208</v>
      </c>
      <c r="AK3838" s="243">
        <f t="shared" si="1162"/>
        <v>0.12000000000000005</v>
      </c>
      <c r="AL3838" s="24"/>
      <c r="AM3838" s="24"/>
      <c r="AN3838" s="24"/>
      <c r="AO3838" s="24"/>
      <c r="AP3838" s="165" t="str">
        <f t="shared" si="1163"/>
        <v>202412</v>
      </c>
      <c r="AQ3838" s="244" t="str">
        <f t="shared" si="1164"/>
        <v>202412RMB</v>
      </c>
      <c r="AR3838" s="245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P1" zoomScale="70" zoomScaleNormal="70" workbookViewId="0">
      <selection activeCell="S26" sqref="S2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20694714.973451328</v>
      </c>
      <c r="T13" s="79">
        <f>IF(R13="","",SUMIFS(raw_sheet!AB:AB,raw_sheet!E:E,list!P13,raw_sheet!F:F,list!Q13,raw_sheet!G:G,list!R13,raw_sheet!R:R,list!$T$12))</f>
        <v>4199644.1126371678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24894359.086088497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2380500</v>
      </c>
      <c r="AF13" s="79">
        <f>IF(AD13="","",SUMIFS(raw_sheet!AB:AB,raw_sheet!A:A,list!AB13,raw_sheet!B:B,list!AC13,raw_sheet!C:C,list!AD13,raw_sheet!S:S,list!$AF$12))</f>
        <v>6498762.6967079649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8879262.6967079658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19315194.849486727</v>
      </c>
      <c r="T14" s="79">
        <f>IF(R14="","",SUMIFS(raw_sheet!AB:AB,raw_sheet!E:E,list!P14,raw_sheet!F:F,list!Q14,raw_sheet!G:G,list!R14,raw_sheet!R:R,list!$T$12))</f>
        <v>1717257.522123894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21032452.371610619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11515996.911504425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11515996.911504425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45000000</v>
      </c>
      <c r="AK18" s="124" cm="1">
        <f t="array" ref="AK18">IFERROR(SUMPRODUCT((AD21:AD150="EAST")*(AJ21:AJ150)),0)</f>
        <v>6824908.7800000003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1.0920000000000001</v>
      </c>
      <c r="Y21" s="92">
        <v>1356302.654867257</v>
      </c>
      <c r="Z21" s="229">
        <v>0.12</v>
      </c>
      <c r="AB21" s="15" cm="1">
        <f t="array" ref="AB21:AM39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1.0920000000000001</v>
      </c>
      <c r="Y22" s="92">
        <v>852339.82300884975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1.0920000000000001</v>
      </c>
      <c r="Y23" s="92">
        <v>632973.45132743369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WEST</v>
      </c>
      <c r="S24" s="13" t="str">
        <v>C49CTU20240904/FZM</v>
      </c>
      <c r="T24" s="13" t="str">
        <v>四川艺智泓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497681.41592920362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EAST</v>
      </c>
      <c r="S25" s="13" t="str">
        <v>C28SHA20241011/JXD</v>
      </c>
      <c r="T25" s="13" t="str">
        <v>黄山市昌维</v>
      </c>
      <c r="U25" s="13" t="str">
        <v>YSi-V</v>
      </c>
      <c r="V25" s="13">
        <v>1</v>
      </c>
      <c r="W25" s="92" t="str">
        <v>RMB</v>
      </c>
      <c r="X25" s="97">
        <v>1.0920000000000001</v>
      </c>
      <c r="Y25" s="92">
        <v>355624.77876106196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EAST</v>
      </c>
      <c r="S26" s="13" t="str">
        <v>C28SHA20241008/ZQR</v>
      </c>
      <c r="T26" s="13" t="str">
        <v>江苏中科朗恩斯</v>
      </c>
      <c r="U26" s="13" t="str">
        <v>YSi-V</v>
      </c>
      <c r="V26" s="13">
        <v>1</v>
      </c>
      <c r="W26" s="92" t="str">
        <v>RMB</v>
      </c>
      <c r="X26" s="97">
        <v>1.1080000000000001</v>
      </c>
      <c r="Y26" s="92">
        <v>367699.11504424788</v>
      </c>
      <c r="Z26" s="229">
        <v>0.12</v>
      </c>
      <c r="AB26" s="13">
        <v>2024</v>
      </c>
      <c r="AC26" s="13">
        <v>12</v>
      </c>
      <c r="AD26" s="13" t="str">
        <v>EAST</v>
      </c>
      <c r="AE26" s="13" t="str">
        <v>C49SHA20241202/HZY</v>
      </c>
      <c r="AF26" s="13" t="str">
        <v>宁波祖创电子</v>
      </c>
      <c r="AG26" s="13" t="str">
        <v>YSM10</v>
      </c>
      <c r="AH26" s="13">
        <v>1</v>
      </c>
      <c r="AI26" s="92" t="str">
        <v>RMB</v>
      </c>
      <c r="AJ26" s="118">
        <v>410342.85714285716</v>
      </c>
      <c r="AK26" s="97">
        <v>1.0760000000000001</v>
      </c>
      <c r="AL26" s="92">
        <v>390733.55246523395</v>
      </c>
      <c r="AM26" s="229">
        <v>0.12</v>
      </c>
    </row>
    <row r="27" spans="1:39">
      <c r="A27" s="167"/>
      <c r="B27" s="168"/>
      <c r="P27" s="13">
        <v>2024</v>
      </c>
      <c r="Q27" s="13">
        <v>12</v>
      </c>
      <c r="R27" s="13" t="str">
        <v>EAST</v>
      </c>
      <c r="S27" s="13" t="str">
        <v>C28SHA20240920/ZQR</v>
      </c>
      <c r="T27" s="13" t="str">
        <v>江苏中科朗恩斯</v>
      </c>
      <c r="U27" s="13" t="str">
        <v>YSi-V</v>
      </c>
      <c r="V27" s="13">
        <v>1</v>
      </c>
      <c r="W27" s="92" t="str">
        <v>RMB</v>
      </c>
      <c r="X27" s="97">
        <v>1.0920000000000001</v>
      </c>
      <c r="Y27" s="92">
        <v>362389.38053097355</v>
      </c>
      <c r="Z27" s="229">
        <v>0.12</v>
      </c>
      <c r="AB27" s="13">
        <v>2024</v>
      </c>
      <c r="AC27" s="13">
        <v>12</v>
      </c>
      <c r="AD27" s="13" t="str">
        <v>EAST</v>
      </c>
      <c r="AE27" s="13" t="str">
        <v>C49SHA20241202/HZY</v>
      </c>
      <c r="AF27" s="13" t="str">
        <v>宁波祖创电子</v>
      </c>
      <c r="AG27" s="13" t="str">
        <v>YSM10</v>
      </c>
      <c r="AH27" s="13">
        <v>1</v>
      </c>
      <c r="AI27" s="92" t="str">
        <v>RMB</v>
      </c>
      <c r="AJ27" s="118">
        <v>410342.85714285716</v>
      </c>
      <c r="AK27" s="97">
        <v>1.0760000000000001</v>
      </c>
      <c r="AL27" s="92">
        <v>390733.55246523395</v>
      </c>
      <c r="AM27" s="229">
        <v>0.12</v>
      </c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C28SHA20240920/ZQR</v>
      </c>
      <c r="T28" s="13" t="str">
        <v>江苏中科朗恩斯</v>
      </c>
      <c r="U28" s="13" t="str">
        <v>YSi-V</v>
      </c>
      <c r="V28" s="13">
        <v>1</v>
      </c>
      <c r="W28" s="92" t="str">
        <v>RMB</v>
      </c>
      <c r="X28" s="97">
        <v>1.0920000000000001</v>
      </c>
      <c r="Y28" s="92">
        <v>362389.38053097355</v>
      </c>
      <c r="Z28" s="229">
        <v>0.12</v>
      </c>
      <c r="AB28" s="13">
        <v>2024</v>
      </c>
      <c r="AC28" s="13">
        <v>12</v>
      </c>
      <c r="AD28" s="13" t="str">
        <v>EAST</v>
      </c>
      <c r="AE28" s="13" t="str">
        <v>C49SHA20241202/HZY</v>
      </c>
      <c r="AF28" s="13" t="str">
        <v>宁波祖创电子</v>
      </c>
      <c r="AG28" s="13" t="str">
        <v>YSM10</v>
      </c>
      <c r="AH28" s="13">
        <v>1</v>
      </c>
      <c r="AI28" s="92" t="str">
        <v>RMB</v>
      </c>
      <c r="AJ28" s="118">
        <v>410342.85714285716</v>
      </c>
      <c r="AK28" s="97">
        <v>1.0760000000000001</v>
      </c>
      <c r="AL28" s="92">
        <v>390733.55246523395</v>
      </c>
      <c r="AM28" s="229">
        <v>0.12</v>
      </c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C28SHA20240920/ZQR</v>
      </c>
      <c r="T29" s="13" t="str">
        <v>江苏中科朗恩斯</v>
      </c>
      <c r="U29" s="13" t="str">
        <v>YSi-V</v>
      </c>
      <c r="V29" s="13">
        <v>1</v>
      </c>
      <c r="W29" s="92" t="str">
        <v>RMB</v>
      </c>
      <c r="X29" s="97">
        <v>1.0920000000000001</v>
      </c>
      <c r="Y29" s="92">
        <v>362389.38053097355</v>
      </c>
      <c r="Z29" s="229">
        <v>0.12</v>
      </c>
      <c r="AB29" s="13">
        <v>2024</v>
      </c>
      <c r="AC29" s="13">
        <v>12</v>
      </c>
      <c r="AD29" s="13" t="str">
        <v>EAST</v>
      </c>
      <c r="AE29" s="13" t="str">
        <v>C49SHA20241202/HZY</v>
      </c>
      <c r="AF29" s="13" t="str">
        <v>宁波祖创电子</v>
      </c>
      <c r="AG29" s="13" t="str">
        <v>YSM10</v>
      </c>
      <c r="AH29" s="13">
        <v>1</v>
      </c>
      <c r="AI29" s="92" t="str">
        <v>RMB</v>
      </c>
      <c r="AJ29" s="118">
        <v>410342.85714285716</v>
      </c>
      <c r="AK29" s="97">
        <v>1.0760000000000001</v>
      </c>
      <c r="AL29" s="92">
        <v>390733.55246523395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C28SHA20240925/ZQR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1.0920000000000001</v>
      </c>
      <c r="Y30" s="92">
        <v>362389.38053097355</v>
      </c>
      <c r="Z30" s="229">
        <v>0.12</v>
      </c>
      <c r="AB30" s="13">
        <v>2024</v>
      </c>
      <c r="AC30" s="13">
        <v>12</v>
      </c>
      <c r="AD30" s="13" t="str">
        <v>EAST</v>
      </c>
      <c r="AE30" s="13" t="str">
        <v>C49SHA20241202/HZY</v>
      </c>
      <c r="AF30" s="13" t="str">
        <v>宁波祖创电子</v>
      </c>
      <c r="AG30" s="13" t="str">
        <v>YSM10</v>
      </c>
      <c r="AH30" s="13">
        <v>1</v>
      </c>
      <c r="AI30" s="92" t="str">
        <v>RMB</v>
      </c>
      <c r="AJ30" s="118">
        <v>410342.85714285716</v>
      </c>
      <c r="AK30" s="97">
        <v>1.0760000000000001</v>
      </c>
      <c r="AL30" s="92">
        <v>390733.55246523395</v>
      </c>
      <c r="AM30" s="229">
        <v>0.12</v>
      </c>
    </row>
    <row r="31" spans="1:39">
      <c r="A31" s="167"/>
      <c r="B31" s="168"/>
      <c r="P31" s="13">
        <v>2024</v>
      </c>
      <c r="Q31" s="13">
        <v>12</v>
      </c>
      <c r="R31" s="13" t="str">
        <v>EAST</v>
      </c>
      <c r="S31" s="13" t="str">
        <v>C28SHA20240925/ZQR</v>
      </c>
      <c r="T31" s="13" t="str">
        <v>江苏中科朗恩斯</v>
      </c>
      <c r="U31" s="13" t="str">
        <v>YSi-V</v>
      </c>
      <c r="V31" s="13">
        <v>1</v>
      </c>
      <c r="W31" s="92" t="str">
        <v>RMB</v>
      </c>
      <c r="X31" s="97">
        <v>1.0920000000000001</v>
      </c>
      <c r="Y31" s="92">
        <v>362389.38053097355</v>
      </c>
      <c r="Z31" s="229">
        <v>0.12</v>
      </c>
      <c r="AB31" s="13">
        <v>2024</v>
      </c>
      <c r="AC31" s="13">
        <v>12</v>
      </c>
      <c r="AD31" s="13" t="str">
        <v>EAST</v>
      </c>
      <c r="AE31" s="13" t="str">
        <v>C49SHA20241202/HZY</v>
      </c>
      <c r="AF31" s="13" t="str">
        <v>宁波祖创电子</v>
      </c>
      <c r="AG31" s="13" t="str">
        <v>YSM10</v>
      </c>
      <c r="AH31" s="13">
        <v>1</v>
      </c>
      <c r="AI31" s="92" t="str">
        <v>RMB</v>
      </c>
      <c r="AJ31" s="118">
        <v>410342.85714285716</v>
      </c>
      <c r="AK31" s="97">
        <v>1.0760000000000001</v>
      </c>
      <c r="AL31" s="92">
        <v>390733.55246523395</v>
      </c>
      <c r="AM31" s="229">
        <v>0.12</v>
      </c>
    </row>
    <row r="32" spans="1:39">
      <c r="A32" s="167"/>
      <c r="B32" s="168"/>
      <c r="P32" s="13">
        <v>2024</v>
      </c>
      <c r="Q32" s="13">
        <v>12</v>
      </c>
      <c r="R32" s="13" t="str">
        <v>EAST</v>
      </c>
      <c r="S32" s="13" t="str">
        <v>C28SHA20240925/ZQR</v>
      </c>
      <c r="T32" s="13" t="str">
        <v>江苏中科朗恩斯</v>
      </c>
      <c r="U32" s="13" t="str">
        <v>YSi-V</v>
      </c>
      <c r="V32" s="13">
        <v>1</v>
      </c>
      <c r="W32" s="92" t="str">
        <v>RMB</v>
      </c>
      <c r="X32" s="97">
        <v>1.0920000000000001</v>
      </c>
      <c r="Y32" s="92">
        <v>362389.38053097355</v>
      </c>
      <c r="Z32" s="229">
        <v>0.12</v>
      </c>
      <c r="AB32" s="13">
        <v>2024</v>
      </c>
      <c r="AC32" s="13">
        <v>12</v>
      </c>
      <c r="AD32" s="13" t="str">
        <v>EAST</v>
      </c>
      <c r="AE32" s="13" t="str">
        <v>C49SHA20241202/HZY</v>
      </c>
      <c r="AF32" s="13" t="str">
        <v>宁波祖创电子</v>
      </c>
      <c r="AG32" s="13" t="str">
        <v>YSM10</v>
      </c>
      <c r="AH32" s="13">
        <v>1</v>
      </c>
      <c r="AI32" s="92" t="str">
        <v>RMB</v>
      </c>
      <c r="AJ32" s="118">
        <v>410342.85714285716</v>
      </c>
      <c r="AK32" s="97">
        <v>1.0760000000000001</v>
      </c>
      <c r="AL32" s="92">
        <v>390733.55246523395</v>
      </c>
      <c r="AM32" s="229">
        <v>0.12</v>
      </c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778400</v>
      </c>
      <c r="Z33" s="229">
        <v>0.12</v>
      </c>
      <c r="AB33" s="13">
        <v>2024</v>
      </c>
      <c r="AC33" s="13">
        <v>12</v>
      </c>
      <c r="AD33" s="13" t="str">
        <v>EAST</v>
      </c>
      <c r="AE33" s="13" t="str">
        <v>C49SHA20241203/ZQR</v>
      </c>
      <c r="AF33" s="13" t="str">
        <v>上海项如</v>
      </c>
      <c r="AG33" s="13" t="str">
        <v>YSM10</v>
      </c>
      <c r="AH33" s="13">
        <v>1</v>
      </c>
      <c r="AI33" s="92" t="str">
        <v>RMB</v>
      </c>
      <c r="AJ33" s="118">
        <v>600000</v>
      </c>
      <c r="AK33" s="97">
        <v>1.0760000000000001</v>
      </c>
      <c r="AL33" s="92">
        <v>571327.43362831871</v>
      </c>
      <c r="AM33" s="229">
        <v>0.12</v>
      </c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5.5599999999999997E-2</v>
      </c>
      <c r="Y34" s="92">
        <v>778400</v>
      </c>
      <c r="Z34" s="229">
        <v>0.12</v>
      </c>
      <c r="AB34" s="13">
        <v>2024</v>
      </c>
      <c r="AC34" s="13">
        <v>12</v>
      </c>
      <c r="AD34" s="13" t="str">
        <v>EAST</v>
      </c>
      <c r="AE34" s="13" t="str">
        <v>C49SHA20241203/HZY</v>
      </c>
      <c r="AF34" s="13" t="str">
        <v>浙江德茵</v>
      </c>
      <c r="AG34" s="13" t="str">
        <v>YSM10</v>
      </c>
      <c r="AH34" s="13">
        <v>1</v>
      </c>
      <c r="AI34" s="92" t="str">
        <v>RMB</v>
      </c>
      <c r="AJ34" s="118">
        <v>620000</v>
      </c>
      <c r="AK34" s="97">
        <v>1.0760000000000001</v>
      </c>
      <c r="AL34" s="92">
        <v>590371.68141592934</v>
      </c>
      <c r="AM34" s="229">
        <v>0.12</v>
      </c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C49SZX20240168JY</v>
      </c>
      <c r="T35" s="13" t="str">
        <v>海凌科</v>
      </c>
      <c r="U35" s="13" t="str">
        <v>YSM20R</v>
      </c>
      <c r="V35" s="13">
        <v>1</v>
      </c>
      <c r="W35" s="92" t="str">
        <v>JPY</v>
      </c>
      <c r="X35" s="97">
        <v>5.5599999999999997E-2</v>
      </c>
      <c r="Y35" s="92">
        <v>778400</v>
      </c>
      <c r="Z35" s="229">
        <v>0.12</v>
      </c>
      <c r="AB35" s="13">
        <v>2024</v>
      </c>
      <c r="AC35" s="13">
        <v>12</v>
      </c>
      <c r="AD35" s="13" t="str">
        <v>EAST</v>
      </c>
      <c r="AE35" s="13" t="str">
        <v>C49SHA20241206/TWB</v>
      </c>
      <c r="AF35" s="13" t="str">
        <v>浙江正泰</v>
      </c>
      <c r="AG35" s="13" t="str">
        <v>YSM20R</v>
      </c>
      <c r="AH35" s="13">
        <v>1</v>
      </c>
      <c r="AI35" s="92" t="str">
        <v>RMB</v>
      </c>
      <c r="AJ35" s="118">
        <v>765000</v>
      </c>
      <c r="AK35" s="97">
        <v>1.0760000000000001</v>
      </c>
      <c r="AL35" s="92">
        <v>728442.47787610628</v>
      </c>
      <c r="AM35" s="229">
        <v>0.12</v>
      </c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C49SZX20240168JY</v>
      </c>
      <c r="T36" s="13" t="str">
        <v>海凌科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778400</v>
      </c>
      <c r="Z36" s="229">
        <v>0.12</v>
      </c>
      <c r="AB36" s="13">
        <v>2024</v>
      </c>
      <c r="AC36" s="13">
        <v>12</v>
      </c>
      <c r="AD36" s="13" t="str">
        <v>EAST</v>
      </c>
      <c r="AE36" s="13" t="str">
        <v>C49SHA20241206/TWB</v>
      </c>
      <c r="AF36" s="13" t="str">
        <v>浙江正泰</v>
      </c>
      <c r="AG36" s="13" t="str">
        <v>YSM10</v>
      </c>
      <c r="AH36" s="13">
        <v>1</v>
      </c>
      <c r="AI36" s="92" t="str">
        <v>RMB</v>
      </c>
      <c r="AJ36" s="118">
        <v>765000</v>
      </c>
      <c r="AK36" s="97">
        <v>1.0760000000000001</v>
      </c>
      <c r="AL36" s="92">
        <v>728442.47787610628</v>
      </c>
      <c r="AM36" s="229">
        <v>0.12</v>
      </c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C49SZX20240183MZ</v>
      </c>
      <c r="T37" s="13" t="str">
        <v>德谦成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767280</v>
      </c>
      <c r="Z37" s="229">
        <v>0.12</v>
      </c>
      <c r="AB37" s="13">
        <v>2024</v>
      </c>
      <c r="AC37" s="13">
        <v>12</v>
      </c>
      <c r="AD37" s="13" t="str">
        <v>EAST</v>
      </c>
      <c r="AE37" s="13" t="str">
        <v>C49SHA20241211/TWB</v>
      </c>
      <c r="AF37" s="13" t="str">
        <v>宁波朗能</v>
      </c>
      <c r="AG37" s="13" t="str">
        <v>YSM20R</v>
      </c>
      <c r="AH37" s="13">
        <v>1</v>
      </c>
      <c r="AI37" s="92" t="str">
        <v>RMB</v>
      </c>
      <c r="AJ37" s="118">
        <v>650000</v>
      </c>
      <c r="AK37" s="97">
        <v>1.0760000000000001</v>
      </c>
      <c r="AL37" s="92">
        <v>618938.05309734517</v>
      </c>
      <c r="AM37" s="229">
        <v>0.12</v>
      </c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C49SZX20240183MZ</v>
      </c>
      <c r="T38" s="13" t="str">
        <v>德谦成</v>
      </c>
      <c r="U38" s="13" t="str">
        <v>YSM20R</v>
      </c>
      <c r="V38" s="13">
        <v>1</v>
      </c>
      <c r="W38" s="92" t="str">
        <v>JPY</v>
      </c>
      <c r="X38" s="97">
        <v>5.5599999999999997E-2</v>
      </c>
      <c r="Y38" s="92">
        <v>767280</v>
      </c>
      <c r="Z38" s="229">
        <v>0.12</v>
      </c>
      <c r="AB38" s="13">
        <v>2024</v>
      </c>
      <c r="AC38" s="13">
        <v>12</v>
      </c>
      <c r="AD38" s="13" t="str">
        <v>EAST</v>
      </c>
      <c r="AE38" s="13" t="str">
        <v>LX20241209001</v>
      </c>
      <c r="AF38" s="13" t="str">
        <v xml:space="preserve">罗宣半导体设备 (无锡) </v>
      </c>
      <c r="AG38" s="13" t="str">
        <v>SOLDERSTAR PRO 9</v>
      </c>
      <c r="AH38" s="13">
        <v>1</v>
      </c>
      <c r="AI38" s="92" t="str">
        <v>RMB</v>
      </c>
      <c r="AJ38" s="118">
        <v>62508.78</v>
      </c>
      <c r="AK38" s="97">
        <v>1.0760000000000001</v>
      </c>
      <c r="AL38" s="92">
        <v>59521.634761061956</v>
      </c>
      <c r="AM38" s="229">
        <v>0.12</v>
      </c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C49SZX20240183MZ</v>
      </c>
      <c r="T39" s="13" t="str">
        <v>德谦成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767280</v>
      </c>
      <c r="Z39" s="229">
        <v>0.12</v>
      </c>
      <c r="AB39" s="13">
        <v>2024</v>
      </c>
      <c r="AC39" s="13">
        <v>12</v>
      </c>
      <c r="AD39" s="13" t="str">
        <v>EAST</v>
      </c>
      <c r="AE39" s="13" t="str">
        <v>C49SHA20241212/ZQR</v>
      </c>
      <c r="AF39" s="13" t="str">
        <v>宁波高新区宁工</v>
      </c>
      <c r="AG39" s="13" t="str">
        <v>YSM10</v>
      </c>
      <c r="AH39" s="13">
        <v>1</v>
      </c>
      <c r="AI39" s="92" t="str">
        <v>RMB</v>
      </c>
      <c r="AJ39" s="118">
        <v>490000</v>
      </c>
      <c r="AK39" s="97">
        <v>1.0760000000000001</v>
      </c>
      <c r="AL39" s="92">
        <v>466584.07079646026</v>
      </c>
      <c r="AM39" s="229">
        <v>0.12</v>
      </c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C49SZX20240183MZ</v>
      </c>
      <c r="T40" s="13" t="str">
        <v>德谦成</v>
      </c>
      <c r="U40" s="13" t="str">
        <v>YSM20R</v>
      </c>
      <c r="V40" s="13">
        <v>1</v>
      </c>
      <c r="W40" s="92" t="str">
        <v>JPY</v>
      </c>
      <c r="X40" s="97">
        <v>5.5599999999999997E-2</v>
      </c>
      <c r="Y40" s="92">
        <v>767280</v>
      </c>
      <c r="Z40" s="22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12</v>
      </c>
      <c r="R41" s="13" t="str">
        <v>SOUTH</v>
      </c>
      <c r="S41" s="13" t="str">
        <v>C49SZX20240183MZ</v>
      </c>
      <c r="T41" s="13" t="str">
        <v>德谦成</v>
      </c>
      <c r="U41" s="13" t="str">
        <v>YSM20R</v>
      </c>
      <c r="V41" s="13">
        <v>1</v>
      </c>
      <c r="W41" s="92" t="str">
        <v>JPY</v>
      </c>
      <c r="X41" s="97">
        <v>5.5599999999999997E-2</v>
      </c>
      <c r="Y41" s="92">
        <v>767280</v>
      </c>
      <c r="Z41" s="22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C49SZX20240183MZ</v>
      </c>
      <c r="T42" s="13" t="str">
        <v>德谦成</v>
      </c>
      <c r="U42" s="13" t="str">
        <v>YSM20R</v>
      </c>
      <c r="V42" s="13">
        <v>1</v>
      </c>
      <c r="W42" s="92" t="str">
        <v>JPY</v>
      </c>
      <c r="X42" s="97">
        <v>5.5599999999999997E-2</v>
      </c>
      <c r="Y42" s="92">
        <v>767280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12</v>
      </c>
      <c r="R43" s="13" t="str">
        <v>SOUTH</v>
      </c>
      <c r="S43" s="13" t="str">
        <v>C49SZX20240183MZ</v>
      </c>
      <c r="T43" s="13" t="str">
        <v>德谦成</v>
      </c>
      <c r="U43" s="13" t="str">
        <v>YSM10</v>
      </c>
      <c r="V43" s="13">
        <v>1</v>
      </c>
      <c r="W43" s="92" t="str">
        <v>JPY</v>
      </c>
      <c r="X43" s="97">
        <v>5.5599999999999997E-2</v>
      </c>
      <c r="Y43" s="92">
        <v>551552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12</v>
      </c>
      <c r="R44" s="13" t="str">
        <v>SOUTH</v>
      </c>
      <c r="S44" s="13" t="str">
        <v>C49SZX20240183MZ</v>
      </c>
      <c r="T44" s="13" t="str">
        <v>德谦成</v>
      </c>
      <c r="U44" s="13" t="str">
        <v>YSM10</v>
      </c>
      <c r="V44" s="13">
        <v>1</v>
      </c>
      <c r="W44" s="92" t="str">
        <v>JPY</v>
      </c>
      <c r="X44" s="97">
        <v>5.5599999999999997E-2</v>
      </c>
      <c r="Y44" s="92">
        <v>551552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C49SZX20240183MZ</v>
      </c>
      <c r="T45" s="13" t="str">
        <v>德谦成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551552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12</v>
      </c>
      <c r="R46" s="13" t="str">
        <v>SOUTH</v>
      </c>
      <c r="S46" s="13" t="str">
        <v>C49SZX20240183MZ</v>
      </c>
      <c r="T46" s="13" t="str">
        <v>德谦成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551552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12</v>
      </c>
      <c r="R47" s="13" t="str">
        <v>SOUTH</v>
      </c>
      <c r="S47" s="13" t="str">
        <v>C49SZX20240183MZ</v>
      </c>
      <c r="T47" s="13" t="str">
        <v>德谦成</v>
      </c>
      <c r="U47" s="13" t="str">
        <v>YSM10</v>
      </c>
      <c r="V47" s="13">
        <v>1</v>
      </c>
      <c r="W47" s="92" t="str">
        <v>JPY</v>
      </c>
      <c r="X47" s="97">
        <v>5.5599999999999997E-2</v>
      </c>
      <c r="Y47" s="92">
        <v>551552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12</v>
      </c>
      <c r="R48" s="13" t="str">
        <v>SOUTH</v>
      </c>
      <c r="S48" s="13" t="str">
        <v>C28SZX20240184MZ</v>
      </c>
      <c r="T48" s="13" t="str">
        <v>德谦成</v>
      </c>
      <c r="U48" s="13" t="str">
        <v>YSi-V</v>
      </c>
      <c r="V48" s="13">
        <v>1</v>
      </c>
      <c r="W48" s="92" t="str">
        <v>JPY</v>
      </c>
      <c r="X48" s="97">
        <v>5.5599999999999997E-2</v>
      </c>
      <c r="Y48" s="92">
        <v>433680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12</v>
      </c>
      <c r="R49" s="13" t="str">
        <v>EAST</v>
      </c>
      <c r="S49" s="13" t="str">
        <v>C49SHA20241101/LQM</v>
      </c>
      <c r="T49" s="13" t="str">
        <v>东之鸣（台州）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402017.69911504438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12</v>
      </c>
      <c r="R50" s="13" t="str">
        <v>SOUTH</v>
      </c>
      <c r="S50" s="13" t="str">
        <v>C49SZX20240195SX</v>
      </c>
      <c r="T50" s="13" t="str">
        <v>岚新</v>
      </c>
      <c r="U50" s="13" t="str">
        <v>YSM20R</v>
      </c>
      <c r="V50" s="13">
        <v>1</v>
      </c>
      <c r="W50" s="92" t="str">
        <v>JPY</v>
      </c>
      <c r="X50" s="97">
        <v>5.1799999999999999E-2</v>
      </c>
      <c r="Y50" s="92">
        <v>858844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C49SHA20241105/LQM</v>
      </c>
      <c r="T51" s="13" t="str">
        <v>无锡市恒通</v>
      </c>
      <c r="U51" s="13" t="str">
        <v>YSM20R</v>
      </c>
      <c r="V51" s="13">
        <v>1</v>
      </c>
      <c r="W51" s="92" t="str">
        <v>RMB</v>
      </c>
      <c r="X51" s="97">
        <v>1.0920000000000001</v>
      </c>
      <c r="Y51" s="92">
        <v>724778.76106194709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12</v>
      </c>
      <c r="R52" s="13" t="str">
        <v>EAST</v>
      </c>
      <c r="S52" s="13" t="str">
        <v>C49SHA20241105/LQM</v>
      </c>
      <c r="T52" s="13" t="str">
        <v>无锡市恒通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357557.5221238939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12</v>
      </c>
      <c r="R53" s="13" t="str">
        <v>SOUTH</v>
      </c>
      <c r="S53" s="13" t="str">
        <v>C49SZX20240201JL/HJD24110519</v>
      </c>
      <c r="T53" s="13" t="str">
        <v>皓吉达</v>
      </c>
      <c r="U53" s="13" t="str">
        <v>YSM10</v>
      </c>
      <c r="V53" s="13">
        <v>1</v>
      </c>
      <c r="W53" s="92" t="str">
        <v>RMB</v>
      </c>
      <c r="X53" s="97">
        <v>1.0920000000000001</v>
      </c>
      <c r="Y53" s="92">
        <v>431678.23008849565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12</v>
      </c>
      <c r="R54" s="13" t="str">
        <v>NORTH</v>
      </c>
      <c r="S54" s="13" t="str">
        <v>C49BJS20241120XHHR1</v>
      </c>
      <c r="T54" s="13" t="str">
        <v>北京赫兴电子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526189.38053097355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12</v>
      </c>
      <c r="R55" s="13" t="str">
        <v>SOUTH</v>
      </c>
      <c r="S55" s="13" t="str">
        <v>C49SZX20240205SX</v>
      </c>
      <c r="T55" s="13" t="str">
        <v>锐诚</v>
      </c>
      <c r="U55" s="13" t="str">
        <v>YSM10</v>
      </c>
      <c r="V55" s="13">
        <v>1</v>
      </c>
      <c r="W55" s="92" t="str">
        <v>JPY</v>
      </c>
      <c r="X55" s="97">
        <v>5.1799999999999999E-2</v>
      </c>
      <c r="Y55" s="92">
        <v>372960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SOUTH</v>
      </c>
      <c r="S56" s="13" t="str">
        <v>C49SZX20240205SX</v>
      </c>
      <c r="T56" s="13" t="str">
        <v>锐诚</v>
      </c>
      <c r="U56" s="13" t="str">
        <v>YSM10</v>
      </c>
      <c r="V56" s="13">
        <v>1</v>
      </c>
      <c r="W56" s="92" t="str">
        <v>JPY</v>
      </c>
      <c r="X56" s="97">
        <v>5.1799999999999999E-2</v>
      </c>
      <c r="Y56" s="92">
        <v>372960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NORTH</v>
      </c>
      <c r="S57" s="13" t="str">
        <v>C66BJS20241125</v>
      </c>
      <c r="T57" s="13" t="str">
        <v>青岛索拓</v>
      </c>
      <c r="U57" s="13" t="str">
        <v>SOLDERSTAR Lite 6</v>
      </c>
      <c r="V57" s="13">
        <v>1</v>
      </c>
      <c r="W57" s="92" t="str">
        <v>RMB</v>
      </c>
      <c r="X57" s="97">
        <v>1.0920000000000001</v>
      </c>
      <c r="Y57" s="92">
        <v>28024.778761061953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12</v>
      </c>
      <c r="R58" s="13" t="str">
        <v>SOUTH</v>
      </c>
      <c r="S58" s="13" t="str">
        <v>C28SZX20240207MZ</v>
      </c>
      <c r="T58" s="13" t="str">
        <v>鸿楠</v>
      </c>
      <c r="U58" s="13" t="str">
        <v>YSi-V</v>
      </c>
      <c r="V58" s="13">
        <v>1</v>
      </c>
      <c r="W58" s="92" t="str">
        <v>JPY</v>
      </c>
      <c r="X58" s="97">
        <v>5.2900000000000003E-2</v>
      </c>
      <c r="Y58" s="92">
        <v>423200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12</v>
      </c>
      <c r="R59" s="13" t="str">
        <v>SOUTH</v>
      </c>
      <c r="S59" s="13" t="str">
        <v>C49SZX20240185MZ</v>
      </c>
      <c r="T59" s="13" t="str">
        <v>鸿楠</v>
      </c>
      <c r="U59" s="13" t="str">
        <v>YSM10</v>
      </c>
      <c r="V59" s="13">
        <v>1</v>
      </c>
      <c r="W59" s="92" t="str">
        <v>JPY</v>
      </c>
      <c r="X59" s="97">
        <v>5.2900000000000003E-2</v>
      </c>
      <c r="Y59" s="92">
        <v>568675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12</v>
      </c>
      <c r="R60" s="13" t="str">
        <v>SOUTH</v>
      </c>
      <c r="S60" s="13" t="str">
        <v>C49SZX20240185MZ</v>
      </c>
      <c r="T60" s="13" t="str">
        <v>鸿楠</v>
      </c>
      <c r="U60" s="13" t="str">
        <v>YSM10</v>
      </c>
      <c r="V60" s="13">
        <v>1</v>
      </c>
      <c r="W60" s="92" t="str">
        <v>JPY</v>
      </c>
      <c r="X60" s="97">
        <v>5.2900000000000003E-2</v>
      </c>
      <c r="Y60" s="92">
        <v>568675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12</v>
      </c>
      <c r="R61" s="13" t="str">
        <v>SOUTH</v>
      </c>
      <c r="S61" s="13" t="str">
        <v>C49SZX20240193JY</v>
      </c>
      <c r="T61" s="13" t="str">
        <v>建航</v>
      </c>
      <c r="U61" s="13" t="str">
        <v>YSM10</v>
      </c>
      <c r="V61" s="13">
        <v>1</v>
      </c>
      <c r="W61" s="92" t="str">
        <v>JPY</v>
      </c>
      <c r="X61" s="97">
        <v>5.2900000000000003E-2</v>
      </c>
      <c r="Y61" s="90">
        <v>396750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12</v>
      </c>
      <c r="R62" s="13" t="str">
        <v>EAST</v>
      </c>
      <c r="S62" s="13" t="str">
        <v>C49SHA20241203/ZQR</v>
      </c>
      <c r="T62" s="13" t="str">
        <v>上海项如</v>
      </c>
      <c r="U62" s="13" t="str">
        <v>YSM10</v>
      </c>
      <c r="V62" s="13">
        <v>1</v>
      </c>
      <c r="W62" s="92" t="str">
        <v>RMB</v>
      </c>
      <c r="X62" s="97">
        <v>1.0760000000000001</v>
      </c>
      <c r="Y62" s="90">
        <v>571327.43362831871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12</v>
      </c>
      <c r="R63" s="13" t="str">
        <v>EAST</v>
      </c>
      <c r="S63" s="13" t="str">
        <v>C49SHA20241211/TWB</v>
      </c>
      <c r="T63" s="13" t="str">
        <v>宁波朗能</v>
      </c>
      <c r="U63" s="13" t="str">
        <v>YSM20R</v>
      </c>
      <c r="V63" s="13">
        <v>1</v>
      </c>
      <c r="W63" s="92" t="str">
        <v>RMB</v>
      </c>
      <c r="X63" s="97">
        <v>1.0760000000000001</v>
      </c>
      <c r="Y63" s="90">
        <v>618938.05309734517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12</v>
      </c>
      <c r="R64" s="13" t="str">
        <v>EAST</v>
      </c>
      <c r="S64" s="13" t="str">
        <v>LX20241209001</v>
      </c>
      <c r="T64" s="13" t="str">
        <v xml:space="preserve">罗宣半导体设备 (无锡) </v>
      </c>
      <c r="U64" s="13" t="str">
        <v>SOLDERSTAR PRO 9</v>
      </c>
      <c r="V64" s="13">
        <v>1</v>
      </c>
      <c r="W64" s="92" t="str">
        <v>RMB</v>
      </c>
      <c r="X64" s="97">
        <v>1.0760000000000001</v>
      </c>
      <c r="Y64" s="90">
        <v>59521.634761061956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12</v>
      </c>
      <c r="R65" s="13" t="str">
        <v>EAST</v>
      </c>
      <c r="S65" s="13" t="str">
        <v>C49SHA20241212/ZQR</v>
      </c>
      <c r="T65" s="13" t="str">
        <v>宁波高新区宁工</v>
      </c>
      <c r="U65" s="13" t="str">
        <v>YSM10</v>
      </c>
      <c r="V65" s="13">
        <v>1</v>
      </c>
      <c r="W65" s="92" t="str">
        <v>RMB</v>
      </c>
      <c r="X65" s="97">
        <v>1.0760000000000001</v>
      </c>
      <c r="Y65" s="90">
        <v>466584.07079646026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2024-12-16T04:24:35Z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