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214" documentId="13_ncr:1_{D7B31631-9EC2-A043-AB5E-59F176544080}" xr6:coauthVersionLast="47" xr6:coauthVersionMax="47" xr10:uidLastSave="{A375F7A1-E7CC-4A87-9922-A6DE63AFD808}"/>
  <bookViews>
    <workbookView xWindow="2160" yWindow="828" windowWidth="20784" windowHeight="11100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AB3808" i="1" s="1"/>
  <c r="AC3808" i="1" s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AB3810" i="1" s="1"/>
  <c r="AC3810" i="1" s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12" i="1" l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669" i="1" l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10" i="1" l="1"/>
  <c r="AI3809" i="1"/>
  <c r="AI3816" i="1"/>
  <c r="AI3811" i="1"/>
  <c r="AI3805" i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J3795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K3812" i="1" s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J3807" i="1" s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811" i="1" l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K3807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5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<sst xmlns="http://schemas.openxmlformats.org/spreadsheetml/2006/main" count="45484" uniqueCount="3628">
  <si>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</si>
  <si>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</si>
  <si>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</si>
  <si>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</si>
  <si>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</si>
  <si>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</si>
  <si>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</si>
  <si>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</si>
  <si>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</si>
  <si>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</si>
  <si>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</si>
  <si>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</si>
  <si>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</si>
  <si>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</si>
  <si>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</si>
  <si>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</si>
  <si>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</si>
  <si>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</si>
  <si>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</si>
  <si>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</si>
  <si>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</si>
  <si>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</si>
  <si>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</si>
  <si>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</si>
  <si>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</si>
  <si>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</si>
  <si>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</si>
  <si>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</si>
  <si>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</si>
  <si>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</si>
  <si>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</si>
  <si>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</si>
  <si>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</si>
  <si>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</si>
  <si>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</si>
  <si>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</si>
  <si>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</si>
  <si>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</si>
  <si>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</si>
  <si>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</si>
  <si>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</si>
  <si>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</si>
  <si>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</si>
  <si>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</si>
  <si>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</si>
  <si>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</si>
  <si>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</si>
  <si>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</si>
  <si>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</si>
  <si>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</si>
  <si>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</si>
  <si>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</si>
  <si>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</si>
  <si>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</si>
  <si>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</si>
  <si>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</si>
  <si>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</si>
  <si>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</si>
  <si>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</si>
  <si>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</si>
  <si>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</si>
  <si>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</si>
  <si>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</si>
  <si>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</si>
  <si>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</si>
  <si>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</si>
  <si>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</si>
  <si>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</si>
  <si>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</si>
  <si>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</si>
  <si>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</si>
  <si>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</si>
  <si>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</si>
  <si>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</si>
  <si>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</si>
  <si>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</si>
  <si>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</si>
  <si>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</si>
  <si>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</si>
  <si>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</si>
  <si>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</si>
  <si>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</si>
  <si>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</si>
  <si>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</si>
  <si>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</si>
  <si>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</si>
  <si>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</si>
  <si>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</si>
  <si>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</si>
  <si>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</si>
  <si>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</si>
  <si>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</si>
  <si>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</si>
  <si>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</si>
  <si>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</si>
  <si>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</si>
  <si>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</si>
  <si>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</si>
  <si>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</si>
  <si>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</si>
  <si>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</si>
  <si>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</si>
  <si>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</si>
  <si>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</si>
  <si>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</si>
  <si>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</si>
  <si>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</si>
  <si>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</si>
  <si>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</si>
  <si>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</si>
  <si>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</si>
  <si>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</si>
  <si>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</si>
  <si>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</si>
  <si>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</si>
  <si>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</si>
  <si>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</si>
  <si>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</si>
  <si>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</si>
  <si>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</si>
  <si>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</si>
  <si>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</si>
  <si>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</si>
  <si>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</si>
  <si>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</si>
  <si>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</si>
  <si>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</si>
  <si>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</si>
  <si>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</si>
  <si>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</si>
  <si>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</si>
  <si>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</si>
  <si>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</si>
  <si>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</si>
  <si>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</si>
  <si>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</si>
  <si>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</si>
  <si>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</si>
  <si>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</si>
  <si>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</si>
  <si>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</si>
  <si>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</si>
  <si>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</si>
  <si>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</si>
  <si>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</si>
  <si>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</si>
  <si>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</si>
  <si>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</si>
  <si>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</si>
  <si>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</si>
  <si>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</si>
  <si>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</si>
  <si>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</si>
  <si>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</si>
  <si>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</si>
  <si>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</si>
  <si>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</si>
  <si>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</si>
  <si>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</si>
  <si>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</si>
  <si>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</si>
  <si>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</si>
  <si>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</si>
  <si>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</si>
  <si>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</si>
  <si>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</si>
  <si>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</si>
  <si>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</si>
  <si>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</si>
  <si>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</si>
  <si>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</si>
  <si>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</si>
  <si>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</si>
  <si>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</si>
  <si>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</si>
  <si>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</si>
  <si>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</si>
  <si>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</si>
  <si>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</si>
  <si>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</si>
  <si>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</si>
  <si>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</si>
  <si>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</si>
  <si>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</si>
  <si>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</si>
  <si>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</si>
  <si>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</si>
  <si>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</si>
  <si>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</si>
  <si>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</si>
  <si>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</si>
  <si>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</si>
  <si>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</si>
  <si>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</si>
  <si>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</si>
  <si>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</si>
  <si>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</si>
  <si>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</si>
  <si>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</si>
  <si>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</si>
  <si>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</si>
  <si>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</si>
  <si>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</si>
  <si>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</si>
  <si>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</si>
  <si>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</si>
  <si>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</si>
  <si>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</si>
  <si>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</si>
  <si>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</si>
  <si>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</si>
  <si>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</si>
  <si>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</si>
  <si>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</si>
  <si>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</si>
  <si>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</si>
  <si>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</si>
  <si>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</si>
  <si>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</si>
  <si>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</si>
  <si>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</si>
  <si>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</si>
  <si>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</si>
  <si>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</si>
  <si>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</si>
  <si>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</si>
  <si>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</si>
  <si>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</si>
  <si>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</si>
  <si>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</si>
  <si>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</si>
  <si>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</si>
  <si>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</si>
  <si>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</si>
  <si>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</si>
  <si>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</si>
  <si>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</si>
  <si>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</si>
  <si>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</si>
  <si>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</si>
  <si>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</si>
  <si>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</si>
  <si>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</si>
  <si>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</si>
  <si>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</si>
  <si>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</si>
  <si>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</si>
  <si>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</si>
  <si>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</si>
  <si>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</si>
  <si>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</si>
  <si>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</si>
  <si>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</si>
  <si>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</si>
  <si>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</si>
  <si>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</si>
  <si>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</si>
  <si>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</si>
  <si>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</si>
  <si>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</si>
  <si>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</si>
  <si>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</si>
  <si>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</si>
  <si>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</si>
  <si>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</si>
  <si>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</si>
  <si>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</si>
  <si>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</si>
  <si>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</si>
  <si>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</si>
  <si>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</si>
  <si>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</si>
  <si>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</si>
  <si>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</si>
  <si>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</si>
  <si>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</si>
  <si>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</si>
  <si>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</si>
  <si>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</si>
  <si>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</si>
  <si>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</si>
  <si>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</si>
  <si>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</si>
  <si>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</si>
  <si>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</si>
  <si>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</si>
  <si>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</si>
  <si>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</si>
  <si>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</si>
  <si>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</si>
  <si>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</si>
  <si>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</si>
  <si>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</si>
  <si>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</si>
  <si>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</si>
  <si>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</si>
  <si>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</si>
  <si>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</si>
  <si>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</si>
  <si>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</si>
  <si>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</si>
  <si>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</si>
  <si>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</si>
  <si>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</si>
  <si>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</si>
  <si>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</si>
  <si>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</si>
  <si>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</si>
  <si>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</si>
  <si>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</si>
  <si>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</si>
  <si>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</si>
  <si>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</si>
  <si>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</si>
  <si>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</si>
  <si>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</si>
  <si>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</si>
  <si>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</si>
  <si>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</si>
  <si>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</si>
  <si>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</si>
  <si>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</si>
  <si>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</si>
  <si>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</si>
  <si>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</si>
  <si>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</si>
  <si>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</si>
  <si>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</si>
  <si>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</si>
  <si>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</si>
  <si>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</si>
  <si>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</si>
  <si>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</si>
  <si>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</si>
  <si>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</si>
  <si>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</si>
  <si>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</si>
  <si>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</si>
  <si>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</si>
  <si>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</si>
  <si>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</si>
  <si>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</si>
  <si>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</si>
  <si>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</si>
  <si>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</si>
  <si>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</si>
  <si>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</si>
  <si>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</si>
  <si>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</si>
  <si>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</si>
  <si>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</si>
  <si>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</si>
  <si>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</si>
  <si>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</si>
  <si>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</si>
  <si>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</si>
  <si>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</si>
  <si>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</si>
  <si>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</si>
  <si>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</si>
  <si>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</si>
  <si>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</si>
  <si>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</si>
  <si>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</si>
  <si>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</si>
  <si>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</si>
  <si>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</si>
  <si>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</si>
  <si>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</si>
  <si>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</si>
  <si>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</si>
  <si>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</si>
  <si>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</si>
  <si>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</si>
  <si>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</si>
  <si>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</si>
  <si>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</si>
  <si>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</si>
  <si>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</si>
  <si>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</si>
  <si>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</si>
  <si>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</si>
  <si>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</si>
  <si>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</si>
  <si>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</si>
  <si>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</si>
  <si>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</si>
  <si>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</si>
  <si>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</si>
  <si>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</si>
  <si>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</si>
  <si>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</si>
  <si>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</si>
  <si>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</si>
  <si>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</si>
  <si>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</si>
  <si>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</si>
  <si>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</si>
  <si>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</si>
  <si>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</si>
  <si>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</si>
  <si>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</si>
  <si>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</si>
  <si>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</si>
  <si>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</si>
  <si>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</si>
  <si>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</si>
  <si>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</si>
  <si>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</si>
  <si>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</si>
  <si>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</si>
  <si>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</si>
  <si>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</si>
  <si>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</si>
  <si>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</si>
  <si>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</si>
  <si>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</si>
  <si>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</si>
  <si>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</si>
  <si>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</si>
  <si>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</si>
  <si>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</si>
  <si>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</si>
  <si>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</si>
  <si>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</si>
  <si>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</si>
  <si>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</si>
  <si>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</si>
  <si>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</si>
  <si>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</si>
  <si>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</si>
  <si>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</si>
  <si>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</si>
  <si>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</si>
  <si>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</si>
  <si>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</si>
  <si>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</si>
  <si>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</si>
  <si>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</si>
  <si>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</si>
  <si>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</si>
  <si>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</si>
  <si>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</si>
  <si>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</si>
  <si>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</si>
  <si>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</si>
  <si>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</si>
  <si>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</si>
  <si>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</si>
  <si>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</si>
  <si>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</si>
  <si>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</si>
  <si>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</si>
  <si>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</si>
  <si>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</si>
  <si>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</si>
  <si>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</si>
  <si>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</si>
  <si>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</si>
  <si>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</si>
  <si>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</si>
  <si>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</si>
  <si>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</si>
  <si>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</si>
  <si>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</si>
  <si>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</si>
  <si>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</si>
  <si>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</si>
  <si>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</si>
  <si>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</si>
  <si>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</si>
  <si>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</si>
  <si>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</si>
  <si>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</si>
  <si>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</si>
  <si>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</si>
  <si>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</si>
  <si>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</si>
  <si>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</si>
  <si>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</si>
  <si>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</si>
  <si>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</si>
  <si>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</si>
  <si>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</si>
  <si>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</si>
  <si>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</si>
  <si>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</si>
  <si>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</si>
  <si>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</si>
  <si>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</si>
  <si>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</si>
  <si>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</si>
  <si>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</si>
  <si>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</si>
  <si>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</si>
  <si>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</si>
  <si>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</si>
  <si>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</si>
  <si>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</si>
  <si>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</si>
  <si>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</si>
  <si>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</si>
  <si>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</si>
  <si>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</si>
  <si>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</si>
  <si>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</si>
  <si>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</si>
  <si>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</si>
  <si>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</si>
  <si>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</si>
  <si>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</si>
  <si>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</si>
  <si>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</si>
  <si>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</si>
  <si>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</si>
  <si>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</si>
  <si>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</si>
  <si>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</si>
  <si>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</si>
  <si>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</si>
  <si>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</si>
  <si>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</si>
  <si>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</si>
  <si>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</si>
  <si>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</si>
  <si>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</si>
  <si>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</si>
  <si>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</si>
  <si>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</si>
  <si>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</si>
  <si>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</si>
  <si>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</si>
  <si>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</si>
  <si>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</si>
  <si>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</si>
  <si>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</si>
  <si>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</si>
  <si>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</si>
  <si>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</si>
  <si>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</si>
  <si>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</si>
  <si>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</si>
  <si>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</si>
  <si>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</si>
  <si>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</si>
  <si>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</si>
  <si>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</si>
  <si>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</si>
  <si>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</si>
  <si>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</si>
  <si>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</si>
  <si>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</si>
  <si>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</si>
  <si>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</si>
  <si>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</si>
  <si>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</si>
  <si>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</si>
  <si>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</si>
  <si>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</si>
  <si>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</si>
  <si>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</si>
  <si>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</si>
  <si>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</si>
  <si>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</si>
  <si>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</si>
  <si>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</si>
  <si>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</si>
  <si>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</si>
  <si>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</si>
  <si>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</si>
  <si>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</si>
  <si>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</si>
  <si>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</si>
  <si>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</si>
  <si>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</si>
  <si>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</si>
  <si>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</si>
  <si>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</si>
  <si>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</si>
  <si>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</si>
  <si>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</si>
  <si>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</si>
  <si>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</si>
  <si>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</si>
  <si>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</si>
  <si>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</si>
  <si>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</si>
  <si>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</si>
  <si>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</si>
  <si>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</si>
  <si>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</si>
  <si>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</si>
  <si>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</si>
  <si>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</si>
  <si>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</si>
  <si>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</si>
  <si>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</si>
  <si>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</si>
  <si>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</si>
  <si>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</si>
  <si>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</si>
  <si>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</si>
  <si>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</si>
  <si>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</si>
  <si>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</si>
  <si>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</si>
  <si>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</si>
  <si>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</si>
  <si>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</si>
  <si>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</si>
  <si>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</si>
  <si>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</si>
  <si>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</si>
  <si>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</si>
  <si>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</si>
  <si>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</si>
  <si>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</si>
  <si>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</si>
  <si>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</si>
  <si>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</si>
  <si>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</si>
  <si>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</si>
  <si>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</si>
  <si>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</si>
  <si>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</si>
  <si>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</si>
  <si>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</si>
  <si>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</si>
  <si>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</si>
  <si>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</si>
  <si>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</si>
  <si>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</si>
  <si>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</si>
  <si>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</si>
  <si>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</si>
  <si>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</si>
  <si>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</si>
  <si>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</si>
  <si>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</si>
  <si>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</si>
  <si>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</si>
  <si>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</si>
  <si>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</si>
  <si>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</si>
  <si>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</si>
  <si>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</si>
  <si>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</si>
  <si>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</si>
  <si>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</si>
  <si>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</si>
  <si>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</si>
  <si>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</si>
  <si>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</si>
  <si>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</si>
  <si>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</si>
  <si>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</si>
  <si>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</si>
  <si>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</si>
  <si>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</si>
  <si>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</si>
  <si>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</si>
  <si>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</si>
  <si>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</si>
  <si>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</si>
  <si>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</si>
  <si>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</si>
  <si>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</si>
  <si>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</si>
  <si>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</si>
  <si>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</si>
  <si>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</si>
  <si>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</si>
  <si>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</si>
  <si>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</si>
  <si>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</si>
  <si>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</si>
  <si>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</si>
  <si>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</si>
  <si>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</si>
  <si>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</si>
  <si>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</si>
  <si>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</si>
  <si>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</si>
  <si>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</si>
  <si>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</si>
  <si>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</si>
  <si>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</si>
  <si>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</si>
  <si>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</si>
  <si>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</si>
  <si>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</si>
  <si>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</si>
  <si>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</si>
  <si>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</si>
  <si>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</si>
  <si>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</si>
  <si>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</si>
  <si>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</si>
  <si>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</si>
  <si>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</si>
  <si>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</si>
  <si>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</si>
  <si>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</si>
  <si>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</si>
  <si>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</si>
  <si>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</si>
  <si>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</si>
  <si>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</si>
  <si>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</si>
  <si>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</si>
  <si>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</si>
  <si>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</si>
  <si>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</si>
  <si>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</si>
  <si>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</si>
  <si>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</si>
  <si>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</si>
  <si>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</si>
  <si>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</si>
  <si>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</si>
  <si>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</si>
  <si>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</si>
  <si>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</si>
  <si>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</si>
  <si>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</si>
  <si>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</si>
  <si>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</si>
  <si>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</si>
  <si>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</si>
  <si>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</si>
  <si>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</si>
  <si>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</si>
  <si>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</si>
  <si>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</si>
  <si>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</si>
  <si>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</si>
  <si>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</si>
  <si>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</si>
  <si>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</si>
  <si>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</si>
  <si>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</si>
  <si>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</si>
  <si>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</si>
  <si>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</si>
  <si>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</si>
  <si>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</si>
  <si>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</si>
  <si>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</si>
  <si>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</si>
  <si>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</si>
  <si>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</si>
  <si>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</si>
  <si>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</si>
  <si>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</si>
  <si>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</si>
  <si>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</si>
  <si>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</si>
  <si>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</si>
  <si>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</si>
  <si>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</si>
  <si>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</si>
  <si>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</si>
  <si>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</si>
  <si>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</si>
  <si>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</si>
  <si>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</si>
  <si>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</si>
  <si>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</si>
  <si>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</si>
  <si>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</si>
  <si>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</si>
  <si>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</si>
  <si>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</si>
  <si>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</si>
  <si>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</si>
  <si>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</si>
  <si>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</si>
  <si>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</si>
  <si>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</si>
  <si>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</si>
  <si>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</si>
  <si>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</si>
  <si>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</si>
  <si>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</si>
  <si>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</si>
  <si>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</si>
  <si>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</si>
  <si>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</si>
  <si>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</si>
  <si>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</si>
  <si>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</si>
  <si>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</si>
  <si>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</si>
  <si>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</si>
  <si>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</si>
  <si>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</si>
  <si>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</si>
  <si>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</si>
  <si>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</si>
  <si>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</si>
  <si>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</si>
  <si>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</si>
  <si>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</si>
  <si>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</si>
  <si>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</si>
  <si>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</si>
  <si>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</si>
  <si>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</si>
  <si>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</si>
  <si>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</si>
  <si>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</si>
  <si>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</si>
  <si>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</si>
  <si>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</si>
  <si>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</si>
  <si>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</si>
  <si>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</si>
  <si>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</si>
  <si>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</si>
  <si>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</si>
  <si>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</si>
  <si>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</si>
  <si>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</si>
  <si>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</si>
  <si>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</si>
  <si>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</si>
  <si>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</si>
  <si>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</si>
  <si>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</si>
  <si>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</si>
  <si>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</si>
  <si>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</si>
  <si>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</si>
  <si>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</si>
  <si>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</si>
  <si>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</si>
  <si>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</si>
  <si>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</si>
  <si>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</si>
  <si>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</si>
  <si>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</si>
  <si>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</si>
  <si>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</si>
  <si>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</si>
  <si>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</si>
  <si>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</si>
  <si>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</si>
  <si>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</si>
  <si>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</si>
  <si>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</si>
  <si>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</si>
  <si>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</si>
  <si>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</si>
  <si>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</si>
  <si>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</si>
  <si>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</si>
  <si>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</si>
  <si>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</si>
  <si>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</si>
  <si>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</si>
  <si>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</si>
  <si>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</si>
  <si>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</si>
  <si>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</si>
  <si>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</si>
  <si>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</si>
  <si>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</si>
  <si>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</si>
  <si>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</si>
  <si>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</si>
  <si>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</si>
  <si>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</si>
  <si>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</si>
  <si>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</si>
  <si>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</si>
  <si>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</si>
  <si>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</si>
  <si>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</si>
  <si>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</si>
  <si>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</si>
  <si>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</si>
  <si>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</si>
  <si>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</si>
  <si>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</si>
  <si>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</si>
  <si>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</si>
  <si>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</si>
  <si>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</si>
  <si>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</si>
  <si>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</si>
  <si>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</si>
  <si>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</si>
  <si>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</si>
  <si>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</si>
  <si>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</si>
  <si>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</si>
  <si>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</si>
  <si>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</si>
  <si>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</si>
  <si>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</si>
  <si>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</si>
  <si>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</si>
  <si>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</si>
  <si>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</si>
  <si>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</si>
  <si>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</si>
  <si>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</si>
  <si>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</si>
  <si>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</si>
  <si>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</si>
  <si>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</si>
  <si>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</si>
  <si>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</si>
  <si>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</si>
  <si>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</si>
  <si>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</si>
  <si>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</si>
  <si>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</si>
  <si>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</si>
  <si>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</si>
  <si>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</si>
  <si>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</si>
  <si>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</si>
  <si>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</si>
  <si>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</si>
  <si>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</si>
  <si>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</si>
  <si>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</si>
  <si>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</si>
  <si>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</si>
  <si>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</si>
  <si>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</si>
  <si>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</si>
  <si>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</si>
  <si>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</si>
  <si>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</si>
  <si>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</si>
  <si>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</si>
  <si>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</si>
  <si>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</si>
  <si>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</si>
  <si>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</si>
  <si>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</si>
  <si>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</si>
  <si>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</si>
  <si>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</si>
  <si>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</si>
  <si>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</si>
  <si>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</si>
  <si>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</si>
  <si>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</si>
  <si>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</si>
  <si>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</si>
  <si>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</si>
  <si>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</si>
  <si>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</si>
  <si>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</si>
  <si>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</si>
  <si>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</si>
  <si>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</si>
  <si>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</si>
  <si>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</si>
  <si>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</si>
  <si>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</si>
  <si>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</si>
  <si>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</si>
  <si>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</si>
  <si>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</si>
  <si>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</si>
  <si>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</si>
  <si>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</si>
  <si>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</si>
  <si>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</si>
  <si>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</si>
  <si>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</si>
  <si>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</si>
  <si>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</si>
  <si>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</si>
  <si>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</si>
  <si>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</si>
  <si>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</si>
  <si>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</si>
  <si>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</si>
  <si>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</si>
  <si>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</si>
  <si>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</si>
  <si>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</si>
  <si>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</si>
  <si>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</si>
  <si>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</si>
  <si>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</si>
  <si>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</si>
  <si>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</si>
  <si>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</si>
  <si>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</si>
  <si>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</si>
  <si>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</si>
  <si>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</si>
  <si>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</si>
  <si>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</si>
  <si>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</si>
  <si>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</si>
  <si>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</si>
  <si>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</si>
  <si>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</si>
  <si>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</si>
  <si>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</si>
  <si>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</si>
  <si>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</si>
  <si>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</si>
  <si>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</si>
  <si>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</si>
  <si>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</si>
  <si>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</si>
  <si>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</si>
  <si>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</si>
  <si>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</si>
  <si>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</si>
  <si>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</si>
  <si>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</si>
  <si>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</si>
  <si>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</si>
  <si>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</si>
  <si>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</si>
  <si>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</si>
  <si>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</si>
  <si>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</si>
  <si>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</si>
  <si>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</si>
  <si>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</si>
  <si>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</si>
  <si>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</si>
  <si>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</si>
  <si>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</si>
  <si>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</si>
  <si>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</si>
  <si>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</si>
  <si>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</si>
  <si>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</si>
  <si>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</si>
  <si>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</si>
  <si>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</si>
  <si>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</si>
  <si>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</si>
  <si>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</si>
  <si>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</si>
  <si>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</si>
  <si>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</si>
  <si>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</si>
  <si>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</si>
  <si>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</si>
  <si>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</si>
  <si>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</si>
  <si>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</si>
  <si>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</si>
  <si>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</si>
  <si>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</si>
  <si>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</si>
  <si>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</si>
  <si>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</si>
  <si>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</si>
  <si>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</si>
  <si>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</si>
  <si>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</si>
  <si>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</si>
  <si>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</si>
  <si>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</si>
  <si>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</si>
  <si>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</si>
  <si>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</si>
  <si>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</si>
  <si>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</si>
  <si>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</si>
  <si>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</si>
  <si>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</si>
  <si>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</si>
  <si>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</si>
  <si>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</si>
  <si>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</si>
  <si>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</si>
  <si>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</si>
  <si>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</si>
  <si>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</si>
  <si>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</si>
  <si>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</si>
  <si>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</si>
  <si>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</si>
  <si>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</si>
  <si>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</si>
  <si>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</si>
  <si>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</si>
  <si>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</si>
  <si>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</si>
  <si>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</si>
  <si>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</si>
  <si>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</si>
  <si>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</si>
  <si>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</si>
  <si>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</si>
  <si>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</si>
  <si>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</si>
  <si>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</si>
  <si>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</si>
  <si>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</si>
  <si>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</si>
  <si>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</si>
  <si>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</si>
  <si>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</si>
  <si>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</si>
  <si>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</si>
  <si>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</si>
  <si>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</si>
  <si>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</si>
  <si>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</si>
  <si>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</si>
  <si>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</si>
  <si>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</si>
  <si>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</si>
  <si>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</si>
  <si>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</si>
  <si>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</si>
  <si>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</si>
  <si>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</si>
  <si>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</si>
  <si>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</si>
  <si>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</si>
  <si>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</si>
  <si>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</si>
  <si>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</si>
  <si>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</si>
  <si>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</si>
  <si>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</si>
  <si>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</si>
  <si>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</si>
  <si>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</si>
  <si>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</si>
  <si>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</si>
  <si>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</si>
  <si>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</si>
  <si>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</si>
  <si>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</si>
  <si>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</si>
  <si>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</si>
  <si>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</si>
  <si>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</si>
  <si>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</si>
  <si>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</si>
  <si>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</si>
  <si>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</si>
  <si>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</si>
  <si>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</si>
  <si>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</si>
  <si>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</si>
  <si>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</si>
  <si>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</si>
  <si>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</si>
  <si>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</si>
  <si>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</si>
  <si>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</si>
  <si>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</si>
  <si>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</si>
  <si>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</si>
  <si>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</si>
  <si>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</si>
  <si>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</si>
  <si>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</si>
  <si>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</si>
  <si>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</si>
  <si>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</si>
  <si>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</si>
  <si>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</si>
  <si>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</si>
  <si>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</si>
  <si>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</si>
  <si>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</si>
  <si>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</si>
  <si>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</si>
  <si>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</si>
  <si>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</si>
  <si>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</si>
  <si>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</si>
  <si>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</si>
  <si>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</si>
  <si>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</si>
  <si>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</si>
  <si>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</si>
  <si>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</si>
  <si>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</si>
  <si>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</si>
  <si>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</si>
  <si>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</si>
  <si>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</si>
  <si>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</si>
  <si>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</si>
  <si>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</si>
  <si>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</si>
  <si>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</si>
  <si>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</si>
  <si>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</si>
  <si>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</si>
  <si>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</si>
  <si>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</si>
  <si>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</si>
  <si>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</si>
  <si>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</si>
  <si>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</si>
  <si>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</si>
  <si>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</si>
  <si>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</si>
  <si>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</si>
  <si>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</si>
  <si>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</si>
  <si>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</si>
  <si>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</si>
  <si>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</si>
  <si>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</si>
  <si>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</si>
  <si>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</si>
  <si>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</si>
  <si>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</si>
  <si>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</si>
  <si>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</si>
  <si>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</si>
  <si>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</si>
  <si>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</si>
  <si>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</si>
  <si>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</si>
  <si>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</si>
  <si>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</si>
  <si>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</si>
  <si>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</si>
  <si>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</si>
  <si>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</si>
  <si>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</si>
  <si>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</si>
  <si>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</si>
  <si>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</si>
  <si>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</si>
  <si>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</si>
  <si>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</si>
  <si>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</si>
  <si>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</si>
  <si>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</si>
  <si>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</si>
  <si>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</si>
  <si>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</si>
  <si>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</si>
  <si>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</si>
  <si>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</si>
  <si>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</si>
  <si>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</si>
  <si>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</si>
  <si>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</si>
  <si>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</si>
  <si>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</si>
  <si>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</si>
  <si>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</si>
  <si>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</si>
  <si>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</si>
  <si>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</si>
  <si>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</si>
  <si>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</si>
  <si>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</si>
  <si>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</si>
  <si>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</si>
  <si>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</si>
  <si>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</si>
  <si>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</si>
  <si>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</si>
  <si>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</si>
  <si>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</si>
  <si>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</si>
  <si>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</si>
  <si>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</si>
  <si>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</si>
  <si>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</si>
  <si>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</si>
  <si>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</si>
  <si>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</si>
  <si>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</si>
  <si>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</si>
  <si>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</si>
  <si>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</si>
  <si>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</si>
  <si>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</si>
  <si>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</si>
  <si>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</si>
  <si>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</si>
  <si>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</si>
  <si>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</si>
  <si>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</si>
  <si>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</si>
  <si>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</si>
  <si>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</si>
  <si>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</si>
  <si>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</si>
  <si>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</si>
  <si>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</si>
  <si>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</si>
  <si>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</si>
  <si>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</si>
  <si>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</si>
  <si>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</si>
  <si>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</si>
  <si>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</si>
  <si>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</si>
  <si>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</si>
  <si>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</si>
  <si>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</si>
  <si>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</si>
  <si>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</si>
  <si>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</si>
  <si>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</si>
  <si>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</si>
  <si>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</si>
  <si>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</si>
  <si>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</si>
  <si>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</si>
  <si>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</si>
  <si>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</si>
  <si>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</si>
  <si>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</si>
  <si>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</si>
  <si>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</si>
  <si>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</si>
  <si>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</si>
  <si>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</si>
  <si>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</si>
  <si>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</si>
  <si>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</si>
  <si>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</si>
  <si>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</si>
  <si>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</si>
  <si>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</si>
  <si>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</si>
  <si>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</si>
  <si>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</si>
  <si>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</si>
  <si>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</si>
  <si>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</si>
  <si>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</si>
  <si>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</si>
  <si>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</si>
  <si>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</si>
  <si>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</si>
  <si>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</si>
  <si>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</si>
  <si>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</si>
  <si>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</si>
  <si>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</si>
  <si>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</si>
  <si>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</si>
  <si>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</si>
  <si>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</si>
  <si>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</si>
  <si>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</si>
  <si>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</si>
  <si>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</si>
  <si>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</si>
  <si>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</si>
  <si>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</si>
  <si>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</si>
  <si>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</si>
  <si>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</si>
  <si>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</si>
  <si>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</si>
  <si>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</si>
  <si>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</si>
  <si>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</si>
  <si>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</si>
  <si>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</si>
  <si>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</si>
  <si>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</si>
  <si>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</si>
  <si>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</si>
  <si>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</si>
  <si>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</si>
  <si>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</si>
  <si>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</si>
  <si>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</si>
  <si>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</si>
  <si>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</si>
  <si>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</si>
  <si>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</si>
  <si>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</si>
  <si>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</si>
  <si>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</si>
  <si>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</si>
  <si>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</si>
  <si>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</si>
  <si>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</si>
  <si>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</si>
  <si>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</si>
  <si>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</si>
  <si>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</si>
  <si>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</si>
  <si>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</si>
  <si>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</si>
  <si>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</si>
  <si>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</si>
  <si>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</si>
  <si>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</si>
  <si>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</si>
  <si>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</si>
  <si>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</si>
  <si>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</si>
  <si>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</si>
  <si>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</si>
  <si>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</si>
  <si>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</si>
  <si>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</si>
  <si>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</si>
  <si>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</si>
  <si>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</si>
  <si>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</si>
  <si>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</si>
  <si>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</si>
  <si>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</si>
  <si>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</si>
  <si>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</si>
  <si>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</si>
  <si>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</si>
  <si>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</si>
  <si>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</si>
  <si>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</si>
  <si>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</si>
  <si>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</si>
  <si>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</si>
  <si>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</si>
  <si>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</si>
  <si>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</si>
  <si>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</si>
  <si>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</si>
  <si>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</si>
  <si>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</si>
  <si>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</si>
  <si>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</si>
  <si>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</si>
  <si>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</si>
  <si>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</si>
  <si>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</si>
  <si>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</si>
  <si>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</si>
  <si>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</si>
  <si>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</si>
  <si>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</si>
  <si>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</si>
  <si>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</si>
  <si>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</si>
  <si>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</si>
  <si>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</si>
  <si>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</si>
  <si>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</si>
  <si>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</si>
  <si>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</si>
  <si>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</si>
  <si>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</si>
  <si>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</si>
  <si>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</si>
  <si>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</si>
  <si>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</si>
  <si>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</si>
  <si>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</si>
  <si>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</si>
  <si>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</si>
  <si>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</si>
  <si>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</si>
  <si>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</si>
  <si>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</si>
  <si>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</si>
  <si>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</si>
  <si>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</si>
  <si>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</si>
  <si>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</si>
  <si>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</si>
  <si>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</si>
  <si>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</si>
  <si>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</si>
  <si>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</si>
  <si>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</si>
  <si>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</si>
  <si>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</si>
  <si>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</si>
  <si>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</si>
  <si>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</si>
  <si>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</si>
  <si>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</si>
  <si>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</si>
  <si>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</si>
  <si>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</si>
  <si>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</si>
  <si>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</si>
  <si>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</si>
  <si>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</si>
  <si>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</si>
  <si>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</si>
  <si>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</si>
  <si>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</si>
  <si>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</si>
  <si>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</si>
  <si>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</si>
  <si>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</si>
  <si>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</si>
  <si>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</si>
  <si>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</si>
  <si>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</si>
  <si>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</si>
  <si>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</si>
  <si>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</si>
  <si>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</si>
  <si>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</si>
  <si>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</si>
  <si>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</si>
  <si>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</si>
  <si>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</si>
  <si>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</si>
  <si>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</si>
  <si>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</si>
  <si>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</si>
  <si>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</si>
  <si>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</si>
  <si>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</si>
  <si>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</si>
  <si>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</si>
  <si>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</si>
  <si>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</si>
  <si>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</si>
  <si>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</si>
  <si>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</si>
  <si>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</si>
  <si>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</si>
  <si>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</si>
  <si>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</si>
  <si>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</si>
  <si>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</si>
  <si>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</si>
  <si>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</si>
  <si>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</si>
  <si>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</si>
  <si>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</si>
  <si>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</si>
  <si>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</si>
  <si>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</si>
  <si>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</si>
  <si>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</si>
  <si>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</si>
  <si>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</si>
  <si>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</si>
  <si>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</si>
  <si>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</si>
  <si>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</si>
  <si>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</si>
  <si>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</si>
  <si>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</si>
  <si>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</si>
  <si>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</si>
  <si>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</si>
  <si>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</si>
  <si>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</si>
  <si>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</si>
  <si>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</si>
  <si>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</si>
  <si>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</si>
  <si>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</si>
  <si>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</si>
  <si>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</si>
  <si>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</si>
  <si>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</si>
  <si>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</si>
  <si>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</si>
  <si>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</si>
  <si>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</si>
  <si>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</si>
  <si>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</si>
  <si>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</si>
  <si>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</si>
  <si>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</si>
  <si>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</si>
  <si>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</si>
  <si>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</si>
  <si>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</si>
  <si>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</si>
  <si>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</si>
  <si>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</si>
  <si>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</si>
  <si>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</si>
  <si>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</si>
  <si>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</si>
  <si>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</si>
  <si>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</si>
  <si>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</si>
  <si>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</si>
  <si>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</si>
  <si>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</si>
  <si>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</si>
  <si>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</si>
  <si>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</si>
  <si>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</si>
  <si>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</si>
  <si>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</si>
  <si>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</si>
  <si>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</si>
  <si>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</si>
  <si>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</si>
  <si>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</si>
  <si>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</si>
  <si>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</si>
  <si>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</si>
  <si>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</si>
  <si>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</si>
  <si>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</si>
  <si>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</si>
  <si>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</si>
  <si>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</si>
  <si>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</si>
  <si>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</si>
  <si>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</si>
  <si>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</si>
  <si>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</si>
  <si>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</si>
  <si>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</si>
  <si>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</si>
  <si>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</si>
  <si>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</si>
  <si>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</si>
  <si>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</si>
  <si>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</si>
  <si>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</si>
  <si>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</si>
  <si>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</si>
  <si>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</si>
  <si>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</si>
  <si>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</si>
  <si>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</si>
  <si>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</si>
  <si>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</si>
  <si>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</si>
  <si>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</si>
  <si>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</si>
  <si>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</si>
  <si>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</si>
  <si>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</si>
  <si>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</si>
  <si>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</si>
  <si>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</si>
  <si>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</si>
  <si>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</si>
  <si>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</si>
  <si>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</si>
  <si>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</si>
  <si>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</si>
  <si>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</si>
  <si>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</si>
  <si>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</si>
  <si>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</si>
  <si>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</si>
  <si>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</si>
  <si>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</si>
  <si>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</si>
  <si>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</si>
  <si>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</si>
  <si>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</si>
  <si>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</si>
  <si>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</si>
  <si>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</si>
  <si>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</si>
  <si>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</si>
  <si>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</si>
  <si>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</si>
  <si>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</si>
  <si>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</si>
  <si>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</si>
  <si>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</si>
  <si>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</si>
  <si>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</si>
  <si>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</si>
  <si>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</si>
  <si>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</si>
  <si>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</si>
  <si>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</si>
  <si>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</si>
  <si>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</si>
  <si>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</si>
  <si>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</si>
  <si>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</si>
  <si>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</si>
  <si>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</si>
  <si>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</si>
  <si>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</si>
  <si>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</si>
  <si>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</si>
  <si>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</si>
  <si>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</si>
  <si>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</si>
  <si>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</si>
  <si>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</si>
  <si>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</si>
  <si>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</si>
  <si>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</si>
  <si>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</si>
  <si>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</si>
  <si>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</si>
  <si>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</si>
  <si>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</si>
  <si>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</si>
  <si>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</si>
  <si>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</si>
  <si>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</si>
  <si>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</si>
  <si>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</si>
  <si>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</si>
  <si>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</si>
  <si>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</si>
  <si>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</si>
  <si>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</si>
  <si>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</si>
  <si>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</si>
  <si>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</si>
  <si>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</si>
  <si>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</si>
  <si>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</si>
  <si>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</si>
  <si>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</si>
  <si>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</si>
  <si>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</si>
  <si>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</si>
  <si>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</si>
  <si>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</si>
  <si>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</si>
  <si>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</si>
  <si>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</si>
  <si>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</si>
  <si>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</si>
  <si>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</si>
  <si>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</si>
  <si>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</si>
  <si>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</si>
  <si>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</si>
  <si>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</si>
  <si>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</si>
  <si>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</si>
  <si>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</si>
  <si>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</si>
  <si>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</si>
  <si>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</si>
  <si>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</si>
  <si>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</si>
  <si>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</si>
  <si>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</si>
  <si>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</si>
  <si>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</si>
  <si>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</si>
  <si>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</si>
  <si>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</si>
  <si>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</si>
  <si>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</si>
  <si>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</si>
  <si>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</si>
  <si>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</si>
  <si>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</si>
  <si>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</si>
  <si>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</si>
  <si>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</si>
  <si>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</si>
  <si>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</si>
  <si>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</si>
  <si>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</si>
  <si>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</si>
  <si>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</si>
  <si>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</si>
  <si>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</si>
  <si>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</si>
  <si>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</si>
  <si>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</si>
  <si>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</si>
  <si>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</si>
  <si>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</si>
  <si>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</si>
  <si>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</si>
  <si>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</si>
  <si>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</si>
  <si>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</si>
  <si>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</si>
  <si>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</si>
  <si>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</si>
  <si>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</si>
  <si>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</si>
  <si>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</si>
  <si>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</si>
  <si>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</si>
  <si>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</si>
  <si>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</si>
  <si>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</si>
  <si>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</si>
  <si>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</si>
  <si>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</si>
  <si>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</si>
  <si>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</si>
  <si>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</si>
  <si>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</si>
  <si>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</si>
  <si>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</si>
  <si>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</si>
  <si>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</si>
  <si>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</si>
  <si>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</si>
  <si>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</si>
  <si>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</si>
  <si>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</si>
  <si>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</si>
  <si>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</si>
  <si>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</si>
  <si>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</si>
  <si>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</si>
  <si>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</si>
  <si>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</si>
  <si>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</si>
  <si>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</si>
  <si>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</si>
  <si>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</si>
  <si>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</si>
  <si>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</si>
  <si>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</si>
  <si>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</si>
  <si>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</si>
  <si>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</si>
  <si>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</si>
  <si>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</si>
  <si>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</si>
  <si>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</si>
  <si>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</si>
  <si>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</si>
  <si>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</si>
  <si>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</si>
  <si>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</si>
  <si>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</si>
  <si>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</si>
  <si>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</si>
  <si>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</si>
  <si>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</si>
  <si>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</si>
  <si>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</si>
  <si>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</si>
  <si>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</si>
  <si>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</si>
  <si>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</si>
  <si>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</si>
  <si>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</si>
  <si>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</si>
  <si>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</si>
  <si>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</si>
  <si>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</si>
  <si>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</si>
  <si>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</si>
  <si>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</si>
  <si>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</si>
  <si>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</si>
  <si>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</si>
  <si>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</si>
  <si>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</si>
  <si>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</si>
  <si>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</si>
  <si>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</si>
  <si>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</si>
  <si>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</si>
  <si>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</si>
  <si>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</si>
  <si>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</si>
  <si>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</si>
  <si>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</si>
  <si>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</si>
  <si>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</si>
  <si>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</si>
  <si>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</si>
  <si>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</si>
  <si>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</si>
  <si>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</si>
  <si>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</si>
  <si>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</si>
  <si>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</si>
  <si>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</si>
  <si>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</si>
  <si>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</si>
  <si>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</si>
  <si>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</si>
  <si>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</si>
  <si>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</si>
  <si>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</si>
  <si>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</si>
  <si>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</si>
  <si>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</si>
  <si>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</si>
  <si>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</si>
  <si>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</si>
  <si>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</si>
  <si>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</si>
  <si>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</si>
  <si>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</si>
  <si>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</si>
  <si>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</si>
  <si>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</si>
  <si>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</si>
  <si>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</si>
  <si>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</si>
  <si>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</si>
  <si>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</si>
  <si>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</si>
  <si>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</si>
  <si>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</si>
  <si>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</si>
  <si>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</si>
  <si>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</si>
  <si>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</si>
  <si>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</si>
  <si>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</si>
  <si>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</si>
  <si>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</si>
  <si>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</si>
  <si>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</si>
  <si>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</si>
  <si>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</si>
  <si>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</si>
  <si>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</si>
  <si>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</si>
  <si>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</si>
  <si>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</si>
  <si>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</si>
  <si>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</si>
  <si>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</si>
  <si>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</si>
  <si>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</si>
  <si>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</si>
  <si>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</si>
  <si>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</si>
  <si>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</si>
  <si>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</si>
  <si>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</si>
  <si>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</si>
  <si>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</si>
  <si>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</si>
  <si>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</si>
  <si>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</si>
  <si>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</si>
  <si>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</si>
  <si>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</si>
  <si>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</si>
  <si>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</si>
  <si>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</si>
  <si>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</si>
  <si>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</si>
  <si>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</si>
  <si>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</si>
  <si>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</si>
  <si>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</si>
  <si>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</si>
  <si>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</si>
  <si>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</si>
  <si>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</si>
  <si>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</si>
  <si>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</si>
  <si>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</si>
  <si>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</si>
  <si>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</si>
  <si>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</si>
  <si>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</si>
  <si>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</si>
  <si>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</si>
  <si>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</si>
  <si>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</si>
  <si>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</si>
  <si>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</si>
  <si>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</si>
  <si>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</si>
  <si>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</si>
  <si>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</si>
  <si>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</si>
  <si>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</si>
  <si>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</si>
  <si>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</si>
  <si>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</si>
  <si>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</si>
  <si>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</si>
  <si>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</si>
  <si>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</si>
  <si>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</si>
  <si>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</si>
  <si>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</si>
  <si>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</si>
  <si>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</si>
  <si>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</si>
  <si>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</si>
  <si>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</si>
  <si>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</si>
  <si>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</si>
  <si>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</si>
  <si>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</si>
  <si>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</si>
  <si>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</si>
  <si>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</si>
  <si>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</si>
  <si>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</si>
  <si>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</si>
  <si>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</si>
  <si>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</si>
  <si>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</si>
  <si>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</si>
  <si>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</si>
  <si>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</si>
  <si>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</si>
  <si>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</si>
  <si>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</si>
  <si>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</si>
  <si>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</si>
  <si>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</si>
  <si>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</si>
  <si>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</si>
  <si>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</si>
  <si>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</si>
  <si>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</si>
  <si>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</si>
  <si>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</si>
  <si>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</si>
  <si>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</si>
  <si>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</si>
  <si>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</si>
  <si>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</si>
  <si>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</si>
  <si>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</si>
  <si>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</si>
  <si>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</si>
  <si>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</si>
  <si>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</si>
  <si>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</si>
  <si>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</si>
  <si>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</si>
  <si>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</si>
  <si>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</si>
  <si>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</si>
  <si>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</si>
  <si>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</si>
  <si>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</si>
  <si>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</si>
  <si>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</si>
  <si>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</si>
  <si>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</si>
  <si>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</si>
  <si>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</si>
  <si>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</si>
  <si>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</si>
  <si>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</si>
  <si>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</si>
  <si>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</si>
  <si>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</si>
  <si>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</si>
  <si>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</si>
  <si>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</si>
  <si>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</si>
  <si>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</si>
  <si>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</si>
  <si>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</si>
  <si>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</si>
  <si>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</si>
  <si>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</si>
  <si>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</si>
  <si>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</si>
  <si>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</si>
  <si>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</si>
  <si>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</si>
  <si>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</si>
  <si>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</si>
  <si>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</si>
  <si>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</si>
  <si>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</si>
  <si>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</si>
  <si>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</si>
  <si>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</si>
  <si>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</si>
  <si>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</si>
  <si>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</si>
  <si>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</si>
  <si>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</si>
  <si>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</si>
  <si>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</si>
  <si>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</si>
  <si>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</si>
  <si>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</si>
  <si>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</si>
  <si>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</si>
  <si>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</si>
  <si>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</si>
  <si>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</si>
  <si>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</si>
  <si>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</si>
  <si>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</si>
  <si>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</si>
  <si>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</si>
  <si>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</si>
  <si>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</si>
  <si>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</si>
  <si>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</si>
  <si>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</si>
  <si>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</si>
  <si>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</si>
  <si>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</si>
  <si>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</si>
  <si>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</si>
  <si>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</si>
  <si>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</si>
  <si>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</si>
  <si>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</si>
  <si>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</si>
  <si>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</si>
  <si>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</si>
  <si>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</si>
  <si>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</si>
  <si>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</si>
  <si>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</si>
  <si>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</si>
  <si>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</si>
  <si>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</si>
  <si>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</si>
  <si>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</si>
  <si>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</si>
  <si>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</si>
  <si>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</si>
  <si>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</si>
  <si>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</si>
  <si>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</si>
  <si>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</si>
  <si>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</si>
  <si>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</si>
  <si>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</si>
  <si>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</si>
  <si>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</si>
  <si>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</si>
  <si>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</si>
  <si>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</si>
  <si>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</si>
  <si>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</si>
  <si>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</si>
  <si>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</si>
  <si>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</si>
  <si>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</si>
  <si>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</si>
  <si>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</si>
  <si>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</si>
  <si>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</si>
  <si>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</si>
  <si>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</si>
  <si>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</si>
  <si>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</si>
  <si>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</si>
  <si>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</si>
  <si>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</si>
  <si>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</si>
  <si>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</si>
  <si>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</si>
  <si>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</si>
  <si>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</si>
  <si>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</si>
  <si>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</si>
  <si>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</si>
  <si>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</si>
  <si>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</si>
  <si>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</si>
  <si>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</si>
  <si>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</si>
  <si>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</si>
  <si>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</si>
  <si>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</si>
  <si>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</si>
  <si>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</si>
  <si>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</si>
  <si>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</si>
  <si>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</si>
  <si>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</si>
  <si>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</si>
  <si>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</si>
  <si>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</si>
  <si>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</si>
  <si>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</si>
  <si>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</si>
  <si>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</si>
  <si>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</si>
  <si>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</si>
  <si>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</si>
  <si>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</si>
  <si>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</si>
  <si>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</si>
  <si>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</si>
  <si>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</si>
  <si>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</si>
  <si>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</si>
  <si>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</si>
  <si>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</si>
  <si>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</si>
  <si>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</si>
  <si>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</si>
  <si>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</si>
  <si>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</si>
  <si>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</si>
  <si>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</si>
  <si>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</si>
  <si>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</si>
  <si>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</si>
  <si>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</si>
  <si>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</si>
  <si>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</si>
  <si>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</si>
  <si>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</si>
  <si>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</si>
  <si>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</si>
  <si>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</si>
  <si>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</si>
  <si>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</si>
  <si>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</si>
  <si>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</si>
  <si>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</si>
  <si>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</si>
  <si>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</si>
  <si>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</si>
  <si>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</si>
  <si>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</si>
  <si>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</si>
  <si>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</si>
  <si>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</si>
  <si>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</si>
  <si>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</si>
  <si>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</si>
  <si>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</si>
  <si>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</si>
  <si>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</si>
  <si>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</si>
  <si>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</si>
  <si>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</si>
  <si>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</si>
  <si>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</si>
  <si>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</si>
  <si>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</si>
  <si>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</si>
  <si>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</si>
  <si>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</si>
  <si>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</si>
  <si>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</si>
  <si>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</si>
  <si>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</si>
  <si>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</si>
  <si>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</si>
  <si>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</si>
  <si>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</si>
  <si>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</si>
  <si>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</si>
  <si>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</si>
  <si>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</si>
  <si>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</si>
  <si>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</si>
  <si>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</si>
  <si>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</si>
  <si>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</si>
  <si>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</si>
  <si>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</si>
  <si>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</si>
  <si>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</si>
  <si>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</si>
  <si>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</si>
  <si>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</si>
  <si>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</si>
  <si>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</si>
  <si>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</si>
  <si>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</si>
  <si>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</si>
  <si>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</si>
  <si>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</si>
  <si>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</si>
  <si>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</si>
  <si>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</si>
  <si>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</si>
  <si>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</si>
  <si>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</si>
  <si>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</si>
  <si>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</si>
  <si>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</si>
  <si>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</si>
  <si>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</si>
  <si>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</si>
  <si>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</si>
  <si>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</si>
  <si>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</si>
  <si>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</si>
  <si>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</si>
  <si>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</si>
  <si>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</si>
  <si>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</si>
  <si>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</si>
  <si>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</si>
  <si>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</si>
  <si>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</si>
  <si>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</si>
  <si>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</si>
  <si>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</si>
  <si>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</si>
  <si>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</si>
  <si>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</si>
  <si>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</si>
  <si>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</si>
  <si>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</si>
  <si>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</si>
  <si>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</si>
  <si>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</si>
  <si>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</si>
  <si>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</si>
  <si>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</si>
  <si>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</si>
  <si>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</si>
  <si>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</si>
  <si>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</si>
  <si>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</si>
  <si>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</si>
  <si>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</si>
  <si>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</si>
  <si>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</si>
  <si>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</si>
  <si>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</si>
  <si>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</si>
  <si>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</si>
  <si>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</si>
  <si>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</si>
  <si>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</si>
  <si>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</si>
  <si>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</si>
  <si>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</si>
  <si>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</si>
  <si>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</si>
  <si>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</si>
  <si>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</si>
  <si>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</si>
  <si>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</si>
  <si>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</si>
  <si>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</si>
  <si>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</si>
  <si>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</si>
  <si>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</si>
  <si>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</si>
  <si>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</si>
  <si>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</si>
  <si>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</si>
  <si>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</si>
  <si>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</si>
  <si>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</si>
  <si>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</si>
  <si>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</si>
  <si>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</si>
  <si>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</si>
  <si>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</si>
  <si>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</si>
  <si>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</si>
  <si>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</si>
  <si>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</si>
  <si>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</si>
  <si>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</si>
  <si>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</si>
  <si>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</si>
  <si>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</si>
  <si>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</si>
  <si>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</si>
  <si>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</si>
  <si>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</si>
  <si>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</si>
  <si>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</si>
  <si>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</si>
  <si>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</si>
  <si>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</si>
  <si>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</si>
  <si>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</si>
  <si>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</si>
  <si>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</si>
  <si>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</si>
  <si>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</si>
  <si>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</si>
  <si>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</si>
  <si>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</si>
  <si>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</si>
  <si>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</si>
  <si>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</si>
  <si>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</si>
  <si>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</si>
  <si>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</si>
  <si>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</si>
  <si>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</si>
  <si>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</si>
  <si>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</si>
  <si>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</si>
  <si>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</si>
  <si>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</si>
  <si>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</si>
  <si>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</si>
  <si>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</si>
  <si>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</si>
  <si>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</si>
  <si>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</si>
  <si>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</si>
  <si>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</si>
  <si>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</si>
  <si>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</si>
  <si>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</si>
  <si>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</si>
  <si>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</si>
  <si>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</si>
  <si>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</si>
  <si>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</si>
  <si>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</si>
  <si>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</si>
  <si>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</si>
  <si>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</si>
  <si>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</si>
  <si>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</si>
  <si>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</si>
  <si>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</si>
  <si>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</si>
  <si>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</si>
  <si>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</si>
  <si>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</si>
  <si>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</si>
  <si>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</si>
  <si>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</si>
  <si>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</si>
  <si>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</si>
  <si>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</si>
  <si>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</si>
  <si>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</si>
  <si>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</si>
  <si>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</si>
  <si>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</si>
  <si>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</si>
  <si>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</si>
  <si>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</si>
  <si>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</si>
  <si>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</si>
  <si>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</si>
  <si>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</si>
  <si>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</si>
  <si>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</si>
  <si>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</si>
  <si>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</si>
  <si>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</si>
  <si>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</si>
  <si>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</si>
  <si>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</si>
  <si>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</si>
  <si>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</si>
  <si>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</si>
  <si>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</si>
  <si>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</si>
  <si>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</si>
  <si>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</si>
  <si>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</si>
  <si>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</si>
  <si>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</si>
  <si>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</si>
  <si>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</si>
  <si>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</si>
  <si>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</si>
  <si>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</si>
  <si>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</si>
  <si>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</si>
  <si>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</si>
  <si>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</si>
  <si>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</si>
  <si>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</si>
  <si>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</si>
  <si>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</si>
  <si>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</si>
  <si>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</si>
  <si>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</si>
  <si>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</si>
  <si>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</si>
  <si>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</si>
  <si>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</si>
  <si>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</si>
  <si>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</si>
  <si>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</si>
  <si>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</si>
  <si>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</si>
  <si>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</si>
  <si>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</si>
  <si>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</si>
  <si>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</si>
  <si>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</si>
  <si>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</si>
  <si>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</si>
  <si>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</si>
  <si>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</si>
  <si>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</si>
  <si>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</si>
  <si>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</si>
  <si>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</si>
  <si>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</si>
  <si>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</si>
  <si>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</si>
  <si>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</si>
  <si>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</si>
  <si>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</si>
  <si>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</si>
  <si>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</si>
  <si>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</si>
  <si>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</si>
  <si>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</si>
  <si>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</si>
  <si>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</si>
  <si>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</si>
  <si>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</si>
  <si>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</si>
  <si>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</si>
  <si>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</si>
  <si>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</si>
  <si>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</si>
  <si>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</si>
  <si>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</si>
  <si>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</si>
  <si>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</si>
  <si>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</si>
  <si>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</si>
  <si>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</si>
  <si>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</si>
  <si>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</si>
  <si>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</si>
  <si>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</si>
  <si>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</si>
  <si>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</si>
  <si>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</si>
  <si>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</si>
  <si>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</si>
  <si>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</si>
  <si>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</si>
  <si>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</si>
  <si>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</si>
  <si>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</si>
  <si>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</si>
  <si>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</si>
  <si>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</si>
  <si>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</si>
  <si>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</si>
  <si>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</si>
  <si>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</si>
  <si>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</si>
  <si>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</si>
  <si>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</si>
  <si>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</si>
  <si>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</si>
  <si>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</si>
  <si>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</si>
  <si>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</si>
  <si>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</si>
  <si>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</si>
  <si>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</si>
  <si>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</si>
  <si>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</si>
  <si>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</si>
  <si>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</si>
  <si>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</si>
  <si>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</si>
  <si>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</si>
  <si>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</si>
  <si>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</si>
  <si>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</si>
  <si>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</si>
  <si>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</si>
  <si>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</si>
  <si>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</si>
  <si>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</si>
  <si>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</si>
  <si>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</si>
  <si>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</si>
  <si>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</si>
  <si>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</si>
  <si>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</si>
  <si>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</si>
  <si>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</si>
  <si>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</si>
  <si>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</si>
  <si>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</si>
  <si>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</si>
  <si>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</si>
  <si>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</si>
  <si>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</si>
  <si>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</si>
  <si>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</si>
  <si>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</si>
  <si>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</si>
  <si>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</si>
  <si>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</si>
  <si>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</si>
  <si>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</si>
  <si>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</si>
  <si>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</si>
  <si>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</si>
  <si>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</si>
  <si>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</si>
  <si>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</si>
  <si>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</si>
  <si>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</si>
  <si>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</si>
  <si>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</si>
  <si>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</si>
  <si>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</si>
  <si>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</si>
  <si>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</si>
  <si>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</si>
  <si>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</si>
  <si>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</si>
  <si>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</si>
  <si>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</si>
  <si>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</si>
  <si>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</si>
  <si>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</si>
  <si>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</si>
  <si>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</si>
  <si>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</si>
  <si>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</si>
  <si>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</si>
  <si>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</si>
  <si>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</si>
  <si>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</si>
  <si>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</si>
  <si>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</si>
  <si>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</si>
  <si>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</si>
  <si>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</si>
  <si>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</si>
  <si>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</si>
  <si>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</si>
  <si>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</si>
  <si>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</si>
  <si>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</si>
  <si>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</si>
  <si>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</si>
  <si>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</si>
  <si>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</si>
  <si>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</si>
  <si>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</si>
  <si>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</si>
  <si>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</si>
  <si>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</si>
  <si>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</si>
  <si>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</si>
  <si>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</si>
  <si>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</si>
  <si>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</si>
  <si>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</si>
  <si>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</si>
  <si>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</si>
  <si>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</si>
  <si>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</si>
  <si>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</si>
  <si>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</si>
  <si>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</si>
  <si>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</si>
  <si>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</si>
  <si>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</si>
  <si>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</si>
  <si>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</si>
  <si>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</si>
  <si>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</si>
  <si>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</si>
  <si>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</si>
  <si>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</si>
  <si>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</si>
  <si>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</si>
  <si>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</si>
  <si>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</si>
  <si>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</si>
  <si>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</si>
  <si>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</si>
  <si>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</si>
  <si>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</si>
  <si>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</si>
  <si>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</si>
  <si>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</si>
  <si>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</si>
  <si>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</si>
  <si>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</si>
  <si>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</si>
  <si>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</si>
  <si>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</si>
  <si>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</si>
  <si>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</si>
  <si>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</si>
  <si>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</si>
  <si>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</si>
  <si>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</si>
  <si>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</si>
  <si>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</si>
  <si>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</si>
  <si>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</si>
  <si>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</si>
  <si>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</si>
  <si>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</si>
  <si>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</si>
  <si>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</si>
  <si>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</si>
  <si>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</si>
  <si>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</si>
  <si>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</si>
  <si>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</si>
  <si>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</si>
  <si>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</si>
  <si>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</si>
  <si>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</si>
  <si>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</si>
  <si>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</si>
  <si>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</si>
  <si>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</si>
  <si>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</si>
  <si>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</si>
  <si>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</si>
  <si>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</si>
  <si>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</si>
  <si>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</si>
  <si>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</si>
  <si>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</si>
  <si>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</si>
  <si>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</si>
  <si>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</si>
  <si>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</si>
  <si>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</si>
  <si>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</si>
  <si>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</si>
  <si>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</si>
  <si>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</si>
  <si>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</si>
  <si>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</si>
  <si>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</si>
  <si>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</si>
  <si>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</si>
  <si>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</si>
  <si>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</si>
  <si>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</si>
  <si>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</si>
  <si>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</si>
  <si>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</si>
  <si>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</si>
  <si>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</si>
  <si>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</si>
  <si>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</si>
  <si>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</si>
  <si>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</si>
  <si>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</si>
  <si>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</si>
  <si>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</si>
  <si>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</si>
  <si>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</si>
  <si>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</si>
  <si>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</si>
  <si>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</si>
  <si>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</si>
  <si>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</si>
  <si>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</si>
  <si>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</si>
  <si>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</si>
  <si>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</si>
  <si>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</si>
  <si>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</si>
  <si>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</si>
  <si>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</si>
  <si>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</si>
  <si>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</si>
  <si>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</si>
  <si>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</si>
  <si>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</si>
  <si>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</si>
  <si>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</si>
  <si>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</si>
  <si>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</si>
  <si>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</si>
  <si>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</si>
  <si>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</si>
  <si>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</si>
  <si>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</si>
  <si>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</si>
  <si>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</si>
  <si>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</si>
  <si>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</si>
  <si>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</si>
  <si>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</si>
  <si>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</si>
  <si>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</si>
  <si>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</si>
  <si>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</si>
  <si>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</si>
  <si>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</si>
  <si>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</si>
  <si>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</si>
  <si>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</si>
  <si>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</si>
  <si>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</si>
  <si>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</si>
  <si>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</si>
  <si>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</si>
  <si>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</si>
  <si>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</si>
  <si>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</si>
  <si>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</si>
  <si>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</si>
  <si>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</si>
  <si>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</si>
  <si>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</si>
  <si>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</si>
  <si>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</si>
  <si>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</si>
  <si>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</si>
  <si>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</si>
  <si>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</si>
  <si>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</si>
  <si>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</si>
  <si>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</si>
  <si>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</si>
  <si>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</si>
  <si>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</si>
  <si>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</si>
  <si>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</si>
  <si>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</si>
  <si>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</si>
  <si>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</si>
  <si>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</si>
  <si>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</si>
  <si>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</si>
  <si>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</si>
  <si>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</si>
  <si>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</si>
  <si>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</si>
  <si>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</si>
  <si>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</si>
  <si>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</si>
  <si>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</si>
  <si>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</si>
  <si>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</si>
  <si>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</si>
  <si>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</si>
  <si>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</si>
  <si>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</si>
  <si>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</si>
  <si>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</si>
  <si>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</si>
  <si>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</si>
  <si>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</si>
  <si>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</si>
  <si>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</si>
  <si>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</si>
  <si>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</si>
  <si>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</si>
  <si>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</si>
  <si>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</si>
  <si>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</si>
  <si>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</si>
  <si>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</si>
  <si>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</si>
  <si>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</si>
  <si>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</si>
  <si>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</si>
  <si>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</si>
  <si>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</si>
  <si>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</si>
  <si>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</si>
  <si>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</si>
  <si>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</si>
  <si>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</si>
  <si>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</si>
  <si>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</si>
  <si>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</si>
  <si>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</si>
  <si>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</si>
  <si>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</si>
  <si>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</si>
  <si>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</si>
  <si>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</si>
  <si>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</si>
  <si>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</si>
  <si>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</si>
  <si>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</si>
  <si>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</si>
  <si>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</si>
  <si>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</si>
  <si>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</si>
  <si>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</si>
  <si>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</si>
  <si>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</si>
  <si>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</si>
  <si>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</si>
  <si>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</si>
  <si>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</si>
  <si>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</si>
  <si>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</si>
  <si>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</si>
  <si>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</si>
  <si>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</si>
  <si>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</si>
  <si>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</si>
  <si>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</si>
  <si>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</si>
  <si>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</si>
  <si>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</si>
  <si>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</si>
  <si>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</si>
  <si>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</si>
  <si>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</si>
  <si>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</si>
  <si>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</si>
  <si>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</si>
  <si>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</si>
  <si>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</si>
  <si>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</si>
  <si>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</si>
  <si>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</si>
  <si>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</si>
  <si>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</si>
  <si>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</si>
  <si>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</si>
  <si>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</si>
  <si>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</si>
  <si>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</si>
  <si>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</si>
  <si>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</si>
  <si>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</si>
  <si>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</si>
  <si>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</si>
  <si>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</si>
  <si>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</si>
  <si>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</si>
  <si>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</si>
  <si>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</si>
  <si>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</si>
  <si>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</si>
  <si>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</si>
  <si>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</si>
  <si>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</si>
  <si>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</si>
  <si>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</si>
  <si>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</si>
  <si>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</si>
  <si>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</si>
  <si>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</si>
  <si>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</si>
  <si>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</si>
  <si>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</si>
  <si>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</si>
  <si>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</si>
  <si>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</si>
  <si>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</si>
  <si>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</si>
  <si>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</si>
  <si>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</si>
  <si>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</si>
  <si>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</si>
  <si>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</si>
  <si>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</si>
  <si>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</si>
  <si>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</si>
  <si>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</si>
  <si>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</si>
  <si>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</si>
  <si>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</si>
  <si>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</si>
  <si>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</si>
  <si>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</si>
  <si>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</si>
  <si>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</si>
  <si>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</si>
  <si>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</si>
  <si>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</si>
  <si>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</si>
  <si>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</si>
  <si>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</si>
  <si>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</si>
  <si>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</si>
  <si>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</si>
  <si>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</si>
  <si>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</si>
  <si>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</si>
  <si>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</si>
  <si>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</si>
  <si>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</si>
  <si>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</si>
  <si>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</si>
  <si>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</si>
  <si>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</si>
  <si>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</si>
  <si>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</si>
  <si>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</si>
  <si>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</si>
  <si>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</si>
  <si>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</si>
  <si>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</si>
  <si>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</si>
  <si>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</si>
  <si>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</si>
  <si>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</si>
  <si>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</si>
  <si>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</si>
  <si>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</si>
  <si>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</si>
  <si>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</si>
  <si>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</si>
  <si>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</si>
  <si>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</si>
  <si>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</si>
  <si>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</si>
  <si>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</si>
  <si>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</si>
  <si>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</si>
  <si>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</si>
  <si>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</si>
  <si>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</si>
  <si>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</si>
  <si>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</si>
  <si>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</si>
  <si>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</si>
  <si>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</si>
  <si>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</si>
  <si>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</si>
  <si>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</si>
  <si>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</si>
  <si>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</si>
  <si>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</si>
  <si>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</si>
  <si>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</si>
  <si>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</si>
  <si>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</si>
  <si>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</si>
  <si>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</si>
  <si>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</si>
  <si>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</si>
  <si>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</si>
  <si>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</si>
  <si>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</si>
  <si>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</si>
  <si>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</si>
  <si>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</si>
  <si>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</si>
  <si>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</si>
  <si>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</si>
  <si>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</si>
  <si>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</si>
  <si>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</si>
  <si>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</si>
  <si>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</si>
  <si>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</si>
  <si>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</si>
  <si>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</si>
  <si>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</si>
  <si>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</si>
  <si>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</si>
  <si>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</si>
  <si>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</si>
  <si>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</si>
  <si>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</si>
  <si>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</si>
  <si>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</si>
  <si>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</si>
  <si>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</si>
  <si>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</si>
  <si>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</si>
  <si>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</si>
  <si>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</si>
  <si>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</si>
  <si>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</si>
  <si>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</si>
  <si>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</si>
  <si>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</si>
  <si>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</si>
  <si>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</si>
  <si>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</si>
  <si>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</si>
  <si>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</si>
  <si>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</si>
  <si>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</si>
  <si>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</si>
  <si>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</si>
  <si>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</si>
  <si>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</si>
  <si>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</si>
  <si>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</si>
  <si>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</si>
  <si>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</si>
  <si>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</si>
  <si>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</si>
  <si>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</si>
  <si>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</si>
  <si>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</si>
  <si>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</si>
  <si>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</si>
  <si>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</si>
  <si>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</si>
  <si>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</si>
  <si>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</si>
  <si>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</si>
  <si>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</si>
  <si>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</si>
  <si>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</si>
  <si>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</si>
  <si>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</si>
  <si>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</si>
  <si>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</si>
  <si>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</si>
  <si>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</si>
  <si>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</si>
  <si>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</si>
  <si>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</si>
  <si>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</si>
  <si>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</si>
  <si>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</si>
  <si>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</si>
  <si>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</si>
  <si>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</si>
  <si>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</si>
  <si>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</si>
  <si>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</si>
  <si>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</si>
  <si>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</si>
  <si>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</si>
  <si>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</si>
  <si>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</si>
  <si>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</si>
  <si>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</si>
  <si>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</si>
  <si>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</si>
  <si>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</si>
  <si>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</si>
  <si>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</si>
  <si>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</si>
  <si>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</si>
  <si>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</si>
  <si>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</si>
  <si>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</si>
  <si>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</si>
  <si>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</si>
  <si>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</si>
  <si>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</si>
  <si>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</si>
  <si>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</si>
  <si>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</si>
  <si>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</si>
  <si>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</si>
  <si>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</si>
  <si>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</si>
  <si>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</si>
  <si>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</si>
  <si>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</si>
  <si>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</si>
  <si>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</si>
  <si>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</si>
  <si>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</si>
  <si>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</si>
  <si>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</si>
  <si>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</si>
  <si>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</si>
  <si>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</si>
  <si>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</si>
  <si>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</si>
  <si>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</si>
  <si>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</si>
  <si>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</si>
  <si>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</si>
  <si>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</si>
  <si>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</si>
  <si>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</si>
  <si>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</si>
  <si>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</si>
  <si>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</si>
  <si>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</si>
  <si>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</si>
  <si>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</si>
  <si>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</si>
  <si>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</si>
  <si>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</si>
  <si>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</si>
  <si>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</si>
  <si>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</si>
  <si>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</si>
  <si>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</si>
  <si>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</si>
  <si>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</si>
  <si>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</si>
  <si>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</si>
  <si>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</si>
  <si>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</si>
  <si>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</si>
  <si>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</si>
  <si>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</si>
  <si>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</si>
  <si>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</si>
  <si>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</si>
  <si>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</si>
  <si>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</si>
  <si>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</si>
  <si>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</si>
  <si>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</si>
  <si>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</si>
  <si>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</si>
  <si>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</si>
  <si>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</si>
  <si>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</si>
  <si>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</si>
  <si>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</si>
  <si>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</si>
  <si>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</si>
  <si>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</si>
  <si>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</si>
  <si>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</si>
  <si>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</si>
  <si>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</si>
  <si>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</si>
  <si>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</si>
  <si>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</si>
  <si>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</si>
  <si>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</si>
  <si>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</si>
  <si>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</si>
  <si>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</si>
  <si>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</si>
  <si>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</si>
  <si>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</si>
  <si>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</si>
  <si>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</si>
  <si>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</si>
  <si>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</si>
  <si>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</si>
  <si>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</si>
  <si>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</si>
  <si>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</si>
  <si>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</si>
  <si>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</si>
  <si>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</si>
  <si>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</si>
  <si>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</si>
  <si>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</si>
  <si>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</si>
  <si>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</si>
  <si>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</si>
  <si>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</si>
  <si>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</si>
  <si>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</si>
  <si>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</si>
  <si>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</si>
  <si>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</si>
  <si>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</si>
  <si>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</si>
  <si>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</si>
  <si>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</si>
  <si>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</si>
  <si>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</si>
  <si>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</si>
  <si>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</si>
  <si>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</si>
  <si>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</si>
  <si>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</si>
  <si>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</si>
  <si>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</si>
  <si>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</si>
  <si>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</si>
  <si>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</si>
  <si>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</si>
  <si>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</si>
  <si>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</si>
  <si>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</si>
  <si>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</si>
  <si>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</si>
  <si>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</si>
  <si>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</si>
  <si>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</si>
  <si>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</si>
  <si>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</si>
  <si>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</si>
  <si>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</si>
  <si>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</si>
  <si>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</si>
  <si>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</si>
  <si>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</si>
  <si>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</si>
  <si>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</si>
  <si>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</si>
  <si>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</si>
  <si>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</si>
  <si>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</si>
  <si>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</si>
  <si>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</si>
  <si>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</si>
  <si>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</si>
  <si>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</si>
  <si>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</si>
  <si>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</si>
  <si>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</si>
  <si>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</si>
  <si>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</si>
  <si>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</si>
  <si>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</si>
  <si>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</si>
  <si>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</si>
  <si>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</si>
  <si>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</si>
  <si>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</si>
  <si>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</si>
  <si>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</si>
  <si>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</si>
  <si>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</si>
  <si>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</si>
  <si>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</si>
  <si>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</si>
  <si>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</si>
  <si>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</si>
  <si>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</si>
  <si>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</si>
  <si>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</si>
  <si>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</si>
  <si>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</si>
  <si>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</si>
  <si>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</si>
  <si>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</si>
  <si>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</si>
  <si>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</si>
  <si>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</si>
  <si>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</si>
  <si>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</si>
  <si>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</si>
  <si>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</si>
  <si>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</si>
  <si>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</si>
  <si>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</si>
  <si>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</si>
  <si>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</si>
  <si>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</si>
  <si>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</si>
  <si>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</si>
  <si>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</si>
  <si>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</si>
  <si>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</si>
  <si>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</si>
  <si>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</si>
  <si>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</si>
  <si>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</si>
  <si>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</si>
  <si>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</si>
  <si>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</si>
  <si>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</si>
  <si>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</si>
  <si>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</si>
  <si>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</si>
  <si>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</si>
  <si>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</si>
  <si>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</si>
  <si>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</si>
  <si>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</si>
  <si>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</si>
  <si>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</si>
  <si>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</si>
  <si>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</si>
  <si>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</si>
  <si>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</si>
  <si>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</si>
  <si>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</si>
  <si>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</si>
  <si>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</si>
  <si>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</si>
  <si>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</si>
  <si>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</si>
  <si>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</si>
  <si>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</si>
  <si>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</si>
  <si>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</si>
  <si>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</si>
  <si>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</si>
  <si>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</si>
  <si>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</si>
  <si>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</si>
  <si>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</si>
  <si>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</si>
  <si>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</si>
  <si>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</si>
  <si>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</si>
  <si>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</si>
  <si>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</si>
  <si>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</si>
  <si>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</si>
  <si>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</si>
  <si>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</si>
  <si>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</si>
  <si>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</si>
  <si>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</si>
  <si>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</si>
  <si>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</si>
  <si>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</si>
  <si>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</si>
  <si>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</si>
  <si>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</si>
  <si>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</si>
  <si>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</si>
  <si>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</si>
  <si>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</si>
  <si>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</si>
  <si>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</si>
  <si>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</si>
  <si>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</si>
  <si>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</si>
  <si>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</si>
  <si>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</si>
  <si>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</si>
  <si>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</si>
  <si>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</si>
  <si>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</si>
  <si>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</si>
  <si>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</si>
  <si>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</si>
  <si>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</si>
  <si>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</si>
  <si>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</si>
  <si>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</si>
  <si>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</si>
  <si>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</si>
  <si>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</si>
  <si>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</si>
  <si>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</si>
  <si>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</si>
  <si>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</si>
  <si>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</si>
  <si>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</si>
  <si>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</si>
  <si>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</si>
  <si>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</si>
  <si>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</si>
  <si>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</si>
  <si>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</si>
  <si>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</si>
  <si>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</si>
  <si>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</si>
  <si>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</si>
  <si>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</si>
  <si>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</si>
  <si>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</si>
  <si>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</si>
  <si>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</si>
  <si>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</si>
  <si>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</si>
  <si>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</si>
  <si>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</si>
  <si>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</si>
  <si>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</si>
  <si>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</si>
  <si>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</si>
  <si>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</si>
  <si>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</si>
  <si>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</si>
  <si>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</si>
  <si>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</si>
  <si>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</si>
  <si>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</si>
  <si>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</si>
  <si>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</si>
  <si>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</si>
  <si>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</si>
  <si>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</si>
  <si>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</si>
  <si>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</si>
  <si>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</si>
  <si>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</si>
  <si>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</si>
  <si>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</si>
  <si>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</si>
  <si>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</si>
  <si>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</si>
  <si>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</si>
  <si>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</si>
  <si>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</si>
  <si>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</si>
  <si>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</si>
  <si>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</si>
  <si>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</si>
  <si>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</si>
  <si>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</si>
  <si>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</si>
  <si>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</si>
  <si>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</si>
  <si>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</si>
  <si>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</si>
  <si>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</si>
  <si>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</si>
  <si>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</si>
  <si>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</si>
  <si>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</si>
  <si>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</si>
  <si>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</si>
  <si>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</si>
  <si>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</si>
  <si>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</si>
  <si>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</si>
  <si>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</si>
  <si>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</si>
  <si>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</si>
  <si>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</si>
  <si>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</si>
  <si>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</si>
  <si>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</si>
  <si>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</si>
  <si>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</si>
  <si>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</si>
  <si>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</si>
  <si>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</si>
  <si>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</si>
  <si>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</si>
  <si>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</si>
  <si>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</si>
  <si>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</si>
  <si>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</si>
  <si>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</si>
  <si>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</si>
  <si>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</si>
  <si>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</si>
  <si>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</si>
  <si>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</si>
  <si>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</si>
  <si>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</si>
  <si>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</si>
  <si>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</si>
  <si>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</si>
  <si>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</si>
  <si>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</si>
  <si>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</si>
  <si>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</si>
  <si>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</si>
  <si>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</si>
  <si>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</si>
  <si>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</si>
  <si>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</si>
  <si>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</si>
  <si>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</si>
  <si>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</si>
  <si>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</si>
  <si>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</si>
  <si>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</si>
  <si>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</si>
  <si>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</si>
  <si>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</si>
  <si>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</si>
  <si>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</si>
  <si>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</si>
  <si>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</si>
  <si>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</si>
  <si>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</si>
  <si>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</si>
  <si>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</si>
  <si>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</si>
  <si>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</si>
  <si>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</si>
  <si>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</si>
  <si>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</si>
  <si>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</si>
  <si>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</si>
  <si>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</si>
  <si>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</si>
  <si>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</si>
  <si>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</si>
  <si>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</si>
  <si>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</si>
  <si>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</si>
  <si>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</si>
  <si>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</si>
  <si>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</si>
  <si>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</si>
  <si>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</si>
  <si>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</si>
  <si>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</si>
  <si>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</si>
  <si>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</si>
  <si>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</si>
  <si>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</si>
  <si>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</si>
  <si>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</si>
  <si>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</si>
  <si>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</si>
  <si>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</si>
  <si>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</si>
  <si>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</si>
  <si>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</si>
  <si>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</si>
  <si>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</si>
  <si>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</si>
  <si>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</si>
  <si>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</si>
  <si>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</si>
  <si>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</si>
  <si>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</si>
  <si>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</si>
  <si>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</si>
  <si>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</si>
  <si>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</si>
  <si>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</si>
  <si>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</si>
  <si>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</si>
  <si>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</si>
  <si>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</si>
  <si>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</si>
  <si>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</si>
  <si>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</si>
  <si>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</si>
  <si>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</si>
  <si>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</si>
  <si>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</si>
  <si>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</si>
  <si>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</si>
  <si>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</si>
  <si>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</si>
  <si>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</si>
  <si>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</si>
  <si>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</si>
  <si>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</si>
  <si>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</si>
  <si>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</si>
  <si>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</si>
  <si>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</si>
  <si>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</si>
  <si>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</si>
  <si>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</si>
  <si>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</si>
  <si>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</si>
  <si>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</si>
  <si>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</si>
  <si>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</si>
  <si>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</si>
  <si>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C49BJS20241120XHH</t>
  </si>
  <si>
    <t>北京赫兴电子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</si>
</sst>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S1" zoomScale="70" zoomScaleNormal="70" workbookViewId="0">
      <pane ySplit="1" topLeftCell="A3797" activePane="bottomLeft" state="frozen"/>
      <selection activeCell="L1" sqref="L1"/>
      <selection pane="bottomLeft" activeCell="X3819" sqref="X3819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23010611.044247787</v>
      </c>
      <c r="AJ80" s="19">
        <f t="shared" si="24"/>
        <v>2692148.2103097346</v>
      </c>
      <c r="AK80" s="20">
        <f t="shared" si="25"/>
        <v>0.11699594613688975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23010611.044247787</v>
      </c>
      <c r="AJ250" s="19">
        <f t="shared" si="77"/>
        <v>2692148.2103097346</v>
      </c>
      <c r="AK250" s="20">
        <f t="shared" si="78"/>
        <v>0.11699594613688975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23010611.044247787</v>
      </c>
      <c r="AJ310" s="19">
        <f t="shared" si="97"/>
        <v>2692148.2103097346</v>
      </c>
      <c r="AK310" s="20">
        <f t="shared" si="98"/>
        <v>0.11699594613688975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23010611.044247787</v>
      </c>
      <c r="AJ311" s="19">
        <f t="shared" si="97"/>
        <v>2692148.2103097346</v>
      </c>
      <c r="AK311" s="20">
        <f t="shared" si="98"/>
        <v>0.11699594613688975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23010611.044247787</v>
      </c>
      <c r="AJ342" s="19">
        <f t="shared" si="116"/>
        <v>2692148.2103097346</v>
      </c>
      <c r="AK342" s="20">
        <f t="shared" si="117"/>
        <v>0.11699594613688975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23010611.044247787</v>
      </c>
      <c r="AJ343" s="19">
        <f t="shared" si="116"/>
        <v>2692148.2103097346</v>
      </c>
      <c r="AK343" s="20">
        <f t="shared" si="117"/>
        <v>0.11699594613688975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23010611.044247787</v>
      </c>
      <c r="AJ505" s="19">
        <f t="shared" si="152"/>
        <v>2692148.2103097346</v>
      </c>
      <c r="AK505" s="20">
        <f t="shared" si="153"/>
        <v>0.11699594613688975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23010611.044247787</v>
      </c>
      <c r="AJ506" s="19">
        <f t="shared" si="152"/>
        <v>2692148.2103097346</v>
      </c>
      <c r="AK506" s="20">
        <f t="shared" si="153"/>
        <v>0.11699594613688975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23010611.044247787</v>
      </c>
      <c r="AJ507" s="19">
        <f t="shared" si="152"/>
        <v>2692148.2103097346</v>
      </c>
      <c r="AK507" s="20">
        <f t="shared" si="153"/>
        <v>0.11699594613688975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23010611.044247787</v>
      </c>
      <c r="AJ508" s="19">
        <f t="shared" si="152"/>
        <v>2692148.2103097346</v>
      </c>
      <c r="AK508" s="20">
        <f t="shared" si="153"/>
        <v>0.11699594613688975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23010611.044247787</v>
      </c>
      <c r="AJ540" s="19">
        <f t="shared" si="170"/>
        <v>2692148.2103097346</v>
      </c>
      <c r="AK540" s="20">
        <f t="shared" si="171"/>
        <v>0.11699594613688975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23010611.044247787</v>
      </c>
      <c r="AJ541" s="19">
        <f t="shared" si="170"/>
        <v>2692148.2103097346</v>
      </c>
      <c r="AK541" s="20">
        <f t="shared" si="171"/>
        <v>0.11699594613688975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23010611.044247787</v>
      </c>
      <c r="AJ542" s="19">
        <f t="shared" si="170"/>
        <v>2692148.2103097346</v>
      </c>
      <c r="AK542" s="20">
        <f t="shared" si="171"/>
        <v>0.11699594613688975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23010611.044247787</v>
      </c>
      <c r="AJ622" s="19">
        <f t="shared" si="189"/>
        <v>2692148.2103097346</v>
      </c>
      <c r="AK622" s="20">
        <f t="shared" si="190"/>
        <v>0.11699594613688975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23010611.044247787</v>
      </c>
      <c r="AJ633" s="19">
        <f t="shared" si="189"/>
        <v>2692148.2103097346</v>
      </c>
      <c r="AK633" s="20">
        <f t="shared" si="190"/>
        <v>0.11699594613688975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23010611.044247787</v>
      </c>
      <c r="AJ634" s="19">
        <f t="shared" si="189"/>
        <v>2692148.2103097346</v>
      </c>
      <c r="AK634" s="20">
        <f t="shared" si="190"/>
        <v>0.11699594613688975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23010611.044247787</v>
      </c>
      <c r="AJ1429" s="19">
        <f t="shared" si="430"/>
        <v>2692148.2103097346</v>
      </c>
      <c r="AK1429" s="20">
        <f t="shared" si="431"/>
        <v>0.11699594613688975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23010611.044247787</v>
      </c>
      <c r="AJ1430" s="19">
        <f t="shared" si="430"/>
        <v>2692148.2103097346</v>
      </c>
      <c r="AK1430" s="20">
        <f t="shared" si="431"/>
        <v>0.11699594613688975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23010611.044247787</v>
      </c>
      <c r="AJ1434" s="19">
        <f t="shared" si="430"/>
        <v>2692148.2103097346</v>
      </c>
      <c r="AK1434" s="20">
        <f t="shared" si="431"/>
        <v>0.11699594613688975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23010611.044247787</v>
      </c>
      <c r="AJ1632" s="19">
        <f t="shared" si="484"/>
        <v>2692148.2103097346</v>
      </c>
      <c r="AK1632" s="20">
        <f t="shared" si="485"/>
        <v>0.11699594613688975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23010611.044247787</v>
      </c>
      <c r="AJ2612" s="27">
        <f t="shared" si="768"/>
        <v>2692148.2103097346</v>
      </c>
      <c r="AK2612" s="28">
        <f t="shared" si="769"/>
        <v>0.11699594613688975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23010611.044247787</v>
      </c>
      <c r="AJ2613" s="27">
        <f t="shared" si="768"/>
        <v>2692148.2103097346</v>
      </c>
      <c r="AK2613" s="28">
        <f t="shared" si="769"/>
        <v>0.11699594613688975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23010611.044247787</v>
      </c>
      <c r="AJ3161" s="19">
        <f t="shared" si="940"/>
        <v>2692148.2103097346</v>
      </c>
      <c r="AK3161" s="20">
        <f t="shared" si="941"/>
        <v>0.11699594613688975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27943995.669132747</v>
      </c>
      <c r="AJ3572" s="27">
        <f t="shared" si="1045"/>
        <v>3353279.480295931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27943995.669132747</v>
      </c>
      <c r="AJ3573" s="27">
        <f t="shared" si="1045"/>
        <v>3353279.480295931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27943995.669132747</v>
      </c>
      <c r="AJ3574" s="27">
        <f t="shared" si="1045"/>
        <v>3353279.480295931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27943995.669132747</v>
      </c>
      <c r="AJ3575" s="27">
        <f t="shared" si="1045"/>
        <v>3353279.480295931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27943995.669132747</v>
      </c>
      <c r="AJ3627" s="200">
        <f t="shared" si="1068"/>
        <v>3353279.480295931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27943995.669132747</v>
      </c>
      <c r="AJ3628" s="200">
        <f t="shared" si="1068"/>
        <v>3353279.480295931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27943995.669132747</v>
      </c>
      <c r="AJ3629" s="200">
        <f t="shared" si="1068"/>
        <v>3353279.480295931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27943995.669132747</v>
      </c>
      <c r="AJ3630" s="200">
        <f t="shared" si="1068"/>
        <v>3353279.480295931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25032301.093805309</v>
      </c>
      <c r="AJ3635" s="200">
        <f t="shared" si="1068"/>
        <v>3003876.1312566376</v>
      </c>
      <c r="AK3635" s="201">
        <f t="shared" si="1069"/>
        <v>0.12000000000000002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25032301.093805309</v>
      </c>
      <c r="AJ3636" s="200">
        <f t="shared" si="1068"/>
        <v>3003876.1312566376</v>
      </c>
      <c r="AK3636" s="201">
        <f t="shared" si="1069"/>
        <v>0.12000000000000002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3616</v>
      </c>
      <c r="K3645" s="29" t="s">
        <v>3617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105019.2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25032301.093805309</v>
      </c>
      <c r="AJ3645" s="200">
        <f t="shared" si="1068"/>
        <v>3003876.1312566376</v>
      </c>
      <c r="AK3645" s="201">
        <f t="shared" si="1069"/>
        <v>0.12000000000000002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3616</v>
      </c>
      <c r="K3646" s="29" t="s">
        <v>3617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105019.2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25032301.093805309</v>
      </c>
      <c r="AJ3646" s="200">
        <f t="shared" si="1068"/>
        <v>3003876.1312566376</v>
      </c>
      <c r="AK3646" s="201">
        <f t="shared" si="1069"/>
        <v>0.12000000000000002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3616</v>
      </c>
      <c r="K3647" s="29" t="s">
        <v>3617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72558.720000000001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25032301.093805309</v>
      </c>
      <c r="AJ3647" s="200">
        <f t="shared" si="1068"/>
        <v>3003876.1312566376</v>
      </c>
      <c r="AK3647" s="201">
        <f t="shared" si="1069"/>
        <v>0.12000000000000002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3616</v>
      </c>
      <c r="K3648" s="29" t="s">
        <v>3617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33415.199999999997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25032301.093805309</v>
      </c>
      <c r="AJ3648" s="200">
        <f t="shared" si="1068"/>
        <v>3003876.1312566376</v>
      </c>
      <c r="AK3648" s="201">
        <f t="shared" si="1069"/>
        <v>0.12000000000000002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3616</v>
      </c>
      <c r="K3649" s="29" t="s">
        <v>3617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75422.87999999999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25032301.093805309</v>
      </c>
      <c r="AJ3649" s="200">
        <f t="shared" si="1068"/>
        <v>3003876.1312566376</v>
      </c>
      <c r="AK3649" s="201">
        <f t="shared" si="1069"/>
        <v>0.12000000000000002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3616</v>
      </c>
      <c r="K3650" s="29" t="s">
        <v>3617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82583.28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25032301.093805309</v>
      </c>
      <c r="AJ3650" s="200">
        <f t="shared" si="1068"/>
        <v>3003876.1312566376</v>
      </c>
      <c r="AK3650" s="201">
        <f t="shared" si="1069"/>
        <v>0.12000000000000002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3616</v>
      </c>
      <c r="K3651" s="29" t="s">
        <v>3617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5728.32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25032301.093805309</v>
      </c>
      <c r="AJ3651" s="200">
        <f t="shared" si="1068"/>
        <v>3003876.1312566376</v>
      </c>
      <c r="AK3651" s="201">
        <f t="shared" si="1069"/>
        <v>0.12000000000000002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25032301.093805309</v>
      </c>
      <c r="AJ3653" s="200">
        <f t="shared" si="1068"/>
        <v>3003876.1312566376</v>
      </c>
      <c r="AK3653" s="201">
        <f t="shared" si="1069"/>
        <v>0.12000000000000002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25032301.093805309</v>
      </c>
      <c r="AJ3654" s="200">
        <f t="shared" ref="AJ3654:AJ3717" si="1090">IF(P3654="C66 SERVICE","",SUMIFS(AC:AC,F:F,F3654,G:G,G3654,E:E,E3654))</f>
        <v>3003876.1312566376</v>
      </c>
      <c r="AK3654" s="201">
        <f t="shared" ref="AK3654:AK3717" si="1091">IF(AJ3654&gt;0,AJ3654/AI3654,"")</f>
        <v>0.12000000000000002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25032301.093805309</v>
      </c>
      <c r="AJ3655" s="200">
        <f t="shared" si="1090"/>
        <v>3003876.1312566376</v>
      </c>
      <c r="AK3655" s="201">
        <f t="shared" si="1091"/>
        <v>0.12000000000000002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25032301.093805309</v>
      </c>
      <c r="AJ3656" s="200">
        <f t="shared" si="1090"/>
        <v>3003876.1312566376</v>
      </c>
      <c r="AK3656" s="201">
        <f t="shared" si="1091"/>
        <v>0.12000000000000002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25032301.093805309</v>
      </c>
      <c r="AJ3657" s="200">
        <f t="shared" si="1090"/>
        <v>3003876.1312566376</v>
      </c>
      <c r="AK3657" s="201">
        <f t="shared" si="1091"/>
        <v>0.12000000000000002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25032301.093805309</v>
      </c>
      <c r="AJ3658" s="200">
        <f t="shared" si="1090"/>
        <v>3003876.1312566376</v>
      </c>
      <c r="AK3658" s="201">
        <f t="shared" si="1091"/>
        <v>0.12000000000000002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25032301.093805309</v>
      </c>
      <c r="AJ3659" s="200">
        <f t="shared" si="1090"/>
        <v>3003876.1312566376</v>
      </c>
      <c r="AK3659" s="201">
        <f t="shared" si="1091"/>
        <v>0.12000000000000002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25032301.093805309</v>
      </c>
      <c r="AJ3662" s="200">
        <f t="shared" si="1090"/>
        <v>3003876.1312566376</v>
      </c>
      <c r="AK3662" s="201">
        <f t="shared" si="1091"/>
        <v>0.12000000000000002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3563</v>
      </c>
      <c r="K3667" s="29" t="s">
        <v>3564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3565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25032301.093805309</v>
      </c>
      <c r="AJ3682" s="200">
        <f t="shared" si="1090"/>
        <v>3003876.1312566376</v>
      </c>
      <c r="AK3682" s="201">
        <f t="shared" si="1091"/>
        <v>0.12000000000000002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25032301.093805309</v>
      </c>
      <c r="AJ3683" s="200">
        <f t="shared" si="1090"/>
        <v>3003876.1312566376</v>
      </c>
      <c r="AK3683" s="201">
        <f t="shared" si="1091"/>
        <v>0.12000000000000002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25032301.093805309</v>
      </c>
      <c r="AJ3684" s="200">
        <f t="shared" si="1090"/>
        <v>3003876.1312566376</v>
      </c>
      <c r="AK3684" s="201">
        <f t="shared" si="1091"/>
        <v>0.12000000000000002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25032301.093805309</v>
      </c>
      <c r="AJ3685" s="200">
        <f t="shared" si="1090"/>
        <v>3003876.1312566376</v>
      </c>
      <c r="AK3685" s="201">
        <f t="shared" si="1091"/>
        <v>0.12000000000000002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25032301.093805309</v>
      </c>
      <c r="AJ3686" s="200">
        <f t="shared" si="1090"/>
        <v>3003876.1312566376</v>
      </c>
      <c r="AK3686" s="201">
        <f t="shared" si="1091"/>
        <v>0.12000000000000002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25032301.093805309</v>
      </c>
      <c r="AJ3693" s="200">
        <f t="shared" si="1090"/>
        <v>3003876.1312566376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25032301.093805309</v>
      </c>
      <c r="AJ3698" s="200">
        <f t="shared" si="1090"/>
        <v>3003876.1312566376</v>
      </c>
      <c r="AK3698" s="201">
        <f t="shared" si="1091"/>
        <v>0.12000000000000002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25032301.093805309</v>
      </c>
      <c r="AJ3699" s="200">
        <f t="shared" si="1090"/>
        <v>3003876.1312566376</v>
      </c>
      <c r="AK3699" s="201">
        <f t="shared" si="1091"/>
        <v>0.12000000000000002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25032301.093805309</v>
      </c>
      <c r="AJ3707" s="200">
        <f t="shared" si="1090"/>
        <v>3003876.1312566376</v>
      </c>
      <c r="AK3707" s="201">
        <f t="shared" si="1091"/>
        <v>0.12000000000000002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25032301.093805309</v>
      </c>
      <c r="AJ3708" s="200">
        <f t="shared" si="1090"/>
        <v>3003876.1312566376</v>
      </c>
      <c r="AK3708" s="201">
        <f t="shared" si="1091"/>
        <v>0.12000000000000002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25032301.093805309</v>
      </c>
      <c r="AJ3709" s="200">
        <f t="shared" si="1090"/>
        <v>3003876.1312566376</v>
      </c>
      <c r="AK3709" s="201">
        <f t="shared" si="1091"/>
        <v>0.12000000000000002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25032301.093805309</v>
      </c>
      <c r="AJ3710" s="200">
        <f t="shared" si="1090"/>
        <v>3003876.1312566376</v>
      </c>
      <c r="AK3710" s="201">
        <f t="shared" si="1091"/>
        <v>0.12000000000000002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25032301.093805309</v>
      </c>
      <c r="AJ3711" s="200">
        <f t="shared" si="1090"/>
        <v>3003876.1312566376</v>
      </c>
      <c r="AK3711" s="201">
        <f t="shared" si="1091"/>
        <v>0.12000000000000002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25032301.093805309</v>
      </c>
      <c r="AJ3712" s="200">
        <f t="shared" si="1090"/>
        <v>3003876.1312566376</v>
      </c>
      <c r="AK3712" s="201">
        <f t="shared" si="1091"/>
        <v>0.12000000000000002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25032301.093805309</v>
      </c>
      <c r="AJ3713" s="200">
        <f t="shared" si="1090"/>
        <v>3003876.1312566376</v>
      </c>
      <c r="AK3713" s="201">
        <f t="shared" si="1091"/>
        <v>0.12000000000000002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3592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25032301.093805309</v>
      </c>
      <c r="AJ3717" s="200">
        <f t="shared" si="1090"/>
        <v>3003876.1312566376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3592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25032301.093805309</v>
      </c>
      <c r="AJ3718" s="200">
        <f t="shared" ref="AJ3718:AJ3724" si="1112">IF(P3718="C66 SERVICE","",SUMIFS(AC:AC,F:F,F3718,G:G,G3718,E:E,E3718))</f>
        <v>3003876.1312566376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3566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3566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3567</v>
      </c>
      <c r="K3725" s="29" t="s">
        <v>3568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3571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3569</v>
      </c>
      <c r="K3726" s="29" t="s">
        <v>3570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27943995.669132747</v>
      </c>
      <c r="AJ3726" s="200">
        <f t="shared" si="1131"/>
        <v>3353279.480295931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3572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25032301.093805309</v>
      </c>
      <c r="AJ3727" s="200">
        <f t="shared" si="1131"/>
        <v>3003876.1312566376</v>
      </c>
      <c r="AK3727" s="201">
        <f t="shared" si="1132"/>
        <v>0.12000000000000002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3573</v>
      </c>
      <c r="K3728" s="29" t="s">
        <v>3576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25032301.093805309</v>
      </c>
      <c r="AJ3728" s="200">
        <f t="shared" si="1131"/>
        <v>3003876.1312566376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3574</v>
      </c>
      <c r="K3729" s="29" t="s">
        <v>3577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25032301.093805309</v>
      </c>
      <c r="AJ3729" s="200">
        <f t="shared" si="1131"/>
        <v>3003876.1312566376</v>
      </c>
      <c r="AK3729" s="201">
        <f t="shared" si="1132"/>
        <v>0.12000000000000002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3575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3578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79658.336283185854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27943995.669132747</v>
      </c>
      <c r="AJ3731" s="200">
        <f t="shared" si="1131"/>
        <v>3353279.480295931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3579</v>
      </c>
      <c r="K3732" s="29" t="s">
        <v>3580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27943995.669132747</v>
      </c>
      <c r="AJ3732" s="200">
        <f t="shared" si="1131"/>
        <v>3353279.480295931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3579</v>
      </c>
      <c r="K3733" s="29" t="s">
        <v>3580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27943995.669132747</v>
      </c>
      <c r="AJ3733" s="200">
        <f t="shared" si="1131"/>
        <v>3353279.480295931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3581</v>
      </c>
      <c r="K3734" s="29" t="s">
        <v>3582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27943995.669132747</v>
      </c>
      <c r="AJ3734" s="200">
        <f t="shared" si="1131"/>
        <v>3353279.480295931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3583</v>
      </c>
      <c r="K3735" s="29" t="s">
        <v>3584</v>
      </c>
      <c r="L3735" s="24" t="s">
        <v>3585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27943995.669132747</v>
      </c>
      <c r="AJ3735" s="200">
        <f t="shared" si="1131"/>
        <v>3353279.480295931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3586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3587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27943995.669132747</v>
      </c>
      <c r="AJ3737" s="200">
        <f t="shared" si="1131"/>
        <v>3353279.480295931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3588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3588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3588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3588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3588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3588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3589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25032301.093805309</v>
      </c>
      <c r="AJ3744" s="200">
        <f t="shared" si="1131"/>
        <v>3003876.1312566376</v>
      </c>
      <c r="AK3744" s="201">
        <f t="shared" ref="AK3744:AK3807" si="1144">IF(AJ3744&gt;0,AJ3744/AI3744,"")</f>
        <v>0.12000000000000002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3589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25032301.093805309</v>
      </c>
      <c r="AJ3745" s="200">
        <f t="shared" si="1131"/>
        <v>3003876.1312566376</v>
      </c>
      <c r="AK3745" s="201">
        <f t="shared" si="1144"/>
        <v>0.12000000000000002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3589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25032301.093805309</v>
      </c>
      <c r="AJ3746" s="200">
        <f t="shared" si="1131"/>
        <v>3003876.1312566376</v>
      </c>
      <c r="AK3746" s="201">
        <f t="shared" si="1144"/>
        <v>0.12000000000000002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3590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25032301.093805309</v>
      </c>
      <c r="AJ3747" s="200">
        <f t="shared" si="1131"/>
        <v>3003876.1312566376</v>
      </c>
      <c r="AK3747" s="201">
        <f t="shared" si="1144"/>
        <v>0.12000000000000002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3590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25032301.093805309</v>
      </c>
      <c r="AJ3748" s="200">
        <f t="shared" si="1131"/>
        <v>3003876.1312566376</v>
      </c>
      <c r="AK3748" s="201">
        <f t="shared" si="1144"/>
        <v>0.12000000000000002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3590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25032301.093805309</v>
      </c>
      <c r="AJ3749" s="200">
        <f t="shared" si="1131"/>
        <v>3003876.1312566376</v>
      </c>
      <c r="AK3749" s="201">
        <f t="shared" si="1144"/>
        <v>0.12000000000000002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3591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27943995.669132747</v>
      </c>
      <c r="AJ3750" s="200">
        <f t="shared" si="1131"/>
        <v>3353279.480295931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3591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27943995.669132747</v>
      </c>
      <c r="AJ3751" s="200">
        <f t="shared" si="1131"/>
        <v>3353279.480295931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3591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27943995.669132747</v>
      </c>
      <c r="AJ3752" s="200">
        <f t="shared" si="1131"/>
        <v>3353279.480295931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3591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27943995.669132747</v>
      </c>
      <c r="AJ3753" s="200">
        <f t="shared" si="1131"/>
        <v>3353279.480295931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3593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27943995.669132747</v>
      </c>
      <c r="AJ3754" s="200">
        <f t="shared" si="1131"/>
        <v>3353279.480295931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3593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27943995.669132747</v>
      </c>
      <c r="AJ3755" s="200">
        <f t="shared" si="1131"/>
        <v>3353279.480295931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3593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27943995.669132747</v>
      </c>
      <c r="AJ3756" s="200">
        <f t="shared" si="1131"/>
        <v>3353279.480295931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3594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3596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27943995.669132747</v>
      </c>
      <c r="AJ3757" s="200">
        <f t="shared" si="1131"/>
        <v>3353279.480295931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3595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3596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27943995.669132747</v>
      </c>
      <c r="AJ3758" s="200">
        <f t="shared" si="1131"/>
        <v>3353279.480295931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3597</v>
      </c>
      <c r="K3759" s="29" t="s">
        <v>3598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27943995.669132747</v>
      </c>
      <c r="AJ3759" s="27">
        <f t="shared" si="1131"/>
        <v>3353279.480295931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3597</v>
      </c>
      <c r="K3760" s="29" t="s">
        <v>3598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27943995.669132747</v>
      </c>
      <c r="AJ3760" s="27">
        <f t="shared" si="1131"/>
        <v>3353279.480295931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3597</v>
      </c>
      <c r="K3761" s="29" t="s">
        <v>3598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27943995.669132747</v>
      </c>
      <c r="AJ3761" s="27">
        <f t="shared" si="1131"/>
        <v>3353279.480295931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3597</v>
      </c>
      <c r="K3762" s="29" t="s">
        <v>3598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27943995.669132747</v>
      </c>
      <c r="AJ3762" s="27">
        <f t="shared" si="1131"/>
        <v>3353279.480295931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3597</v>
      </c>
      <c r="K3763" s="29" t="s">
        <v>3598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27943995.669132747</v>
      </c>
      <c r="AJ3763" s="27">
        <f t="shared" si="1131"/>
        <v>3353279.480295931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3597</v>
      </c>
      <c r="K3764" s="29" t="s">
        <v>3598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27943995.669132747</v>
      </c>
      <c r="AJ3764" s="27">
        <f t="shared" si="1131"/>
        <v>3353279.480295931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3597</v>
      </c>
      <c r="K3765" s="29" t="s">
        <v>3598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27943995.669132747</v>
      </c>
      <c r="AJ3765" s="27">
        <f t="shared" si="1131"/>
        <v>3353279.480295931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3597</v>
      </c>
      <c r="K3766" s="29" t="s">
        <v>3598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27943995.669132747</v>
      </c>
      <c r="AJ3766" s="27">
        <f t="shared" si="1131"/>
        <v>3353279.480295931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3597</v>
      </c>
      <c r="K3767" s="29" t="s">
        <v>3598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27943995.669132747</v>
      </c>
      <c r="AJ3767" s="27">
        <f t="shared" si="1131"/>
        <v>3353279.480295931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3597</v>
      </c>
      <c r="K3768" s="29" t="s">
        <v>3598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27943995.669132747</v>
      </c>
      <c r="AJ3768" s="27">
        <f t="shared" si="1131"/>
        <v>3353279.480295931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3597</v>
      </c>
      <c r="K3769" s="29" t="s">
        <v>3598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27943995.669132747</v>
      </c>
      <c r="AJ3769" s="27">
        <f t="shared" si="1131"/>
        <v>3353279.480295931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3599</v>
      </c>
      <c r="K3770" s="29" t="s">
        <v>3598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27943995.669132747</v>
      </c>
      <c r="AJ3770" s="27">
        <f t="shared" si="1131"/>
        <v>3353279.480295931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3600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27943995.669132747</v>
      </c>
      <c r="AJ3771" s="27">
        <f t="shared" si="1131"/>
        <v>3353279.480295931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3600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27943995.669132747</v>
      </c>
      <c r="AJ3772" s="27">
        <f t="shared" si="1131"/>
        <v>3353279.480295931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3600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27943995.669132747</v>
      </c>
      <c r="AJ3773" s="27">
        <f t="shared" si="1131"/>
        <v>3353279.480295931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3601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25032301.093805309</v>
      </c>
      <c r="AJ3774" s="27">
        <f t="shared" si="1131"/>
        <v>3003876.1312566376</v>
      </c>
      <c r="AK3774" s="243">
        <f t="shared" si="1144"/>
        <v>0.12000000000000002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3602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27943995.669132747</v>
      </c>
      <c r="AJ3775" s="27">
        <f t="shared" si="1131"/>
        <v>3353279.480295931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3603</v>
      </c>
      <c r="K3776" s="29" t="s">
        <v>3604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25032301.093805309</v>
      </c>
      <c r="AJ3776" s="27">
        <f t="shared" si="1131"/>
        <v>3003876.1312566376</v>
      </c>
      <c r="AK3776" s="243">
        <f t="shared" si="1144"/>
        <v>0.12000000000000002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2025</v>
      </c>
      <c r="G3781" s="23">
        <v>2</v>
      </c>
      <c r="H3781" s="29"/>
      <c r="I3781" s="93" t="str">
        <f t="shared" si="1141"/>
        <v>Q4</v>
      </c>
      <c r="J3781" s="188" t="s">
        <v>3605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11960724.380530974</v>
      </c>
      <c r="AJ3781" s="27">
        <f t="shared" si="1155"/>
        <v>1435286.9256637166</v>
      </c>
      <c r="AK3781" s="243">
        <f t="shared" si="1144"/>
        <v>0.11999999999999998</v>
      </c>
      <c r="AL3781" s="24"/>
      <c r="AM3781" s="24"/>
      <c r="AN3781" s="24"/>
      <c r="AO3781" s="24"/>
      <c r="AP3781" s="165" t="str">
        <f t="shared" si="1145"/>
        <v>20252</v>
      </c>
      <c r="AQ3781" s="244" t="str">
        <f t="shared" si="1146"/>
        <v>20252JPY</v>
      </c>
      <c r="AR3781" s="245" t="str">
        <f t="shared" si="1147"/>
        <v>YAMAHA_Mounter</v>
      </c>
      <c r="AS3781" s="22">
        <f t="shared" si="1148"/>
        <v>3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2025</v>
      </c>
      <c r="G3782" s="23">
        <v>2</v>
      </c>
      <c r="H3782" s="29"/>
      <c r="I3782" s="93" t="str">
        <f t="shared" si="1141"/>
        <v>Q4</v>
      </c>
      <c r="J3782" s="188" t="s">
        <v>3605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11960724.380530974</v>
      </c>
      <c r="AJ3782" s="27">
        <f t="shared" si="1155"/>
        <v>1435286.9256637166</v>
      </c>
      <c r="AK3782" s="243">
        <f t="shared" si="1144"/>
        <v>0.11999999999999998</v>
      </c>
      <c r="AL3782" s="24"/>
      <c r="AM3782" s="24"/>
      <c r="AN3782" s="24"/>
      <c r="AO3782" s="24"/>
      <c r="AP3782" s="165" t="str">
        <f t="shared" si="1145"/>
        <v>20252</v>
      </c>
      <c r="AQ3782" s="244" t="str">
        <f t="shared" si="1146"/>
        <v>20252JPY</v>
      </c>
      <c r="AR3782" s="245" t="str">
        <f t="shared" si="1147"/>
        <v>YAMAHA_Mounter</v>
      </c>
      <c r="AS3782" s="22">
        <f t="shared" si="1148"/>
        <v>3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2025</v>
      </c>
      <c r="G3783" s="23">
        <v>2</v>
      </c>
      <c r="H3783" s="29"/>
      <c r="I3783" s="93" t="str">
        <f t="shared" si="1141"/>
        <v>Q4</v>
      </c>
      <c r="J3783" s="188" t="s">
        <v>3605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11960724.380530974</v>
      </c>
      <c r="AJ3783" s="27">
        <f t="shared" si="1155"/>
        <v>1435286.9256637166</v>
      </c>
      <c r="AK3783" s="243">
        <f t="shared" si="1144"/>
        <v>0.11999999999999998</v>
      </c>
      <c r="AL3783" s="24"/>
      <c r="AM3783" s="24"/>
      <c r="AN3783" s="24"/>
      <c r="AO3783" s="24"/>
      <c r="AP3783" s="165" t="str">
        <f t="shared" si="1145"/>
        <v>20252</v>
      </c>
      <c r="AQ3783" s="244" t="str">
        <f t="shared" si="1146"/>
        <v>20252JPY</v>
      </c>
      <c r="AR3783" s="245" t="str">
        <f t="shared" si="1147"/>
        <v>YAMAHA_Mounter</v>
      </c>
      <c r="AS3783" s="22">
        <f t="shared" si="1148"/>
        <v>3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2025</v>
      </c>
      <c r="G3784" s="23">
        <v>2</v>
      </c>
      <c r="H3784" s="29"/>
      <c r="I3784" s="93" t="str">
        <f t="shared" si="1141"/>
        <v>Q4</v>
      </c>
      <c r="J3784" s="188" t="s">
        <v>3605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11960724.380530974</v>
      </c>
      <c r="AJ3784" s="27">
        <f t="shared" si="1155"/>
        <v>1435286.9256637166</v>
      </c>
      <c r="AK3784" s="243">
        <f t="shared" si="1144"/>
        <v>0.11999999999999998</v>
      </c>
      <c r="AL3784" s="24"/>
      <c r="AM3784" s="24"/>
      <c r="AN3784" s="24"/>
      <c r="AO3784" s="24"/>
      <c r="AP3784" s="165" t="str">
        <f t="shared" si="1145"/>
        <v>20252</v>
      </c>
      <c r="AQ3784" s="244" t="str">
        <f t="shared" si="1146"/>
        <v>20252JPY</v>
      </c>
      <c r="AR3784" s="245" t="str">
        <f t="shared" si="1147"/>
        <v>YAMAHA_Mounter</v>
      </c>
      <c r="AS3784" s="22">
        <f t="shared" si="1148"/>
        <v>3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2025</v>
      </c>
      <c r="G3785" s="23">
        <v>2</v>
      </c>
      <c r="H3785" s="29"/>
      <c r="I3785" s="93" t="str">
        <f t="shared" si="1141"/>
        <v>Q4</v>
      </c>
      <c r="J3785" s="188" t="s">
        <v>3606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11960724.380530974</v>
      </c>
      <c r="AJ3785" s="27">
        <f t="shared" si="1155"/>
        <v>1435286.9256637166</v>
      </c>
      <c r="AK3785" s="243">
        <f t="shared" si="1144"/>
        <v>0.11999999999999998</v>
      </c>
      <c r="AL3785" s="24"/>
      <c r="AM3785" s="24"/>
      <c r="AN3785" s="24"/>
      <c r="AO3785" s="24"/>
      <c r="AP3785" s="165" t="str">
        <f t="shared" si="1145"/>
        <v>20252</v>
      </c>
      <c r="AQ3785" s="244" t="str">
        <f t="shared" si="1146"/>
        <v>20252JPY</v>
      </c>
      <c r="AR3785" s="245" t="str">
        <f t="shared" si="1147"/>
        <v>YAMAHA_Mounter</v>
      </c>
      <c r="AS3785" s="22">
        <f t="shared" si="1148"/>
        <v>3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3607</v>
      </c>
      <c r="K3786" s="29" t="s">
        <v>3608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3609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11960724.380530974</v>
      </c>
      <c r="AJ3786" s="27">
        <f t="shared" si="1155"/>
        <v>1435286.9256637166</v>
      </c>
      <c r="AK3786" s="243">
        <f t="shared" si="1144"/>
        <v>0.11999999999999998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3607</v>
      </c>
      <c r="K3787" s="29" t="s">
        <v>3608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3609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11960724.380530974</v>
      </c>
      <c r="AJ3787" s="27">
        <f t="shared" si="1155"/>
        <v>1435286.9256637166</v>
      </c>
      <c r="AK3787" s="243">
        <f t="shared" si="1144"/>
        <v>0.11999999999999998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3610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11960724.380530974</v>
      </c>
      <c r="AJ3788" s="27">
        <f t="shared" si="1155"/>
        <v>1435286.9256637166</v>
      </c>
      <c r="AK3788" s="243">
        <f t="shared" si="1144"/>
        <v>0.11999999999999998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3611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11960724.380530974</v>
      </c>
      <c r="AJ3789" s="27">
        <f t="shared" si="1155"/>
        <v>1435286.9256637166</v>
      </c>
      <c r="AK3789" s="243">
        <f t="shared" si="1144"/>
        <v>0.11999999999999998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3611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11960724.380530974</v>
      </c>
      <c r="AJ3790" s="27">
        <f t="shared" si="1155"/>
        <v>1435286.9256637166</v>
      </c>
      <c r="AK3790" s="243">
        <f t="shared" si="1144"/>
        <v>0.11999999999999998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3611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11960724.380530974</v>
      </c>
      <c r="AJ3791" s="27">
        <f t="shared" si="1155"/>
        <v>1435286.9256637166</v>
      </c>
      <c r="AK3791" s="243">
        <f t="shared" si="1144"/>
        <v>0.11999999999999998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3612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11960724.380530974</v>
      </c>
      <c r="AJ3792" s="27">
        <f t="shared" si="1155"/>
        <v>1435286.9256637166</v>
      </c>
      <c r="AK3792" s="243">
        <f t="shared" si="1144"/>
        <v>0.11999999999999998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3612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11960724.380530974</v>
      </c>
      <c r="AJ3793" s="27">
        <f t="shared" si="1155"/>
        <v>1435286.9256637166</v>
      </c>
      <c r="AK3793" s="243">
        <f t="shared" si="1144"/>
        <v>0.11999999999999998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3612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11960724.380530974</v>
      </c>
      <c r="AJ3794" s="27">
        <f t="shared" si="1155"/>
        <v>1435286.9256637166</v>
      </c>
      <c r="AK3794" s="243">
        <f t="shared" si="1144"/>
        <v>0.11999999999999998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2025</v>
      </c>
      <c r="G3795" s="23">
        <v>2</v>
      </c>
      <c r="H3795" s="29"/>
      <c r="I3795" s="93" t="str">
        <f t="shared" si="1141"/>
        <v>Q4</v>
      </c>
      <c r="J3795" s="188" t="s">
        <v>3613</v>
      </c>
      <c r="K3795" s="29" t="s">
        <v>3615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11960724.380530974</v>
      </c>
      <c r="AJ3795" s="27">
        <f t="shared" si="1155"/>
        <v>1435286.9256637166</v>
      </c>
      <c r="AK3795" s="243">
        <f t="shared" si="1144"/>
        <v>0.11999999999999998</v>
      </c>
      <c r="AL3795" s="24"/>
      <c r="AM3795" s="24"/>
      <c r="AN3795" s="24"/>
      <c r="AO3795" s="24"/>
      <c r="AP3795" s="165" t="str">
        <f t="shared" si="1145"/>
        <v>20252</v>
      </c>
      <c r="AQ3795" s="244" t="str">
        <f t="shared" si="1146"/>
        <v>20252RMB</v>
      </c>
      <c r="AR3795" s="245" t="str">
        <f t="shared" si="1147"/>
        <v>YAMAHA_Mounter</v>
      </c>
      <c r="AS3795" s="22">
        <f t="shared" si="1148"/>
        <v>3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3613</v>
      </c>
      <c r="K3796" s="29" t="s">
        <v>3615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11960724.380530974</v>
      </c>
      <c r="AJ3796" s="27">
        <f t="shared" si="1155"/>
        <v>1435286.9256637166</v>
      </c>
      <c r="AK3796" s="243">
        <f t="shared" si="1144"/>
        <v>0.11999999999999998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2025</v>
      </c>
      <c r="G3797" s="23">
        <v>2</v>
      </c>
      <c r="H3797" s="29"/>
      <c r="I3797" s="93" t="str">
        <f t="shared" si="1141"/>
        <v>Q4</v>
      </c>
      <c r="J3797" s="188" t="s">
        <v>3614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44646.371681415934</v>
      </c>
      <c r="AD3797" s="169">
        <v>0.12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11960724.380530974</v>
      </c>
      <c r="AJ3797" s="27">
        <f t="shared" si="1155"/>
        <v>1435286.9256637166</v>
      </c>
      <c r="AK3797" s="243">
        <f t="shared" si="1144"/>
        <v>0.11999999999999998</v>
      </c>
      <c r="AL3797" s="24"/>
      <c r="AM3797" s="24"/>
      <c r="AN3797" s="24"/>
      <c r="AO3797" s="24"/>
      <c r="AP3797" s="165" t="str">
        <f t="shared" si="1145"/>
        <v>20252</v>
      </c>
      <c r="AQ3797" s="244" t="str">
        <f t="shared" si="1146"/>
        <v>20252RMB</v>
      </c>
      <c r="AR3797" s="245" t="str">
        <f t="shared" si="1147"/>
        <v>YAMAHA_Mounter</v>
      </c>
      <c r="AS3797" s="22">
        <f t="shared" si="1148"/>
        <v>3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2025</v>
      </c>
      <c r="G3798" s="23">
        <v>2</v>
      </c>
      <c r="H3798" s="29"/>
      <c r="I3798" s="93" t="str">
        <f t="shared" si="1141"/>
        <v>Q4</v>
      </c>
      <c r="J3798" s="188" t="s">
        <v>3618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77700</v>
      </c>
      <c r="AD3798" s="169">
        <v>0.12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11960724.380530974</v>
      </c>
      <c r="AJ3798" s="27">
        <f t="shared" si="1155"/>
        <v>1435286.9256637166</v>
      </c>
      <c r="AK3798" s="243">
        <f t="shared" si="1144"/>
        <v>0.11999999999999998</v>
      </c>
      <c r="AL3798" s="24"/>
      <c r="AM3798" s="24"/>
      <c r="AN3798" s="24"/>
      <c r="AO3798" s="24"/>
      <c r="AP3798" s="165" t="str">
        <f t="shared" si="1145"/>
        <v>20252</v>
      </c>
      <c r="AQ3798" s="244" t="str">
        <f t="shared" si="1146"/>
        <v>20252JPY</v>
      </c>
      <c r="AR3798" s="245" t="str">
        <f t="shared" si="1147"/>
        <v>YAMAHA_Mounter</v>
      </c>
      <c r="AS3798" s="22">
        <f t="shared" si="1148"/>
        <v>3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3619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11960724.380530974</v>
      </c>
      <c r="AJ3799" s="27">
        <f t="shared" si="1155"/>
        <v>1435286.9256637166</v>
      </c>
      <c r="AK3799" s="243">
        <f t="shared" si="1144"/>
        <v>0.11999999999999998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3619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11960724.380530974</v>
      </c>
      <c r="AJ3800" s="27">
        <f t="shared" si="1155"/>
        <v>1435286.9256637166</v>
      </c>
      <c r="AK3800" s="243">
        <f t="shared" si="1144"/>
        <v>0.11999999999999998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3620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27943995.669132747</v>
      </c>
      <c r="AJ3801" s="27">
        <f t="shared" si="1155"/>
        <v>3353279.480295931</v>
      </c>
      <c r="AK3801" s="243">
        <f t="shared" si="1144"/>
        <v>0.12000000000000005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3620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27943995.669132747</v>
      </c>
      <c r="AJ3802" s="27">
        <f t="shared" si="1155"/>
        <v>3353279.480295931</v>
      </c>
      <c r="AK3802" s="243">
        <f t="shared" si="1144"/>
        <v>0.12000000000000005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3620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27943995.669132747</v>
      </c>
      <c r="AJ3803" s="27">
        <f t="shared" si="1155"/>
        <v>3353279.480295931</v>
      </c>
      <c r="AK3803" s="243">
        <f t="shared" si="1144"/>
        <v>0.12000000000000005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3620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27943995.669132747</v>
      </c>
      <c r="AJ3804" s="27">
        <f t="shared" si="1155"/>
        <v>3353279.480295931</v>
      </c>
      <c r="AK3804" s="243">
        <f t="shared" si="1144"/>
        <v>0.12000000000000005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TBA</v>
      </c>
      <c r="F3805" s="23" t="s">
        <v>2585</v>
      </c>
      <c r="G3805" s="23" t="s">
        <v>2585</v>
      </c>
      <c r="H3805" s="29"/>
      <c r="I3805" s="93" t="str">
        <f t="shared" si="1141"/>
        <v>TBA</v>
      </c>
      <c r="J3805" s="188" t="s">
        <v>3621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23010611.044247787</v>
      </c>
      <c r="AJ3805" s="27">
        <f t="shared" si="1155"/>
        <v>2692148.2103097346</v>
      </c>
      <c r="AK3805" s="243">
        <f t="shared" si="1144"/>
        <v>0.11699594613688975</v>
      </c>
      <c r="AL3805" s="24"/>
      <c r="AM3805" s="24"/>
      <c r="AN3805" s="24"/>
      <c r="AO3805" s="24"/>
      <c r="AP3805" s="165" t="str">
        <f t="shared" si="1145"/>
        <v>TBATBA</v>
      </c>
      <c r="AQ3805" s="244" t="str">
        <f t="shared" si="1146"/>
        <v>TBATBARMB</v>
      </c>
      <c r="AR3805" s="245" t="str">
        <f t="shared" si="1147"/>
        <v>YAMAHA_Mounter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TBA</v>
      </c>
      <c r="F3806" s="23" t="s">
        <v>2585</v>
      </c>
      <c r="G3806" s="23" t="s">
        <v>2585</v>
      </c>
      <c r="H3806" s="29"/>
      <c r="I3806" s="93" t="str">
        <f t="shared" si="1141"/>
        <v>TBA</v>
      </c>
      <c r="J3806" s="188" t="s">
        <v>3622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23010611.044247787</v>
      </c>
      <c r="AJ3806" s="27">
        <f t="shared" si="1155"/>
        <v>2692148.2103097346</v>
      </c>
      <c r="AK3806" s="243">
        <f t="shared" si="1144"/>
        <v>0.11699594613688975</v>
      </c>
      <c r="AL3806" s="24"/>
      <c r="AM3806" s="24"/>
      <c r="AN3806" s="24"/>
      <c r="AO3806" s="24"/>
      <c r="AP3806" s="165" t="str">
        <f t="shared" si="1145"/>
        <v>TBATBA</v>
      </c>
      <c r="AQ3806" s="244" t="str">
        <f t="shared" si="1146"/>
        <v>TBATBAJPY</v>
      </c>
      <c r="AR3806" s="245" t="str">
        <f t="shared" si="1147"/>
        <v>YAMAHA_Mounter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TBA</v>
      </c>
      <c r="F3807" s="23" t="s">
        <v>2585</v>
      </c>
      <c r="G3807" s="23" t="s">
        <v>2585</v>
      </c>
      <c r="H3807" s="29"/>
      <c r="I3807" s="93" t="str">
        <f t="shared" si="1141"/>
        <v>TBA</v>
      </c>
      <c r="J3807" s="188" t="s">
        <v>3622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23010611.044247787</v>
      </c>
      <c r="AJ3807" s="27">
        <f t="shared" si="1155"/>
        <v>2692148.2103097346</v>
      </c>
      <c r="AK3807" s="243">
        <f t="shared" si="1144"/>
        <v>0.11699594613688975</v>
      </c>
      <c r="AL3807" s="24"/>
      <c r="AM3807" s="24"/>
      <c r="AN3807" s="24"/>
      <c r="AO3807" s="24"/>
      <c r="AP3807" s="165" t="str">
        <f t="shared" si="1145"/>
        <v>TBATBA</v>
      </c>
      <c r="AQ3807" s="244" t="str">
        <f t="shared" si="1146"/>
        <v>TBATBAJPY</v>
      </c>
      <c r="AR3807" s="245" t="str">
        <f t="shared" si="1147"/>
        <v>YAMAHA_Mounter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TBA</v>
      </c>
      <c r="F3808" s="23" t="s">
        <v>2585</v>
      </c>
      <c r="G3808" s="23" t="s">
        <v>2585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TBA</v>
      </c>
      <c r="J3808" s="188" t="s">
        <v>3622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23010611.044247787</v>
      </c>
      <c r="AJ3808" s="27">
        <f t="shared" si="1155"/>
        <v>2692148.2103097346</v>
      </c>
      <c r="AK3808" s="243">
        <f t="shared" ref="AK3808:AK3871" si="1162">IF(AJ3808&gt;0,AJ3808/AI3808,"")</f>
        <v>0.11699594613688975</v>
      </c>
      <c r="AL3808" s="24"/>
      <c r="AM3808" s="24"/>
      <c r="AN3808" s="24"/>
      <c r="AO3808" s="24"/>
      <c r="AP3808" s="165" t="str">
        <f t="shared" ref="AP3808:AP3871" si="1163">IF(F3808="","",F3808&amp;G3808)</f>
        <v>TBATBA</v>
      </c>
      <c r="AQ3808" s="244" t="str">
        <f t="shared" ref="AQ3808:AQ3871" si="1164">IF(W3808="","",F3808&amp;G3808&amp;W3808)</f>
        <v>TBATBAJPY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TBA</v>
      </c>
      <c r="F3809" s="23" t="s">
        <v>2585</v>
      </c>
      <c r="G3809" s="23" t="s">
        <v>2585</v>
      </c>
      <c r="H3809" s="29"/>
      <c r="I3809" s="93" t="str">
        <f t="shared" si="1159"/>
        <v>TBA</v>
      </c>
      <c r="J3809" s="188" t="s">
        <v>3622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23010611.044247787</v>
      </c>
      <c r="AJ3809" s="27">
        <f t="shared" si="1155"/>
        <v>2692148.2103097346</v>
      </c>
      <c r="AK3809" s="243">
        <f t="shared" si="1162"/>
        <v>0.11699594613688975</v>
      </c>
      <c r="AL3809" s="24"/>
      <c r="AM3809" s="24"/>
      <c r="AN3809" s="24"/>
      <c r="AO3809" s="24"/>
      <c r="AP3809" s="165" t="str">
        <f t="shared" si="1163"/>
        <v>TBATBA</v>
      </c>
      <c r="AQ3809" s="244" t="str">
        <f t="shared" si="1164"/>
        <v>TBATBAJPY</v>
      </c>
      <c r="AR3809" s="245" t="str">
        <f t="shared" si="1165"/>
        <v>YAMAHA_Mounter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TBA</v>
      </c>
      <c r="F3810" s="23" t="s">
        <v>2585</v>
      </c>
      <c r="G3810" s="23" t="s">
        <v>2585</v>
      </c>
      <c r="H3810" s="29"/>
      <c r="I3810" s="93" t="str">
        <f t="shared" si="1159"/>
        <v>TBA</v>
      </c>
      <c r="J3810" s="188" t="s">
        <v>3623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78136.948672566374</v>
      </c>
      <c r="AD3810" s="169">
        <v>0.12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23010611.044247787</v>
      </c>
      <c r="AJ3810" s="27">
        <f t="shared" si="1155"/>
        <v>2692148.2103097346</v>
      </c>
      <c r="AK3810" s="243">
        <f t="shared" si="1162"/>
        <v>0.11699594613688975</v>
      </c>
      <c r="AL3810" s="24"/>
      <c r="AM3810" s="24"/>
      <c r="AN3810" s="24"/>
      <c r="AO3810" s="24"/>
      <c r="AP3810" s="165" t="str">
        <f t="shared" si="1163"/>
        <v>TBATBA</v>
      </c>
      <c r="AQ3810" s="244" t="str">
        <f t="shared" si="1164"/>
        <v>TBATBARMB</v>
      </c>
      <c r="AR3810" s="245" t="str">
        <f t="shared" si="1165"/>
        <v>YAMAHA_Mounter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TBA</v>
      </c>
      <c r="F3811" s="23" t="s">
        <v>2585</v>
      </c>
      <c r="G3811" s="23" t="s">
        <v>2585</v>
      </c>
      <c r="H3811" s="29"/>
      <c r="I3811" s="93" t="str">
        <f t="shared" si="1159"/>
        <v>TBA</v>
      </c>
      <c r="J3811" s="188" t="s">
        <v>3624</v>
      </c>
      <c r="K3811" s="29" t="s">
        <v>3625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23010611.044247787</v>
      </c>
      <c r="AJ3811" s="27">
        <f t="shared" si="1155"/>
        <v>2692148.2103097346</v>
      </c>
      <c r="AK3811" s="243">
        <f t="shared" si="1162"/>
        <v>0.11699594613688975</v>
      </c>
      <c r="AL3811" s="24"/>
      <c r="AM3811" s="24"/>
      <c r="AN3811" s="24"/>
      <c r="AO3811" s="24"/>
      <c r="AP3811" s="165" t="str">
        <f t="shared" si="1163"/>
        <v>TBATBA</v>
      </c>
      <c r="AQ3811" s="244" t="str">
        <f t="shared" si="1164"/>
        <v>TBATBARMB</v>
      </c>
      <c r="AR3811" s="245" t="str">
        <f t="shared" si="1165"/>
        <v>YAMAHA_Mounter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TBA</v>
      </c>
      <c r="F3812" s="23" t="s">
        <v>2585</v>
      </c>
      <c r="G3812" s="23" t="s">
        <v>2585</v>
      </c>
      <c r="H3812" s="29"/>
      <c r="I3812" s="93" t="str">
        <f t="shared" si="1159"/>
        <v>TBA</v>
      </c>
      <c r="J3812" s="188" t="s">
        <v>3626</v>
      </c>
      <c r="K3812" s="29" t="s">
        <v>3627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495000</v>
      </c>
      <c r="Y3812" s="31" t="str">
        <f t="shared" si="1153"/>
        <v>1.13</v>
      </c>
      <c r="Z3812" s="241">
        <f t="shared" si="1152"/>
        <v>495000</v>
      </c>
      <c r="AA3812" s="22">
        <v>1.0920000000000001</v>
      </c>
      <c r="AB3812" s="242">
        <f t="shared" si="1156"/>
        <v>478353.98230088502</v>
      </c>
      <c r="AC3812" s="25">
        <f t="shared" si="1160"/>
        <v>57402.477876106197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23010611.044247787</v>
      </c>
      <c r="AJ3812" s="27">
        <f t="shared" si="1155"/>
        <v>2692148.2103097346</v>
      </c>
      <c r="AK3812" s="243">
        <f t="shared" si="1162"/>
        <v>0.11699594613688975</v>
      </c>
      <c r="AL3812" s="24"/>
      <c r="AM3812" s="24"/>
      <c r="AN3812" s="24"/>
      <c r="AO3812" s="24"/>
      <c r="AP3812" s="165" t="str">
        <f t="shared" si="1163"/>
        <v>TBATBA</v>
      </c>
      <c r="AQ3812" s="244" t="str">
        <f t="shared" si="1164"/>
        <v>TBATBARMB</v>
      </c>
      <c r="AR3812" s="245" t="str">
        <f t="shared" si="1165"/>
        <v>YAMAHA_Mounter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>IF(W3817="","",IF(W3817="RMB","1.13", "1"))</f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>IF(W3817="","",F3817&amp;G3817&amp;W3817)</f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>IF(W3818="","",IF(W3818="RMB","1.13", "1"))</f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>IF(W3818="","",F3818&amp;G3818&amp;W3818)</f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B15" zoomScale="70" zoomScaleNormal="70" workbookViewId="0">
      <selection activeCell="M41" sqref="M41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19825408.332743365</v>
      </c>
      <c r="T13" s="79">
        <f>IF(R13="","",SUMIFS(raw_sheet!AB:AB,raw_sheet!E:E,list!P13,raw_sheet!F:F,list!Q13,raw_sheet!G:G,list!R13,raw_sheet!R:R,list!$T$12))</f>
        <v>5206892.7610619478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25032301.093805309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19715399.230088495</v>
      </c>
      <c r="AF13" s="79">
        <f>IF(AD13="","",SUMIFS(raw_sheet!AB:AB,raw_sheet!A:A,list!AB13,raw_sheet!B:B,list!AC13,raw_sheet!C:C,list!AD13,raw_sheet!S:S,list!$AF$12))</f>
        <v>3725176.637168142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478353.98230088502</v>
      </c>
      <c r="AI13" s="80">
        <f>IF(AD13="","",SUMIFS(raw_sheet!AB:AB,raw_sheet!A:A,list!AB13,raw_sheet!B:B,list!AC13,raw_sheet!C:C,list!AD13))</f>
        <v>23918929.849557523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27790563.992849555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28125894.966300882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25782916.554088496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27943995.669132747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11603166.85840708</v>
      </c>
      <c r="T16" s="79">
        <f>IF(R16="","",SUMIFS(raw_sheet!AB:AB,raw_sheet!E:E,list!P16,raw_sheet!F:F,list!Q16,raw_sheet!G:G,list!R16,raw_sheet!R:R,list!$T$12))</f>
        <v>357557.5221238939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11960724.380530974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370041700</v>
      </c>
      <c r="AK18" s="124" cm="1">
        <f t="array" ref="AK18">IFERROR(SUMPRODUCT((AD21:AD150="EAST")*(AJ21:AJ150)),0)</f>
        <v>3848800</v>
      </c>
      <c r="AL18" s="124" cm="1">
        <f t="array" ref="AL18">IFERROR(SUMPRODUCT((AD21:AD150="NORTH")*(AJ21:AJ150)),0)</f>
        <v>495000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WEST</v>
      </c>
      <c r="S21" s="13" t="str">
        <v>C49XIY20240722/LJY</v>
      </c>
      <c r="T21" s="13" t="str">
        <v>西安海龙</v>
      </c>
      <c r="U21" s="13" t="str">
        <v>YSM10</v>
      </c>
      <c r="V21" s="13">
        <v>1</v>
      </c>
      <c r="W21" s="92" t="str">
        <v>RMB</v>
      </c>
      <c r="X21" s="97">
        <v>1.0920000000000001</v>
      </c>
      <c r="Y21" s="92">
        <v>579823.00884955761</v>
      </c>
      <c r="Z21" s="229">
        <v>0.12</v>
      </c>
      <c r="AB21" s="15" cm="1">
        <f t="array" ref="AB21:AM58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0.12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WEST</v>
      </c>
      <c r="S22" s="13" t="str">
        <v>C49XIY20240722/LJY</v>
      </c>
      <c r="T22" s="13" t="str">
        <v>西安海龙</v>
      </c>
      <c r="U22" s="13" t="str">
        <v>YSM10</v>
      </c>
      <c r="V22" s="13">
        <v>1</v>
      </c>
      <c r="W22" s="92" t="str">
        <v>RMB</v>
      </c>
      <c r="X22" s="97">
        <v>1.0920000000000001</v>
      </c>
      <c r="Y22" s="92">
        <v>579823.00884955761</v>
      </c>
      <c r="Z22" s="229">
        <v>0.12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SOUTH</v>
      </c>
      <c r="S23" s="13" t="str">
        <v>C49SZX20240178DZ&amp;JAL</v>
      </c>
      <c r="T23" s="13" t="str">
        <v>GLOBAL STAR(嘉裕越南分部)</v>
      </c>
      <c r="U23" s="13" t="str">
        <v>YSM20R</v>
      </c>
      <c r="V23" s="13">
        <v>1</v>
      </c>
      <c r="W23" s="92" t="str">
        <v>USD</v>
      </c>
      <c r="X23" s="97">
        <v>7.8</v>
      </c>
      <c r="Y23" s="92">
        <v>875160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SOUTH</v>
      </c>
      <c r="S24" s="13" t="str">
        <v>C49SZX20240178DZ&amp;JAL</v>
      </c>
      <c r="T24" s="13" t="str">
        <v>GLOBAL STAR(嘉裕越南分部)</v>
      </c>
      <c r="U24" s="13" t="str">
        <v>YSM20R</v>
      </c>
      <c r="V24" s="13">
        <v>1</v>
      </c>
      <c r="W24" s="92" t="str">
        <v>USD</v>
      </c>
      <c r="X24" s="97">
        <v>7.8</v>
      </c>
      <c r="Y24" s="92">
        <v>875160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YSM10</v>
      </c>
      <c r="V25" s="13">
        <v>1</v>
      </c>
      <c r="W25" s="92" t="str">
        <v>USD</v>
      </c>
      <c r="X25" s="97">
        <v>7.8</v>
      </c>
      <c r="Y25" s="92">
        <v>604656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DESEN DSP-10-YMH</v>
      </c>
      <c r="V26" s="13">
        <v>1</v>
      </c>
      <c r="W26" s="92" t="str">
        <v>USD</v>
      </c>
      <c r="X26" s="97">
        <v>7.8</v>
      </c>
      <c r="Y26" s="92">
        <v>278460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Heller 1936MK5</v>
      </c>
      <c r="V27" s="13">
        <v>1</v>
      </c>
      <c r="W27" s="92" t="str">
        <v>USD</v>
      </c>
      <c r="X27" s="97">
        <v>7.8</v>
      </c>
      <c r="Y27" s="92">
        <v>628524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YSi-V</v>
      </c>
      <c r="V28" s="13">
        <v>1</v>
      </c>
      <c r="W28" s="92" t="str">
        <v>USD</v>
      </c>
      <c r="X28" s="97">
        <v>7.8</v>
      </c>
      <c r="Y28" s="92">
        <v>688194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SOLDERSTAR Lite 6</v>
      </c>
      <c r="V29" s="13">
        <v>1</v>
      </c>
      <c r="W29" s="92" t="str">
        <v>USD</v>
      </c>
      <c r="X29" s="97">
        <v>7.8</v>
      </c>
      <c r="Y29" s="92">
        <v>47736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C49SZX20240147DZ</v>
      </c>
      <c r="T30" s="13" t="str">
        <v>长沙健科</v>
      </c>
      <c r="U30" s="13" t="str">
        <v>YSM20R</v>
      </c>
      <c r="V30" s="13">
        <v>1</v>
      </c>
      <c r="W30" s="92" t="str">
        <v>JPY</v>
      </c>
      <c r="X30" s="97">
        <v>5.1799999999999999E-2</v>
      </c>
      <c r="Y30" s="92">
        <v>828800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C49SZX20240147DZ</v>
      </c>
      <c r="T31" s="13" t="str">
        <v>长沙健科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828800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YSM10</v>
      </c>
      <c r="V33" s="13">
        <v>1</v>
      </c>
      <c r="W33" s="92" t="str">
        <v>JPY</v>
      </c>
      <c r="X33" s="97">
        <v>5.1799999999999999E-2</v>
      </c>
      <c r="Y33" s="92">
        <v>556850</v>
      </c>
      <c r="Z33" s="229">
        <v>0.12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YSM10</v>
      </c>
      <c r="V34" s="13">
        <v>1</v>
      </c>
      <c r="W34" s="92" t="str">
        <v>JPY</v>
      </c>
      <c r="X34" s="97">
        <v>5.1799999999999999E-2</v>
      </c>
      <c r="Y34" s="92">
        <v>556850</v>
      </c>
      <c r="Z34" s="229">
        <v>0.12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1.0920000000000001</v>
      </c>
      <c r="Y37" s="92">
        <v>599150.44247787632</v>
      </c>
      <c r="Z37" s="229">
        <v>0.12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C49SZX20240156MZ</v>
      </c>
      <c r="T38" s="13" t="str">
        <v>朗迅</v>
      </c>
      <c r="U38" s="13" t="str">
        <v>YSM20R</v>
      </c>
      <c r="V38" s="13">
        <v>1</v>
      </c>
      <c r="W38" s="92" t="str">
        <v>JPY</v>
      </c>
      <c r="X38" s="97">
        <v>5.1799999999999999E-2</v>
      </c>
      <c r="Y38" s="92">
        <v>631960</v>
      </c>
      <c r="Z38" s="229">
        <v>0.12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SOUTH</v>
      </c>
      <c r="S39" s="13" t="str">
        <v>C49SZX20240156MZ</v>
      </c>
      <c r="T39" s="13" t="str">
        <v>朗迅</v>
      </c>
      <c r="U39" s="13" t="str">
        <v>YSM20R</v>
      </c>
      <c r="V39" s="13">
        <v>1</v>
      </c>
      <c r="W39" s="92" t="str">
        <v>JPY</v>
      </c>
      <c r="X39" s="97">
        <v>5.1799999999999999E-2</v>
      </c>
      <c r="Y39" s="92">
        <v>631960</v>
      </c>
      <c r="Z39" s="229">
        <v>0.12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YSM10</v>
      </c>
      <c r="V41" s="13">
        <v>1</v>
      </c>
      <c r="W41" s="92" t="str">
        <v>JPY</v>
      </c>
      <c r="X41" s="97">
        <v>5.1799999999999999E-2</v>
      </c>
      <c r="Y41" s="92">
        <v>372960</v>
      </c>
      <c r="Z41" s="229">
        <v>0.12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YSM10</v>
      </c>
      <c r="V42" s="13">
        <v>1</v>
      </c>
      <c r="W42" s="92" t="str">
        <v>JPY</v>
      </c>
      <c r="X42" s="97">
        <v>5.1799999999999999E-2</v>
      </c>
      <c r="Y42" s="92">
        <v>372960</v>
      </c>
      <c r="Z42" s="229">
        <v>0.12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C49SZX20240158EC</v>
      </c>
      <c r="T43" s="13" t="str">
        <v>正邦</v>
      </c>
      <c r="U43" s="13" t="str">
        <v>YRM20</v>
      </c>
      <c r="V43" s="13">
        <v>1</v>
      </c>
      <c r="W43" s="92" t="str">
        <v>JPY</v>
      </c>
      <c r="X43" s="97">
        <v>5.1799999999999999E-2</v>
      </c>
      <c r="Y43" s="92">
        <v>849520</v>
      </c>
      <c r="Z43" s="229">
        <v>0.12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0.12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C49SZX20240162JL/4600005512</v>
      </c>
      <c r="T44" s="13" t="str">
        <v>高伟</v>
      </c>
      <c r="U44" s="13" t="str">
        <v>YRM10</v>
      </c>
      <c r="V44" s="13">
        <v>1</v>
      </c>
      <c r="W44" s="92" t="str">
        <v>USD</v>
      </c>
      <c r="X44" s="97">
        <v>7.8</v>
      </c>
      <c r="Y44" s="92">
        <v>553800</v>
      </c>
      <c r="Z44" s="229">
        <v>0.12</v>
      </c>
      <c r="AB44" s="13">
        <v>2024</v>
      </c>
      <c r="AC44" s="13">
        <v>11</v>
      </c>
      <c r="AD44" s="13" t="str">
        <v>SOUTH</v>
      </c>
      <c r="AE44" s="13" t="str">
        <v>C49SZX20240199SS</v>
      </c>
      <c r="AF44" s="13" t="str">
        <v>世启纳</v>
      </c>
      <c r="AG44" s="13" t="str">
        <v>YSM20R</v>
      </c>
      <c r="AH44" s="13">
        <v>1</v>
      </c>
      <c r="AI44" s="92" t="str">
        <v>JPY</v>
      </c>
      <c r="AJ44" s="118">
        <v>12500000</v>
      </c>
      <c r="AK44" s="97">
        <v>5.1799999999999999E-2</v>
      </c>
      <c r="AL44" s="92">
        <v>647500</v>
      </c>
      <c r="AM44" s="229">
        <v>0.12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C49SZX20240163JL/4600005527</v>
      </c>
      <c r="T45" s="13" t="str">
        <v>高伟</v>
      </c>
      <c r="U45" s="13" t="str">
        <v>YRM10</v>
      </c>
      <c r="V45" s="13">
        <v>1</v>
      </c>
      <c r="W45" s="92" t="str">
        <v>USD</v>
      </c>
      <c r="X45" s="97">
        <v>7.8</v>
      </c>
      <c r="Y45" s="92">
        <v>553800</v>
      </c>
      <c r="Z45" s="229">
        <v>0.12</v>
      </c>
      <c r="AB45" s="13">
        <v>2024</v>
      </c>
      <c r="AC45" s="13">
        <v>11</v>
      </c>
      <c r="AD45" s="13" t="str">
        <v>SOUTH</v>
      </c>
      <c r="AE45" s="13" t="str">
        <v>C49SZX20240200SS</v>
      </c>
      <c r="AF45" s="13" t="str">
        <v>乐凡</v>
      </c>
      <c r="AG45" s="13" t="str">
        <v>YSM20R</v>
      </c>
      <c r="AH45" s="13">
        <v>1</v>
      </c>
      <c r="AI45" s="92" t="str">
        <v>JPY</v>
      </c>
      <c r="AJ45" s="118">
        <v>13355000</v>
      </c>
      <c r="AK45" s="97">
        <v>5.1799999999999999E-2</v>
      </c>
      <c r="AL45" s="92">
        <v>691789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>
        <v>2024</v>
      </c>
      <c r="AC46" s="13">
        <v>11</v>
      </c>
      <c r="AD46" s="13" t="str">
        <v>SOUTH</v>
      </c>
      <c r="AE46" s="13" t="str">
        <v>C49SZX20240200SS</v>
      </c>
      <c r="AF46" s="13" t="str">
        <v>乐凡</v>
      </c>
      <c r="AG46" s="13" t="str">
        <v>YSM20R</v>
      </c>
      <c r="AH46" s="13">
        <v>1</v>
      </c>
      <c r="AI46" s="92" t="str">
        <v>JPY</v>
      </c>
      <c r="AJ46" s="118">
        <v>13355000</v>
      </c>
      <c r="AK46" s="97">
        <v>5.1799999999999999E-2</v>
      </c>
      <c r="AL46" s="92">
        <v>691789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>
        <v>2024</v>
      </c>
      <c r="AC47" s="13">
        <v>11</v>
      </c>
      <c r="AD47" s="13" t="str">
        <v>SOUTH</v>
      </c>
      <c r="AE47" s="13" t="str">
        <v>C49SZX20240189JY</v>
      </c>
      <c r="AF47" s="13" t="str">
        <v>海凌科</v>
      </c>
      <c r="AG47" s="13" t="str">
        <v>YSM20R</v>
      </c>
      <c r="AH47" s="13">
        <v>1</v>
      </c>
      <c r="AI47" s="92" t="str">
        <v>JPY</v>
      </c>
      <c r="AJ47" s="118">
        <v>14000000</v>
      </c>
      <c r="AK47" s="97">
        <v>5.1799999999999999E-2</v>
      </c>
      <c r="AL47" s="92">
        <v>725200</v>
      </c>
      <c r="AM47" s="229">
        <v>0.12</v>
      </c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YSM20R</v>
      </c>
      <c r="V48" s="13">
        <v>1</v>
      </c>
      <c r="W48" s="92" t="str">
        <v>RMB</v>
      </c>
      <c r="X48" s="97">
        <v>1.0920000000000001</v>
      </c>
      <c r="Y48" s="92">
        <v>773097.34513274347</v>
      </c>
      <c r="Z48" s="229">
        <v>0.12</v>
      </c>
      <c r="AB48" s="13">
        <v>2024</v>
      </c>
      <c r="AC48" s="13">
        <v>11</v>
      </c>
      <c r="AD48" s="13" t="str">
        <v>SOUTH</v>
      </c>
      <c r="AE48" s="13" t="str">
        <v>C49SZX20240189JY</v>
      </c>
      <c r="AF48" s="13" t="str">
        <v>海凌科</v>
      </c>
      <c r="AG48" s="13" t="str">
        <v>YSM20R</v>
      </c>
      <c r="AH48" s="13">
        <v>1</v>
      </c>
      <c r="AI48" s="92" t="str">
        <v>JPY</v>
      </c>
      <c r="AJ48" s="118">
        <v>14000000</v>
      </c>
      <c r="AK48" s="97">
        <v>5.1799999999999999E-2</v>
      </c>
      <c r="AL48" s="92">
        <v>725200</v>
      </c>
      <c r="AM48" s="229">
        <v>0.12</v>
      </c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>
        <v>2024</v>
      </c>
      <c r="AC49" s="13">
        <v>11</v>
      </c>
      <c r="AD49" s="13" t="str">
        <v>SOUTH</v>
      </c>
      <c r="AE49" s="13" t="str">
        <v>C49SZX20240189JY</v>
      </c>
      <c r="AF49" s="13" t="str">
        <v>海凌科</v>
      </c>
      <c r="AG49" s="13" t="str">
        <v>YSM20R</v>
      </c>
      <c r="AH49" s="13">
        <v>1</v>
      </c>
      <c r="AI49" s="92" t="str">
        <v>JPY</v>
      </c>
      <c r="AJ49" s="118">
        <v>14000000</v>
      </c>
      <c r="AK49" s="97">
        <v>5.1799999999999999E-2</v>
      </c>
      <c r="AL49" s="92">
        <v>725200</v>
      </c>
      <c r="AM49" s="229">
        <v>0.12</v>
      </c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YSM10</v>
      </c>
      <c r="V50" s="13">
        <v>1</v>
      </c>
      <c r="W50" s="92" t="str">
        <v>RMB</v>
      </c>
      <c r="X50" s="97">
        <v>1.0920000000000001</v>
      </c>
      <c r="Y50" s="92">
        <v>521840.70796460187</v>
      </c>
      <c r="Z50" s="229">
        <v>0.12</v>
      </c>
      <c r="AB50" s="13">
        <v>2024</v>
      </c>
      <c r="AC50" s="13">
        <v>11</v>
      </c>
      <c r="AD50" s="13" t="str">
        <v>SOUTH</v>
      </c>
      <c r="AE50" s="13" t="str">
        <v>C49SZX20240189JY</v>
      </c>
      <c r="AF50" s="13" t="str">
        <v>海凌科</v>
      </c>
      <c r="AG50" s="13" t="str">
        <v>YSM20R</v>
      </c>
      <c r="AH50" s="13">
        <v>1</v>
      </c>
      <c r="AI50" s="92" t="str">
        <v>JPY</v>
      </c>
      <c r="AJ50" s="118">
        <v>14000000</v>
      </c>
      <c r="AK50" s="97">
        <v>5.1799999999999999E-2</v>
      </c>
      <c r="AL50" s="92">
        <v>725200</v>
      </c>
      <c r="AM50" s="229">
        <v>0.12</v>
      </c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>
        <v>2024</v>
      </c>
      <c r="AC51" s="13">
        <v>11</v>
      </c>
      <c r="AD51" s="13" t="str">
        <v>SOUTH</v>
      </c>
      <c r="AE51" s="13" t="str">
        <v>C49SZX20240201JL/HJD24110519</v>
      </c>
      <c r="AF51" s="13" t="str">
        <v>皓吉达</v>
      </c>
      <c r="AG51" s="13" t="str">
        <v>YSM10</v>
      </c>
      <c r="AH51" s="13">
        <v>1</v>
      </c>
      <c r="AI51" s="92" t="str">
        <v>RMB</v>
      </c>
      <c r="AJ51" s="118">
        <v>446700</v>
      </c>
      <c r="AK51" s="97">
        <v>1.0920000000000001</v>
      </c>
      <c r="AL51" s="92">
        <v>431678.23008849565</v>
      </c>
      <c r="AM51" s="229">
        <v>0.12</v>
      </c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338230.08849557524</v>
      </c>
      <c r="Z52" s="229">
        <v>0.12</v>
      </c>
      <c r="AB52" s="13">
        <v>2024</v>
      </c>
      <c r="AC52" s="13">
        <v>11</v>
      </c>
      <c r="AD52" s="13" t="str">
        <v>SOUTH</v>
      </c>
      <c r="AE52" s="13" t="str">
        <v>C49SZX20240203DZ</v>
      </c>
      <c r="AF52" s="13" t="str">
        <v>显控</v>
      </c>
      <c r="AG52" s="13" t="str">
        <v>YSM20R</v>
      </c>
      <c r="AH52" s="13">
        <v>1</v>
      </c>
      <c r="AI52" s="92" t="str">
        <v>JPY</v>
      </c>
      <c r="AJ52" s="118">
        <v>16835000</v>
      </c>
      <c r="AK52" s="97">
        <v>5.1799999999999999E-2</v>
      </c>
      <c r="AL52" s="92">
        <v>872053</v>
      </c>
      <c r="AM52" s="229">
        <v>0.12</v>
      </c>
    </row>
    <row r="53" spans="1:39">
      <c r="A53" s="103"/>
      <c r="B53" s="40"/>
      <c r="P53" s="13">
        <v>2024</v>
      </c>
      <c r="Q53" s="13">
        <v>11</v>
      </c>
      <c r="R53" s="13" t="str">
        <v>NORTH</v>
      </c>
      <c r="S53" s="13" t="str">
        <v>C49BJS20240920ZX</v>
      </c>
      <c r="T53" s="13" t="str">
        <v>北京星际智控</v>
      </c>
      <c r="U53" s="13" t="str">
        <v>YSM20R</v>
      </c>
      <c r="V53" s="13">
        <v>1</v>
      </c>
      <c r="W53" s="92" t="str">
        <v>RMB</v>
      </c>
      <c r="X53" s="97">
        <v>1.0920000000000001</v>
      </c>
      <c r="Y53" s="92">
        <v>792424.77876106219</v>
      </c>
      <c r="Z53" s="229">
        <v>0.12</v>
      </c>
      <c r="AB53" s="13">
        <v>2024</v>
      </c>
      <c r="AC53" s="13">
        <v>11</v>
      </c>
      <c r="AD53" s="13" t="str">
        <v>SOUTH</v>
      </c>
      <c r="AE53" s="13" t="str">
        <v>C49SZX20240203DZ</v>
      </c>
      <c r="AF53" s="13" t="str">
        <v>显控</v>
      </c>
      <c r="AG53" s="13" t="str">
        <v>YSM20R</v>
      </c>
      <c r="AH53" s="13">
        <v>1</v>
      </c>
      <c r="AI53" s="92" t="str">
        <v>JPY</v>
      </c>
      <c r="AJ53" s="118">
        <v>16835000</v>
      </c>
      <c r="AK53" s="97">
        <v>5.1799999999999999E-2</v>
      </c>
      <c r="AL53" s="92">
        <v>872053</v>
      </c>
      <c r="AM53" s="229">
        <v>0.12</v>
      </c>
    </row>
    <row r="54" spans="1:39">
      <c r="A54" s="103"/>
      <c r="B54" s="40"/>
      <c r="P54" s="13">
        <v>2024</v>
      </c>
      <c r="Q54" s="13">
        <v>11</v>
      </c>
      <c r="R54" s="13" t="str">
        <v>NORTH</v>
      </c>
      <c r="S54" s="13" t="str">
        <v>C49BJS20240920ZX</v>
      </c>
      <c r="T54" s="13" t="str">
        <v>北京星际智控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699034.61946902657</v>
      </c>
      <c r="Z54" s="229">
        <v>0.12</v>
      </c>
      <c r="AB54" s="13">
        <v>2024</v>
      </c>
      <c r="AC54" s="13">
        <v>11</v>
      </c>
      <c r="AD54" s="13" t="str">
        <v>SOUTH</v>
      </c>
      <c r="AE54" s="13" t="str">
        <v>C49SZX20240203DZ</v>
      </c>
      <c r="AF54" s="13" t="str">
        <v>显控</v>
      </c>
      <c r="AG54" s="13" t="str">
        <v>YSM10</v>
      </c>
      <c r="AH54" s="13">
        <v>1</v>
      </c>
      <c r="AI54" s="92" t="str">
        <v>JPY</v>
      </c>
      <c r="AJ54" s="118">
        <v>14300000</v>
      </c>
      <c r="AK54" s="97">
        <v>5.1799999999999999E-2</v>
      </c>
      <c r="AL54" s="92">
        <v>740740</v>
      </c>
      <c r="AM54" s="229">
        <v>0.12</v>
      </c>
    </row>
    <row r="55" spans="1:39">
      <c r="A55" s="103"/>
      <c r="B55" s="40"/>
      <c r="P55" s="13">
        <v>2024</v>
      </c>
      <c r="Q55" s="13">
        <v>11</v>
      </c>
      <c r="R55" s="13" t="str">
        <v>EAST</v>
      </c>
      <c r="S55" s="13" t="str">
        <v>C49SHA20241010/HZY</v>
      </c>
      <c r="T55" s="13" t="str">
        <v>宁波千瑞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734440.54513274354</v>
      </c>
      <c r="Z55" s="229">
        <v>0.12</v>
      </c>
      <c r="AB55" s="13">
        <v>2024</v>
      </c>
      <c r="AC55" s="13">
        <v>11</v>
      </c>
      <c r="AD55" s="13" t="str">
        <v>SOUTH</v>
      </c>
      <c r="AE55" s="13" t="str">
        <v>C49SZX20240203DZ</v>
      </c>
      <c r="AF55" s="13" t="str">
        <v>显控</v>
      </c>
      <c r="AG55" s="13" t="str">
        <v>YSM10</v>
      </c>
      <c r="AH55" s="13">
        <v>1</v>
      </c>
      <c r="AI55" s="92" t="str">
        <v>JPY</v>
      </c>
      <c r="AJ55" s="118">
        <v>14300000</v>
      </c>
      <c r="AK55" s="97">
        <v>5.1799999999999999E-2</v>
      </c>
      <c r="AL55" s="92">
        <v>740740</v>
      </c>
      <c r="AM55" s="229">
        <v>0.12</v>
      </c>
    </row>
    <row r="56" spans="1:39">
      <c r="A56" s="103"/>
      <c r="B56" s="40"/>
      <c r="P56" s="13">
        <v>2024</v>
      </c>
      <c r="Q56" s="13">
        <v>11</v>
      </c>
      <c r="R56" s="13" t="str">
        <v>EAST</v>
      </c>
      <c r="S56" s="13" t="str">
        <v>C28SHA20241010/JXD</v>
      </c>
      <c r="T56" s="13" t="str">
        <v>昌辉汽车电器（黄山）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357557.5221238939</v>
      </c>
      <c r="Z56" s="229">
        <v>0.12</v>
      </c>
      <c r="AB56" s="13">
        <v>2024</v>
      </c>
      <c r="AC56" s="13">
        <v>11</v>
      </c>
      <c r="AD56" s="13" t="str">
        <v>EAST</v>
      </c>
      <c r="AE56" s="13" t="str">
        <v>C49SHA20241116/TWB</v>
      </c>
      <c r="AF56" s="13" t="str">
        <v>宁波朗能</v>
      </c>
      <c r="AG56" s="13" t="str">
        <v>YSM20R</v>
      </c>
      <c r="AH56" s="13">
        <v>1</v>
      </c>
      <c r="AI56" s="92" t="str">
        <v>RMB</v>
      </c>
      <c r="AJ56" s="118">
        <v>673800</v>
      </c>
      <c r="AK56" s="97">
        <v>1.0920000000000001</v>
      </c>
      <c r="AL56" s="92">
        <v>651141.23893805314</v>
      </c>
      <c r="AM56" s="229">
        <v>0.12</v>
      </c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C28SHA20241011/JXD</v>
      </c>
      <c r="T57" s="13" t="str">
        <v>黄山市昌维</v>
      </c>
      <c r="U57" s="13" t="str">
        <v>YSi-V</v>
      </c>
      <c r="V57" s="13">
        <v>1</v>
      </c>
      <c r="W57" s="92" t="str">
        <v>RMB</v>
      </c>
      <c r="X57" s="97">
        <v>1.0920000000000001</v>
      </c>
      <c r="Y57" s="92">
        <v>355624.77876106196</v>
      </c>
      <c r="Z57" s="229">
        <v>0.12</v>
      </c>
      <c r="AB57" s="13">
        <v>2024</v>
      </c>
      <c r="AC57" s="13">
        <v>11</v>
      </c>
      <c r="AD57" s="13" t="str">
        <v>EAST</v>
      </c>
      <c r="AE57" s="13" t="str">
        <v>C49SHA20241115/JXD</v>
      </c>
      <c r="AF57" s="13" t="str">
        <v>江苏镭通智能</v>
      </c>
      <c r="AG57" s="13" t="str">
        <v>YSM10</v>
      </c>
      <c r="AH57" s="13">
        <v>1</v>
      </c>
      <c r="AI57" s="92" t="str">
        <v>RMB</v>
      </c>
      <c r="AJ57" s="118">
        <v>780000</v>
      </c>
      <c r="AK57" s="97">
        <v>1.0920000000000001</v>
      </c>
      <c r="AL57" s="92">
        <v>753769.91150442488</v>
      </c>
      <c r="AM57" s="229">
        <v>0.12</v>
      </c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C28SHA20240920/ZQR</v>
      </c>
      <c r="T58" s="13" t="str">
        <v>江苏中科朗恩斯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362389.38053097355</v>
      </c>
      <c r="Z58" s="229">
        <v>0.12</v>
      </c>
      <c r="AB58" s="13">
        <v>2024</v>
      </c>
      <c r="AC58" s="13">
        <v>11</v>
      </c>
      <c r="AD58" s="13" t="str">
        <v>NORTH</v>
      </c>
      <c r="AE58" s="13" t="str">
        <v>C49BJS20241120XHH</v>
      </c>
      <c r="AF58" s="13" t="str">
        <v>北京赫兴电子</v>
      </c>
      <c r="AG58" s="13" t="str">
        <v>YSM10</v>
      </c>
      <c r="AH58" s="13">
        <v>1</v>
      </c>
      <c r="AI58" s="92" t="str">
        <v>RMB</v>
      </c>
      <c r="AJ58" s="118">
        <v>495000</v>
      </c>
      <c r="AK58" s="97">
        <v>1.0920000000000001</v>
      </c>
      <c r="AL58" s="92">
        <v>478353.98230088502</v>
      </c>
      <c r="AM58" s="229">
        <v>0.12</v>
      </c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C28SHA20240920/ZQR</v>
      </c>
      <c r="T59" s="13" t="str">
        <v>江苏中科朗恩斯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362389.38053097355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C28SHA20240925/ZQR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C28SHA20240925/ZQR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C49SHA20241022/JXD</v>
      </c>
      <c r="T64" s="13" t="str">
        <v>上海创鹏</v>
      </c>
      <c r="U64" s="13" t="str">
        <v>YSM10</v>
      </c>
      <c r="V64" s="13">
        <v>1</v>
      </c>
      <c r="W64" s="92" t="str">
        <v>RMB</v>
      </c>
      <c r="X64" s="97">
        <v>1.0920000000000001</v>
      </c>
      <c r="Y64" s="90">
        <v>463858.40707964607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C49SZX20240187JL</v>
      </c>
      <c r="T65" s="13" t="str">
        <v>晶品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621600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schemas.microsoft.com/office/infopath/2007/PartnerControls"/>
    <ds:schemaRef ds:uri="http://purl.org/dc/terms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dcec4b07-66e7-4e8f-b2bb-0bd07e3b5177"/>
    <ds:schemaRef ds:uri="efa1766b-290e-4930-94b4-5079da17b09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2024-11-21T02:06:07Z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